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1.xml" ContentType="application/vnd.openxmlformats-officedocument.spreadsheetml.comments+xml"/>
  <Override PartName="/xl/drawings/drawing9.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codeName="DieseArbeitsmappe"/>
  <mc:AlternateContent xmlns:mc="http://schemas.openxmlformats.org/markup-compatibility/2006">
    <mc:Choice Requires="x15">
      <x15ac:absPath xmlns:x15ac="http://schemas.microsoft.com/office/spreadsheetml/2010/11/ac" url="C:\1 Gerhard Data\Excel\EM\EM 2024\"/>
    </mc:Choice>
  </mc:AlternateContent>
  <xr:revisionPtr revIDLastSave="0" documentId="13_ncr:1_{80D19F84-0D93-4E0F-94A7-6057D2A76E70}" xr6:coauthVersionLast="47" xr6:coauthVersionMax="47" xr10:uidLastSave="{00000000-0000-0000-0000-000000000000}"/>
  <bookViews>
    <workbookView showSheetTabs="0" xWindow="-98" yWindow="-98" windowWidth="23236" windowHeight="13875" tabRatio="883" firstSheet="3" activeTab="3" xr2:uid="{00000000-000D-0000-FFFF-FFFF00000000}"/>
  </bookViews>
  <sheets>
    <sheet name="To_Do" sheetId="105" state="hidden" r:id="rId1"/>
    <sheet name="Tabelle1" sheetId="110" state="hidden" r:id="rId2"/>
    <sheet name="Teilnehmer_2018" sheetId="106" state="hidden" r:id="rId3"/>
    <sheet name="0" sheetId="56" r:id="rId4"/>
    <sheet name="1" sheetId="47" r:id="rId5"/>
    <sheet name="2" sheetId="48" r:id="rId6"/>
    <sheet name="3" sheetId="58" r:id="rId7"/>
    <sheet name="4" sheetId="41" r:id="rId8"/>
    <sheet name="Read_Me" sheetId="46" r:id="rId9"/>
    <sheet name="AGB" sheetId="38" r:id="rId10"/>
    <sheet name="Tipp-Formular" sheetId="28" r:id="rId11"/>
    <sheet name="Quicktipp" sheetId="90" r:id="rId12"/>
    <sheet name="Meine Tipps" sheetId="29" r:id="rId13"/>
    <sheet name="Kontrolle" sheetId="100" state="hidden" r:id="rId14"/>
    <sheet name="Kontrolle2" sheetId="102" state="hidden" r:id="rId15"/>
    <sheet name="Mein Quicktipp" sheetId="92" r:id="rId16"/>
    <sheet name="Kontrolle_Quick" sheetId="101" state="hidden" r:id="rId17"/>
    <sheet name="Kontr_Qu_2" sheetId="103" state="hidden" r:id="rId18"/>
    <sheet name="Ende" sheetId="104" r:id="rId19"/>
    <sheet name="Modus" sheetId="64" state="hidden" r:id="rId20"/>
    <sheet name="Modus_Quick" sheetId="93" state="hidden" r:id="rId21"/>
    <sheet name="Punktesystem" sheetId="31" state="hidden" r:id="rId22"/>
    <sheet name="Gen-Tab" sheetId="30" state="hidden" r:id="rId23"/>
    <sheet name="Gen-Tab_Quick" sheetId="45" state="hidden" r:id="rId24"/>
    <sheet name="Pulldown-Listen" sheetId="32" state="hidden" r:id="rId25"/>
    <sheet name="Gruppen-Tabellen" sheetId="33" state="hidden" r:id="rId26"/>
    <sheet name="Grupp-Tab-Quick" sheetId="91" state="hidden" r:id="rId27"/>
    <sheet name="Sub-Tab_A" sheetId="34" state="hidden" r:id="rId28"/>
    <sheet name="Sub-Tab_A_Quick" sheetId="94" state="hidden" r:id="rId29"/>
    <sheet name="Sub-Tab_B" sheetId="35" state="hidden" r:id="rId30"/>
    <sheet name="Sub-Tab_B_Quick" sheetId="95" state="hidden" r:id="rId31"/>
    <sheet name="Sub-Tab_C" sheetId="36" state="hidden" r:id="rId32"/>
    <sheet name="Sub-Tab_C_Quick" sheetId="96" state="hidden" r:id="rId33"/>
    <sheet name="Sub-Tab_D" sheetId="37" state="hidden" r:id="rId34"/>
    <sheet name="Sub-Tab_D_Quick" sheetId="97" state="hidden" r:id="rId35"/>
    <sheet name="Sub-Tab_E" sheetId="65" state="hidden" r:id="rId36"/>
    <sheet name="Sub-Tab_E_Quick" sheetId="98" state="hidden" r:id="rId37"/>
    <sheet name="Sub-Tab_F" sheetId="66" state="hidden" r:id="rId38"/>
    <sheet name="Sub-Tab_F_Quick" sheetId="99" state="hidden" r:id="rId39"/>
    <sheet name="Koeffizient" sheetId="24" state="hidden" r:id="rId40"/>
    <sheet name="Summary" sheetId="107" state="hidden" r:id="rId41"/>
    <sheet name="Summary_Quick" sheetId="108" state="hidden" r:id="rId42"/>
  </sheets>
  <definedNames>
    <definedName name="_xlnm._FilterDatabase" localSheetId="11" hidden="1">Quicktipp!$BG$4:$BG$5</definedName>
    <definedName name="_xlnm._FilterDatabase" localSheetId="10" hidden="1">'Tipp-Formular'!$CZ$4:$CZ$5</definedName>
    <definedName name="_xlnm.Print_Area" localSheetId="17">Kontr_Qu_2!$A$1:$DD$54</definedName>
    <definedName name="_xlnm.Print_Area" localSheetId="13">Kontrolle!$A$1:$DD$54</definedName>
    <definedName name="_xlnm.Print_Area" localSheetId="16">Kontrolle_Quick!$A$1:$DD$54</definedName>
    <definedName name="_xlnm.Print_Area" localSheetId="14">Kontrolle2!$A$1:$DD$54</definedName>
    <definedName name="_xlnm.Print_Area" localSheetId="15">'Mein Quicktipp'!$A$1:$DD$54</definedName>
    <definedName name="_xlnm.Print_Area" localSheetId="12">'Meine Tipps'!$A$1:$DD$54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27" i="28" l="1"/>
  <c r="AQ29" i="28"/>
  <c r="AQ31" i="28"/>
  <c r="AQ25" i="28"/>
  <c r="Q48" i="29"/>
  <c r="Q40" i="29"/>
  <c r="Q32" i="29"/>
  <c r="Q24" i="29"/>
  <c r="Q16" i="29"/>
  <c r="Q8" i="29"/>
  <c r="D50" i="29"/>
  <c r="D50" i="92"/>
  <c r="AE48" i="28"/>
  <c r="AE40" i="28"/>
  <c r="AE32" i="28"/>
  <c r="AE24" i="28"/>
  <c r="AE16" i="28"/>
  <c r="V26" i="45"/>
  <c r="V25" i="45"/>
  <c r="V24" i="45"/>
  <c r="V23" i="45"/>
  <c r="V22" i="45"/>
  <c r="V21" i="45"/>
  <c r="V20" i="45"/>
  <c r="V19" i="45"/>
  <c r="V18" i="45"/>
  <c r="V17" i="45"/>
  <c r="V16" i="45"/>
  <c r="V15" i="45"/>
  <c r="V14" i="45"/>
  <c r="V13" i="45"/>
  <c r="V12" i="45"/>
  <c r="V11" i="45"/>
  <c r="V10" i="45"/>
  <c r="V9" i="45"/>
  <c r="V8" i="45"/>
  <c r="V7" i="45"/>
  <c r="V6" i="45"/>
  <c r="V5" i="45"/>
  <c r="V4" i="45"/>
  <c r="V3" i="45"/>
  <c r="DD47" i="28"/>
  <c r="DD6" i="28"/>
  <c r="DD5" i="28"/>
  <c r="DD4" i="28"/>
  <c r="DD3" i="28"/>
  <c r="DD14" i="28"/>
  <c r="DD13" i="28"/>
  <c r="DD12" i="28"/>
  <c r="DD11" i="28"/>
  <c r="V4" i="30"/>
  <c r="V5" i="30"/>
  <c r="V6" i="30"/>
  <c r="V7" i="30"/>
  <c r="V8" i="30"/>
  <c r="V9" i="30"/>
  <c r="V10" i="30"/>
  <c r="V11" i="30"/>
  <c r="V12" i="30"/>
  <c r="V13" i="30"/>
  <c r="V14" i="30"/>
  <c r="V15" i="30"/>
  <c r="V16" i="30"/>
  <c r="V17" i="30"/>
  <c r="V18" i="30"/>
  <c r="V19" i="30"/>
  <c r="V20" i="30"/>
  <c r="V21" i="30"/>
  <c r="V22" i="30"/>
  <c r="V23" i="30"/>
  <c r="V24" i="30"/>
  <c r="V25" i="30"/>
  <c r="V26" i="30"/>
  <c r="V3" i="30"/>
  <c r="G57" i="45"/>
  <c r="E57" i="45"/>
  <c r="G55" i="45"/>
  <c r="E55" i="45"/>
  <c r="G54" i="45"/>
  <c r="E54" i="45"/>
  <c r="G52" i="45"/>
  <c r="E52" i="45"/>
  <c r="G51" i="45"/>
  <c r="E51" i="45"/>
  <c r="G50" i="45"/>
  <c r="E50" i="45"/>
  <c r="G49" i="45"/>
  <c r="E49" i="45"/>
  <c r="G47" i="45"/>
  <c r="D47" i="45"/>
  <c r="C47" i="45"/>
  <c r="G46" i="45"/>
  <c r="C46" i="45"/>
  <c r="G45" i="45"/>
  <c r="D45" i="45"/>
  <c r="C45" i="45"/>
  <c r="G44" i="45"/>
  <c r="C44" i="45"/>
  <c r="G43" i="45"/>
  <c r="C43" i="45"/>
  <c r="G42" i="45"/>
  <c r="C42" i="45"/>
  <c r="G41" i="45"/>
  <c r="D41" i="45"/>
  <c r="C41" i="45"/>
  <c r="E41" i="45" s="1"/>
  <c r="G40" i="45"/>
  <c r="C40" i="45"/>
  <c r="R3" i="30"/>
  <c r="R1" i="30"/>
  <c r="Q1" i="30" s="1"/>
  <c r="D137" i="106"/>
  <c r="D136" i="106"/>
  <c r="D134" i="106"/>
  <c r="D135" i="106"/>
  <c r="H129" i="108"/>
  <c r="H129" i="107"/>
  <c r="H128" i="108"/>
  <c r="H127" i="108"/>
  <c r="H126" i="108"/>
  <c r="H125" i="108"/>
  <c r="H124" i="108"/>
  <c r="H123" i="108"/>
  <c r="H122" i="108"/>
  <c r="H121" i="108"/>
  <c r="H120" i="108"/>
  <c r="H119" i="108"/>
  <c r="H118" i="108"/>
  <c r="H117" i="108"/>
  <c r="H116" i="108"/>
  <c r="H115" i="108"/>
  <c r="H114" i="108"/>
  <c r="H113" i="108"/>
  <c r="H112" i="108"/>
  <c r="H111" i="108"/>
  <c r="H110" i="108"/>
  <c r="H109" i="108"/>
  <c r="H108" i="108"/>
  <c r="H107" i="108"/>
  <c r="H106" i="108"/>
  <c r="H105" i="108"/>
  <c r="L102" i="108"/>
  <c r="H102" i="108"/>
  <c r="L100" i="108"/>
  <c r="H100" i="108"/>
  <c r="L98" i="108"/>
  <c r="H98" i="108"/>
  <c r="L96" i="108"/>
  <c r="H96" i="108"/>
  <c r="L94" i="108"/>
  <c r="H94" i="108"/>
  <c r="L92" i="108"/>
  <c r="H92" i="108"/>
  <c r="L90" i="108"/>
  <c r="H90" i="108"/>
  <c r="L88" i="108"/>
  <c r="L86" i="108"/>
  <c r="L84" i="108"/>
  <c r="M83" i="108"/>
  <c r="M82" i="108"/>
  <c r="L82" i="108"/>
  <c r="M81" i="108"/>
  <c r="M80" i="108"/>
  <c r="O80" i="108" s="1"/>
  <c r="L80" i="108"/>
  <c r="M79" i="108"/>
  <c r="L78" i="108"/>
  <c r="L76" i="108"/>
  <c r="L74" i="108"/>
  <c r="H72" i="108"/>
  <c r="H70" i="108"/>
  <c r="H68" i="108"/>
  <c r="H66" i="108"/>
  <c r="H64" i="108"/>
  <c r="H62" i="108"/>
  <c r="H60" i="108"/>
  <c r="H58" i="108"/>
  <c r="H56" i="108"/>
  <c r="H54" i="108"/>
  <c r="H52" i="108"/>
  <c r="H50" i="108"/>
  <c r="H48" i="108"/>
  <c r="H46" i="108"/>
  <c r="H44" i="108"/>
  <c r="H42" i="108"/>
  <c r="H40" i="108"/>
  <c r="H38" i="108"/>
  <c r="H36" i="108"/>
  <c r="H34" i="108"/>
  <c r="H32" i="108"/>
  <c r="H30" i="108"/>
  <c r="H28" i="108"/>
  <c r="H26" i="108"/>
  <c r="H24" i="108"/>
  <c r="H22" i="108"/>
  <c r="H20" i="108"/>
  <c r="H18" i="108"/>
  <c r="H16" i="108"/>
  <c r="H14" i="108"/>
  <c r="H12" i="108"/>
  <c r="H10" i="108"/>
  <c r="H8" i="108"/>
  <c r="H6" i="108"/>
  <c r="H4" i="108"/>
  <c r="H2" i="108"/>
  <c r="D103" i="108"/>
  <c r="D101" i="108"/>
  <c r="D99" i="108"/>
  <c r="D97" i="108"/>
  <c r="D95" i="108"/>
  <c r="D93" i="108"/>
  <c r="D91" i="108"/>
  <c r="D89" i="108"/>
  <c r="L89" i="108" s="1"/>
  <c r="D87" i="108"/>
  <c r="D85" i="108"/>
  <c r="L85" i="108" s="1"/>
  <c r="D83" i="108"/>
  <c r="D81" i="108"/>
  <c r="L81" i="108" s="1"/>
  <c r="D79" i="108"/>
  <c r="L79" i="108" s="1"/>
  <c r="D77" i="108"/>
  <c r="L77" i="108" s="1"/>
  <c r="D75" i="108"/>
  <c r="D73" i="108"/>
  <c r="D71" i="108"/>
  <c r="D69" i="108"/>
  <c r="D67" i="108"/>
  <c r="D65" i="108"/>
  <c r="D63" i="108"/>
  <c r="D61" i="108"/>
  <c r="D59" i="108"/>
  <c r="D57" i="108"/>
  <c r="D55" i="108"/>
  <c r="D53" i="108"/>
  <c r="D51" i="108"/>
  <c r="D49" i="108"/>
  <c r="D47" i="108"/>
  <c r="D45" i="108"/>
  <c r="D43" i="108"/>
  <c r="D41" i="108"/>
  <c r="D39" i="108"/>
  <c r="D37" i="108"/>
  <c r="D35" i="108"/>
  <c r="D33" i="108"/>
  <c r="D31" i="108"/>
  <c r="D29" i="108"/>
  <c r="D27" i="108"/>
  <c r="D25" i="108"/>
  <c r="D23" i="108"/>
  <c r="D21" i="108"/>
  <c r="D19" i="108"/>
  <c r="D17" i="108"/>
  <c r="H17" i="108" s="1"/>
  <c r="D15" i="108"/>
  <c r="D13" i="108"/>
  <c r="D11" i="108"/>
  <c r="H11" i="108" s="1"/>
  <c r="D9" i="108"/>
  <c r="H9" i="108" s="1"/>
  <c r="D7" i="108"/>
  <c r="D5" i="108"/>
  <c r="D3" i="108"/>
  <c r="H128" i="107"/>
  <c r="H127" i="107"/>
  <c r="H126" i="107"/>
  <c r="H125" i="107"/>
  <c r="H124" i="107"/>
  <c r="H123" i="107"/>
  <c r="H122" i="107"/>
  <c r="H121" i="107"/>
  <c r="H120" i="107"/>
  <c r="H119" i="107"/>
  <c r="H118" i="107"/>
  <c r="H117" i="107"/>
  <c r="H116" i="107"/>
  <c r="H115" i="107"/>
  <c r="H114" i="107"/>
  <c r="H113" i="107"/>
  <c r="H112" i="107"/>
  <c r="H111" i="107"/>
  <c r="H110" i="107"/>
  <c r="H109" i="107"/>
  <c r="H108" i="107"/>
  <c r="H107" i="107"/>
  <c r="H106" i="107"/>
  <c r="H105" i="107"/>
  <c r="L102" i="107"/>
  <c r="H102" i="107"/>
  <c r="L100" i="107"/>
  <c r="H100" i="107"/>
  <c r="L98" i="107"/>
  <c r="H98" i="107"/>
  <c r="L96" i="107"/>
  <c r="H96" i="107"/>
  <c r="L94" i="107"/>
  <c r="H94" i="107"/>
  <c r="L92" i="107"/>
  <c r="H92" i="107"/>
  <c r="L90" i="107"/>
  <c r="H90" i="107"/>
  <c r="L88" i="107"/>
  <c r="L86" i="107"/>
  <c r="L84" i="107"/>
  <c r="M83" i="107"/>
  <c r="M82" i="107"/>
  <c r="L82" i="107"/>
  <c r="M81" i="107"/>
  <c r="M80" i="107"/>
  <c r="L80" i="107"/>
  <c r="M79" i="107"/>
  <c r="L78" i="107"/>
  <c r="L76" i="107"/>
  <c r="L74" i="107"/>
  <c r="H72" i="107"/>
  <c r="H70" i="107"/>
  <c r="H68" i="107"/>
  <c r="H66" i="107"/>
  <c r="H64" i="107"/>
  <c r="H62" i="107"/>
  <c r="H60" i="107"/>
  <c r="H58" i="107"/>
  <c r="H56" i="107"/>
  <c r="H54" i="107"/>
  <c r="H52" i="107"/>
  <c r="H50" i="107"/>
  <c r="H48" i="107"/>
  <c r="H46" i="107"/>
  <c r="H44" i="107"/>
  <c r="H42" i="107"/>
  <c r="H40" i="107"/>
  <c r="H38" i="107"/>
  <c r="H36" i="107"/>
  <c r="H34" i="107"/>
  <c r="H32" i="107"/>
  <c r="H30" i="107"/>
  <c r="H28" i="107"/>
  <c r="H26" i="107"/>
  <c r="H24" i="107"/>
  <c r="H22" i="107"/>
  <c r="H20" i="107"/>
  <c r="H18" i="107"/>
  <c r="H16" i="107"/>
  <c r="H14" i="107"/>
  <c r="H12" i="107"/>
  <c r="H10" i="107"/>
  <c r="H8" i="107"/>
  <c r="H6" i="107"/>
  <c r="H4" i="107"/>
  <c r="H2" i="107"/>
  <c r="D103" i="107"/>
  <c r="D101" i="107"/>
  <c r="D99" i="107"/>
  <c r="D97" i="107"/>
  <c r="D95" i="107"/>
  <c r="D93" i="107"/>
  <c r="D91" i="107"/>
  <c r="D89" i="107"/>
  <c r="L89" i="107" s="1"/>
  <c r="D87" i="107"/>
  <c r="D85" i="107"/>
  <c r="L85" i="107" s="1"/>
  <c r="D83" i="107"/>
  <c r="O83" i="107"/>
  <c r="O81" i="107"/>
  <c r="D81" i="107"/>
  <c r="L81" i="107" s="1"/>
  <c r="O80" i="107"/>
  <c r="D79" i="107"/>
  <c r="L79" i="107" s="1"/>
  <c r="D77" i="107"/>
  <c r="L77" i="107" s="1"/>
  <c r="D75" i="107"/>
  <c r="D73" i="107"/>
  <c r="D71" i="107"/>
  <c r="D69" i="107"/>
  <c r="D67" i="107"/>
  <c r="D65" i="107"/>
  <c r="D63" i="107"/>
  <c r="D61" i="107"/>
  <c r="D59" i="107"/>
  <c r="D57" i="107"/>
  <c r="D55" i="107"/>
  <c r="D53" i="107"/>
  <c r="D51" i="107"/>
  <c r="D49" i="107"/>
  <c r="D47" i="107"/>
  <c r="D45" i="107"/>
  <c r="D43" i="107"/>
  <c r="D41" i="107"/>
  <c r="D39" i="107"/>
  <c r="D37" i="107"/>
  <c r="D35" i="107"/>
  <c r="D33" i="107"/>
  <c r="D31" i="107"/>
  <c r="D29" i="107"/>
  <c r="D27" i="107"/>
  <c r="D25" i="107"/>
  <c r="D23" i="107"/>
  <c r="D21" i="107"/>
  <c r="D19" i="107"/>
  <c r="D17" i="107"/>
  <c r="D15" i="107"/>
  <c r="D13" i="107"/>
  <c r="D11" i="107"/>
  <c r="D9" i="107"/>
  <c r="D7" i="107"/>
  <c r="D5" i="107"/>
  <c r="D3" i="107"/>
  <c r="DE4" i="28" l="1"/>
  <c r="DG4" i="28" s="1"/>
  <c r="DA7" i="28"/>
  <c r="DE3" i="28"/>
  <c r="DE6" i="28"/>
  <c r="DG6" i="28" s="1"/>
  <c r="DE5" i="28"/>
  <c r="DG5" i="28" s="1"/>
  <c r="DA15" i="28"/>
  <c r="DE11" i="28"/>
  <c r="DG11" i="28" s="1"/>
  <c r="DE14" i="28"/>
  <c r="DG14" i="28" s="1"/>
  <c r="DE13" i="28"/>
  <c r="DG13" i="28" s="1"/>
  <c r="DE12" i="28"/>
  <c r="DG12" i="28" s="1"/>
  <c r="E45" i="45"/>
  <c r="F45" i="45"/>
  <c r="E47" i="45"/>
  <c r="F47" i="45"/>
  <c r="F41" i="45"/>
  <c r="O81" i="108"/>
  <c r="H19" i="107"/>
  <c r="H21" i="107"/>
  <c r="H29" i="107"/>
  <c r="H37" i="107"/>
  <c r="H45" i="107"/>
  <c r="H53" i="107"/>
  <c r="H61" i="107"/>
  <c r="H69" i="107"/>
  <c r="L87" i="107"/>
  <c r="L95" i="107"/>
  <c r="H95" i="107"/>
  <c r="L103" i="107"/>
  <c r="H103" i="107"/>
  <c r="L97" i="107"/>
  <c r="H97" i="107"/>
  <c r="H3" i="107"/>
  <c r="H5" i="107"/>
  <c r="H7" i="107"/>
  <c r="H9" i="107"/>
  <c r="H11" i="107"/>
  <c r="H13" i="107"/>
  <c r="H15" i="107"/>
  <c r="H35" i="107"/>
  <c r="H23" i="107"/>
  <c r="H31" i="107"/>
  <c r="H39" i="107"/>
  <c r="H47" i="107"/>
  <c r="H55" i="107"/>
  <c r="H63" i="107"/>
  <c r="H71" i="107"/>
  <c r="H17" i="107"/>
  <c r="H25" i="107"/>
  <c r="H33" i="107"/>
  <c r="H41" i="107"/>
  <c r="H49" i="107"/>
  <c r="H57" i="107"/>
  <c r="H65" i="107"/>
  <c r="H73" i="107"/>
  <c r="L83" i="107"/>
  <c r="L91" i="107"/>
  <c r="H91" i="107"/>
  <c r="L99" i="107"/>
  <c r="H99" i="107"/>
  <c r="H27" i="107"/>
  <c r="H43" i="107"/>
  <c r="H51" i="107"/>
  <c r="H59" i="107"/>
  <c r="H67" i="107"/>
  <c r="L75" i="107"/>
  <c r="L93" i="107"/>
  <c r="H93" i="107"/>
  <c r="L101" i="107"/>
  <c r="H101" i="107"/>
  <c r="H21" i="108"/>
  <c r="H29" i="108"/>
  <c r="H37" i="108"/>
  <c r="H45" i="108"/>
  <c r="H53" i="108"/>
  <c r="H61" i="108"/>
  <c r="H69" i="108"/>
  <c r="L97" i="108"/>
  <c r="H97" i="108"/>
  <c r="H3" i="108"/>
  <c r="H13" i="108"/>
  <c r="H23" i="108"/>
  <c r="H31" i="108"/>
  <c r="H39" i="108"/>
  <c r="H47" i="108"/>
  <c r="H55" i="108"/>
  <c r="H63" i="108"/>
  <c r="H71" i="108"/>
  <c r="L83" i="108"/>
  <c r="L91" i="108"/>
  <c r="H91" i="108"/>
  <c r="L99" i="108"/>
  <c r="H99" i="108"/>
  <c r="H5" i="108"/>
  <c r="H15" i="108"/>
  <c r="H25" i="108"/>
  <c r="H33" i="108"/>
  <c r="H41" i="108"/>
  <c r="H49" i="108"/>
  <c r="H57" i="108"/>
  <c r="H65" i="108"/>
  <c r="H73" i="108"/>
  <c r="L93" i="108"/>
  <c r="H93" i="108"/>
  <c r="L101" i="108"/>
  <c r="H101" i="108"/>
  <c r="H7" i="108"/>
  <c r="H19" i="108"/>
  <c r="H27" i="108"/>
  <c r="H35" i="108"/>
  <c r="H43" i="108"/>
  <c r="H51" i="108"/>
  <c r="H59" i="108"/>
  <c r="H67" i="108"/>
  <c r="L75" i="108"/>
  <c r="L87" i="108"/>
  <c r="L95" i="108"/>
  <c r="H95" i="108"/>
  <c r="L103" i="108"/>
  <c r="H103" i="108"/>
  <c r="O83" i="108"/>
  <c r="O82" i="108"/>
  <c r="O82" i="107"/>
  <c r="DF12" i="28" l="1"/>
  <c r="DG3" i="28"/>
  <c r="DF13" i="28"/>
  <c r="DF14" i="28"/>
  <c r="DF11" i="28"/>
  <c r="H74" i="108"/>
  <c r="H78" i="108"/>
  <c r="H86" i="108"/>
  <c r="H88" i="108"/>
  <c r="H82" i="108"/>
  <c r="H84" i="108"/>
  <c r="H76" i="108"/>
  <c r="H80" i="108"/>
  <c r="DV10" i="28" l="1"/>
  <c r="DV11" i="28"/>
  <c r="DV8" i="28"/>
  <c r="DV9" i="28"/>
  <c r="DF3" i="28"/>
  <c r="DF4" i="28"/>
  <c r="DF6" i="28"/>
  <c r="DF5" i="28"/>
  <c r="D117" i="106"/>
  <c r="DV7" i="28" l="1"/>
  <c r="DV6" i="28"/>
  <c r="DV5" i="28"/>
  <c r="DV4" i="28"/>
  <c r="H7" i="47"/>
  <c r="H6" i="47"/>
  <c r="H8" i="47" l="1"/>
  <c r="D4" i="106"/>
  <c r="D5" i="106"/>
  <c r="D6" i="106"/>
  <c r="D7" i="106"/>
  <c r="D8" i="106"/>
  <c r="D9" i="106"/>
  <c r="D10" i="106"/>
  <c r="D11" i="106"/>
  <c r="D12" i="106"/>
  <c r="D13" i="106"/>
  <c r="D14" i="106"/>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8" i="106"/>
  <c r="D119" i="106"/>
  <c r="D120" i="106"/>
  <c r="D121" i="106"/>
  <c r="D122" i="106"/>
  <c r="D123" i="106"/>
  <c r="D124" i="106"/>
  <c r="D125" i="106"/>
  <c r="D126" i="106"/>
  <c r="D127" i="106"/>
  <c r="D128" i="106"/>
  <c r="D129" i="106"/>
  <c r="D130" i="106"/>
  <c r="D131" i="106"/>
  <c r="D132" i="106"/>
  <c r="D133" i="106"/>
  <c r="D3" i="106"/>
  <c r="J2" i="106"/>
  <c r="I2" i="106"/>
  <c r="G135" i="106" l="1"/>
  <c r="G136" i="106"/>
  <c r="G137" i="106"/>
  <c r="I8" i="47"/>
  <c r="G134" i="106"/>
  <c r="G127" i="106"/>
  <c r="G119" i="106"/>
  <c r="G115" i="106"/>
  <c r="G107" i="106"/>
  <c r="G99" i="106"/>
  <c r="G91" i="106"/>
  <c r="G83" i="106"/>
  <c r="G76" i="106"/>
  <c r="G72" i="106"/>
  <c r="G64" i="106"/>
  <c r="G56" i="106"/>
  <c r="G48" i="106"/>
  <c r="G44" i="106"/>
  <c r="G36" i="106"/>
  <c r="G28" i="106"/>
  <c r="G16" i="106"/>
  <c r="G3" i="106"/>
  <c r="G130" i="106"/>
  <c r="G126" i="106"/>
  <c r="G122" i="106"/>
  <c r="G118" i="106"/>
  <c r="G114" i="106"/>
  <c r="G110" i="106"/>
  <c r="G106" i="106"/>
  <c r="G102" i="106"/>
  <c r="G98" i="106"/>
  <c r="G94" i="106"/>
  <c r="G90" i="106"/>
  <c r="G86" i="106"/>
  <c r="G79" i="106"/>
  <c r="G75" i="106"/>
  <c r="G71" i="106"/>
  <c r="G67" i="106"/>
  <c r="G63" i="106"/>
  <c r="G59" i="106"/>
  <c r="G55" i="106"/>
  <c r="G51" i="106"/>
  <c r="G47" i="106"/>
  <c r="G43" i="106"/>
  <c r="G39" i="106"/>
  <c r="G35" i="106"/>
  <c r="G31" i="106"/>
  <c r="G27" i="106"/>
  <c r="G23" i="106"/>
  <c r="G19" i="106"/>
  <c r="G15" i="106"/>
  <c r="G11" i="106"/>
  <c r="G7" i="106"/>
  <c r="G129" i="106"/>
  <c r="G121" i="106"/>
  <c r="G113" i="106"/>
  <c r="G101" i="106"/>
  <c r="G93" i="106"/>
  <c r="G82" i="106"/>
  <c r="G70" i="106"/>
  <c r="G62" i="106"/>
  <c r="G54" i="106"/>
  <c r="G42" i="106"/>
  <c r="G34" i="106"/>
  <c r="G26" i="106"/>
  <c r="G22" i="106"/>
  <c r="G14" i="106"/>
  <c r="G10" i="106"/>
  <c r="G6" i="106"/>
  <c r="G133" i="106"/>
  <c r="G125" i="106"/>
  <c r="G117" i="106"/>
  <c r="G109" i="106"/>
  <c r="G105" i="106"/>
  <c r="G97" i="106"/>
  <c r="G89" i="106"/>
  <c r="G85" i="106"/>
  <c r="G78" i="106"/>
  <c r="G74" i="106"/>
  <c r="G66" i="106"/>
  <c r="G58" i="106"/>
  <c r="G50" i="106"/>
  <c r="G46" i="106"/>
  <c r="G38" i="106"/>
  <c r="G30" i="106"/>
  <c r="G18" i="106"/>
  <c r="G132" i="106"/>
  <c r="G128" i="106"/>
  <c r="G124" i="106"/>
  <c r="G120" i="106"/>
  <c r="G116" i="106"/>
  <c r="G112" i="106"/>
  <c r="G108" i="106"/>
  <c r="G104" i="106"/>
  <c r="G100" i="106"/>
  <c r="G96" i="106"/>
  <c r="G92" i="106"/>
  <c r="G88" i="106"/>
  <c r="G84" i="106"/>
  <c r="G81" i="106"/>
  <c r="G77" i="106"/>
  <c r="G73" i="106"/>
  <c r="G69" i="106"/>
  <c r="G65" i="106"/>
  <c r="G61" i="106"/>
  <c r="G57" i="106"/>
  <c r="G53" i="106"/>
  <c r="G49" i="106"/>
  <c r="G45" i="106"/>
  <c r="G41" i="106"/>
  <c r="G37" i="106"/>
  <c r="G33" i="106"/>
  <c r="G29" i="106"/>
  <c r="G25" i="106"/>
  <c r="G21" i="106"/>
  <c r="G17" i="106"/>
  <c r="G13" i="106"/>
  <c r="G9" i="106"/>
  <c r="G5" i="106"/>
  <c r="G131" i="106"/>
  <c r="G123" i="106"/>
  <c r="G111" i="106"/>
  <c r="G103" i="106"/>
  <c r="G95" i="106"/>
  <c r="G87" i="106"/>
  <c r="G80" i="106"/>
  <c r="G68" i="106"/>
  <c r="G60" i="106"/>
  <c r="G52" i="106"/>
  <c r="G40" i="106"/>
  <c r="G32" i="106"/>
  <c r="G24" i="106"/>
  <c r="G20" i="106"/>
  <c r="G12" i="106"/>
  <c r="G8" i="106"/>
  <c r="G4" i="106"/>
  <c r="U26" i="30" l="1"/>
  <c r="U25" i="30"/>
  <c r="U24" i="30"/>
  <c r="U21" i="30"/>
  <c r="U20" i="30"/>
  <c r="U19" i="30"/>
  <c r="U18" i="30"/>
  <c r="U16" i="30"/>
  <c r="U15" i="30"/>
  <c r="U13" i="30"/>
  <c r="U12" i="30"/>
  <c r="U11" i="30"/>
  <c r="U10" i="30"/>
  <c r="U9" i="30"/>
  <c r="U8" i="30"/>
  <c r="U7" i="30"/>
  <c r="U6" i="30"/>
  <c r="U5" i="30"/>
  <c r="U4" i="30"/>
  <c r="U3" i="30"/>
  <c r="H131" i="108" l="1"/>
  <c r="H131" i="107"/>
  <c r="F9" i="47"/>
  <c r="H130" i="108"/>
  <c r="H130" i="107"/>
  <c r="DJ47" i="28"/>
  <c r="DJ39" i="28"/>
  <c r="DJ31" i="28"/>
  <c r="DJ23" i="28"/>
  <c r="DJ15" i="28"/>
  <c r="DJ7" i="28"/>
  <c r="AE8" i="28" s="1"/>
  <c r="DJ49" i="28" l="1"/>
  <c r="DA44" i="28"/>
  <c r="DA45" i="28"/>
  <c r="DA46" i="28"/>
  <c r="DA36" i="28"/>
  <c r="DA37" i="28"/>
  <c r="DA35" i="28"/>
  <c r="DA28" i="28"/>
  <c r="DA30" i="28"/>
  <c r="DA27" i="28"/>
  <c r="DA20" i="28"/>
  <c r="DA21" i="28"/>
  <c r="DA19" i="28"/>
  <c r="DA12" i="28"/>
  <c r="DA13" i="28"/>
  <c r="DA14" i="28"/>
  <c r="DA11" i="28"/>
  <c r="DA4" i="28"/>
  <c r="DA5" i="28"/>
  <c r="DA6" i="28"/>
  <c r="DA3" i="28"/>
  <c r="DI5" i="28" l="1"/>
  <c r="DI45" i="28"/>
  <c r="DI12" i="28"/>
  <c r="DI20" i="28"/>
  <c r="DI28" i="28"/>
  <c r="DI36" i="28"/>
  <c r="DI44" i="28"/>
  <c r="DI21" i="28"/>
  <c r="DI4" i="28"/>
  <c r="DI3" i="28"/>
  <c r="DI11" i="28"/>
  <c r="DI19" i="28"/>
  <c r="DI27" i="28"/>
  <c r="DI35" i="28"/>
  <c r="DI13" i="28"/>
  <c r="DI37" i="28"/>
  <c r="DI6" i="28"/>
  <c r="DI14" i="28"/>
  <c r="DI30" i="28"/>
  <c r="DI46" i="28"/>
  <c r="D45" i="30"/>
  <c r="C43" i="30"/>
  <c r="D47" i="30"/>
  <c r="C47" i="30"/>
  <c r="C45" i="30"/>
  <c r="C44" i="30"/>
  <c r="H84" i="107" s="1"/>
  <c r="C40" i="30"/>
  <c r="H82" i="107" l="1"/>
  <c r="U17" i="30"/>
  <c r="DA29" i="28"/>
  <c r="DI29" i="28" s="1"/>
  <c r="U23" i="30"/>
  <c r="DA43" i="28"/>
  <c r="DI43" i="28" s="1"/>
  <c r="R26" i="30"/>
  <c r="R25" i="30"/>
  <c r="R24" i="30"/>
  <c r="R23" i="30"/>
  <c r="R21" i="30"/>
  <c r="R20" i="30"/>
  <c r="R19" i="30"/>
  <c r="R18" i="30"/>
  <c r="R17" i="30"/>
  <c r="R16" i="30"/>
  <c r="R15" i="30"/>
  <c r="R13" i="30"/>
  <c r="R12" i="30"/>
  <c r="R11" i="30"/>
  <c r="R10" i="30"/>
  <c r="R9" i="30"/>
  <c r="R8" i="30"/>
  <c r="R7" i="30"/>
  <c r="R6" i="30"/>
  <c r="R5" i="30"/>
  <c r="R4" i="30"/>
  <c r="U14" i="30" l="1"/>
  <c r="DA22" i="28"/>
  <c r="DI22" i="28" s="1"/>
  <c r="U22" i="30"/>
  <c r="DA38" i="28"/>
  <c r="DI38" i="28" s="1"/>
  <c r="R14" i="30"/>
  <c r="R22" i="30"/>
  <c r="R26" i="45"/>
  <c r="R25" i="45"/>
  <c r="R24" i="45"/>
  <c r="R23" i="45"/>
  <c r="R22" i="45"/>
  <c r="R21" i="45"/>
  <c r="R20" i="45"/>
  <c r="R19" i="45"/>
  <c r="R18" i="45"/>
  <c r="R17" i="45"/>
  <c r="R16" i="45"/>
  <c r="R15" i="45"/>
  <c r="R13" i="45"/>
  <c r="R12" i="45"/>
  <c r="R11" i="45"/>
  <c r="R10" i="45"/>
  <c r="R9" i="45"/>
  <c r="R8" i="45"/>
  <c r="R7" i="45"/>
  <c r="R6" i="45"/>
  <c r="R5" i="45"/>
  <c r="R4" i="45"/>
  <c r="R3" i="45"/>
  <c r="U26" i="45"/>
  <c r="U25" i="45"/>
  <c r="U24" i="45"/>
  <c r="U23" i="45"/>
  <c r="U22" i="45"/>
  <c r="U21" i="45"/>
  <c r="U20" i="45"/>
  <c r="U19" i="45"/>
  <c r="U18" i="45"/>
  <c r="U17" i="45"/>
  <c r="U16" i="45"/>
  <c r="U15" i="45"/>
  <c r="U14" i="45"/>
  <c r="U13" i="45"/>
  <c r="U12" i="45"/>
  <c r="U11" i="45"/>
  <c r="U10" i="45"/>
  <c r="U9" i="45"/>
  <c r="U8" i="45"/>
  <c r="U7" i="45"/>
  <c r="U6" i="45"/>
  <c r="U5" i="45"/>
  <c r="U4" i="45"/>
  <c r="U3" i="45"/>
  <c r="E53" i="102" l="1"/>
  <c r="E51" i="102"/>
  <c r="AY50" i="102"/>
  <c r="Q48" i="102"/>
  <c r="T47" i="102"/>
  <c r="AD46" i="102"/>
  <c r="T46" i="102"/>
  <c r="T45" i="102"/>
  <c r="T44" i="102"/>
  <c r="T43" i="102"/>
  <c r="Q40" i="102"/>
  <c r="T39" i="102"/>
  <c r="AD38" i="102"/>
  <c r="T38" i="102"/>
  <c r="T37" i="102"/>
  <c r="T36" i="102"/>
  <c r="T35" i="102"/>
  <c r="Q32" i="102"/>
  <c r="T31" i="102"/>
  <c r="AD30" i="102"/>
  <c r="T30" i="102"/>
  <c r="T29" i="102"/>
  <c r="T28" i="102"/>
  <c r="T27" i="102"/>
  <c r="Q24" i="102"/>
  <c r="T23" i="102"/>
  <c r="AD22" i="102"/>
  <c r="T22" i="102"/>
  <c r="T21" i="102"/>
  <c r="T20" i="102"/>
  <c r="T19" i="102"/>
  <c r="Q16" i="102"/>
  <c r="T15" i="102"/>
  <c r="AD14" i="102"/>
  <c r="T14" i="102"/>
  <c r="T13" i="102"/>
  <c r="T12" i="102"/>
  <c r="T11" i="102"/>
  <c r="Q8" i="102"/>
  <c r="T7" i="102"/>
  <c r="AD6" i="102"/>
  <c r="T6" i="102"/>
  <c r="T5" i="102"/>
  <c r="T4" i="102"/>
  <c r="T3" i="102"/>
  <c r="AQ31" i="100"/>
  <c r="AQ29" i="100"/>
  <c r="AQ27" i="100"/>
  <c r="AQ25" i="100"/>
  <c r="AQ31" i="29"/>
  <c r="M97" i="107" s="1"/>
  <c r="AQ29" i="29"/>
  <c r="M95" i="107" s="1"/>
  <c r="AQ27" i="29"/>
  <c r="M93" i="107" s="1"/>
  <c r="AQ25" i="29"/>
  <c r="M91" i="107" s="1"/>
  <c r="AQ25" i="102" l="1"/>
  <c r="AQ27" i="102"/>
  <c r="AQ31" i="102"/>
  <c r="AQ29" i="102"/>
  <c r="BD51" i="102"/>
  <c r="AR42" i="102"/>
  <c r="AR33" i="102"/>
  <c r="AP20" i="102"/>
  <c r="AR20" i="102"/>
  <c r="AU48" i="102"/>
  <c r="AU41" i="102"/>
  <c r="AU39" i="102"/>
  <c r="AU32" i="102"/>
  <c r="AU30" i="102"/>
  <c r="AU28" i="102"/>
  <c r="AU26" i="102"/>
  <c r="AU7" i="102"/>
  <c r="AU9" i="102"/>
  <c r="AU11" i="102"/>
  <c r="AU13" i="102"/>
  <c r="AU15" i="102"/>
  <c r="AU17" i="102"/>
  <c r="AU19" i="102"/>
  <c r="AU5" i="102"/>
  <c r="AT48" i="102"/>
  <c r="AQ48" i="102"/>
  <c r="AO48" i="102"/>
  <c r="AN48" i="102"/>
  <c r="AM48" i="102"/>
  <c r="AL48" i="102"/>
  <c r="AT41" i="102"/>
  <c r="AQ41" i="102"/>
  <c r="AO41" i="102"/>
  <c r="AN41" i="102"/>
  <c r="AM41" i="102"/>
  <c r="AL41" i="102"/>
  <c r="AT39" i="102"/>
  <c r="AQ39" i="102"/>
  <c r="AO39" i="102"/>
  <c r="AN39" i="102"/>
  <c r="AM39" i="102"/>
  <c r="AL39" i="102"/>
  <c r="AT32" i="102"/>
  <c r="AQ32" i="102"/>
  <c r="AO32" i="102"/>
  <c r="AN32" i="102"/>
  <c r="AM32" i="102"/>
  <c r="AL32" i="102"/>
  <c r="AT30" i="102"/>
  <c r="AQ30" i="102"/>
  <c r="AO30" i="102"/>
  <c r="AN30" i="102"/>
  <c r="AM30" i="102"/>
  <c r="AL30" i="102"/>
  <c r="AT28" i="102"/>
  <c r="AQ28" i="102"/>
  <c r="AO28" i="102"/>
  <c r="AN28" i="102"/>
  <c r="AM28" i="102"/>
  <c r="AL28" i="102"/>
  <c r="AT26" i="102"/>
  <c r="AQ26" i="102"/>
  <c r="AO26" i="102"/>
  <c r="AN26" i="102"/>
  <c r="AM26" i="102"/>
  <c r="AL26" i="102"/>
  <c r="AL7" i="102"/>
  <c r="AM7" i="102"/>
  <c r="AN7" i="102"/>
  <c r="AO7" i="102"/>
  <c r="AQ7" i="102"/>
  <c r="AT7" i="102"/>
  <c r="AL9" i="102"/>
  <c r="AM9" i="102"/>
  <c r="AN9" i="102"/>
  <c r="AO9" i="102"/>
  <c r="AQ9" i="102"/>
  <c r="AT9" i="102"/>
  <c r="AL11" i="102"/>
  <c r="AM11" i="102"/>
  <c r="AN11" i="102"/>
  <c r="AO11" i="102"/>
  <c r="AQ11" i="102"/>
  <c r="AT11" i="102"/>
  <c r="AL13" i="102"/>
  <c r="AM13" i="102"/>
  <c r="AN13" i="102"/>
  <c r="AO13" i="102"/>
  <c r="AQ13" i="102"/>
  <c r="AT13" i="102"/>
  <c r="AL15" i="102"/>
  <c r="AM15" i="102"/>
  <c r="AN15" i="102"/>
  <c r="AO15" i="102"/>
  <c r="AQ15" i="102"/>
  <c r="AT15" i="102"/>
  <c r="AL17" i="102"/>
  <c r="AM17" i="102"/>
  <c r="AN17" i="102"/>
  <c r="AO17" i="102"/>
  <c r="AQ17" i="102"/>
  <c r="AT17" i="102"/>
  <c r="AL19" i="102"/>
  <c r="AM19" i="102"/>
  <c r="AN19" i="102"/>
  <c r="AO19" i="102"/>
  <c r="AQ19" i="102"/>
  <c r="AT19" i="102"/>
  <c r="AT5" i="102"/>
  <c r="AQ5" i="102"/>
  <c r="AO5" i="102"/>
  <c r="AM5" i="102"/>
  <c r="AN5" i="102"/>
  <c r="AL5" i="102"/>
  <c r="AC48" i="102"/>
  <c r="AB48" i="102"/>
  <c r="AA48" i="102"/>
  <c r="Z48" i="102"/>
  <c r="Y48" i="102"/>
  <c r="X48" i="102"/>
  <c r="W48" i="102"/>
  <c r="V48" i="102"/>
  <c r="AC47" i="102"/>
  <c r="AB47" i="102"/>
  <c r="AA47" i="102"/>
  <c r="Z47" i="102"/>
  <c r="Y47" i="102"/>
  <c r="X47" i="102"/>
  <c r="W47" i="102"/>
  <c r="AC40" i="102"/>
  <c r="AB40" i="102"/>
  <c r="AA40" i="102"/>
  <c r="Z40" i="102"/>
  <c r="Y40" i="102"/>
  <c r="X40" i="102"/>
  <c r="W40" i="102"/>
  <c r="V40" i="102"/>
  <c r="AC39" i="102"/>
  <c r="AB39" i="102"/>
  <c r="AA39" i="102"/>
  <c r="Z39" i="102"/>
  <c r="Y39" i="102"/>
  <c r="X39" i="102"/>
  <c r="W39" i="102"/>
  <c r="AC32" i="102"/>
  <c r="AB32" i="102"/>
  <c r="AA32" i="102"/>
  <c r="Z32" i="102"/>
  <c r="Y32" i="102"/>
  <c r="X32" i="102"/>
  <c r="W32" i="102"/>
  <c r="V32" i="102"/>
  <c r="AC31" i="102"/>
  <c r="AB31" i="102"/>
  <c r="AA31" i="102"/>
  <c r="Z31" i="102"/>
  <c r="Y31" i="102"/>
  <c r="X31" i="102"/>
  <c r="W31" i="102"/>
  <c r="AC24" i="102"/>
  <c r="AB24" i="102"/>
  <c r="AA24" i="102"/>
  <c r="Z24" i="102"/>
  <c r="Y24" i="102"/>
  <c r="X24" i="102"/>
  <c r="W24" i="102"/>
  <c r="V24" i="102"/>
  <c r="AC23" i="102"/>
  <c r="AB23" i="102"/>
  <c r="AA23" i="102"/>
  <c r="Z23" i="102"/>
  <c r="Y23" i="102"/>
  <c r="X23" i="102"/>
  <c r="W23" i="102"/>
  <c r="AC16" i="102"/>
  <c r="AB16" i="102"/>
  <c r="AA16" i="102"/>
  <c r="Z16" i="102"/>
  <c r="Y16" i="102"/>
  <c r="X16" i="102"/>
  <c r="W16" i="102"/>
  <c r="V16" i="102"/>
  <c r="AC15" i="102"/>
  <c r="AB15" i="102"/>
  <c r="AA15" i="102"/>
  <c r="Z15" i="102"/>
  <c r="Y15" i="102"/>
  <c r="X15" i="102"/>
  <c r="W15" i="102"/>
  <c r="AC8" i="102"/>
  <c r="AB8" i="102"/>
  <c r="AA8" i="102"/>
  <c r="Z8" i="102"/>
  <c r="Y8" i="102"/>
  <c r="X8" i="102"/>
  <c r="W8" i="102"/>
  <c r="V8" i="102"/>
  <c r="AC7" i="102"/>
  <c r="AB7" i="102"/>
  <c r="AA7" i="102"/>
  <c r="Z7" i="102"/>
  <c r="Y7" i="102"/>
  <c r="X7" i="102"/>
  <c r="W7" i="102"/>
  <c r="BD48" i="102" l="1"/>
  <c r="AQ33" i="102"/>
  <c r="AU47" i="90"/>
  <c r="AU40" i="90"/>
  <c r="AU38" i="90"/>
  <c r="AU31" i="90"/>
  <c r="AU29" i="90"/>
  <c r="AU27" i="90"/>
  <c r="AU25" i="90"/>
  <c r="AU18" i="90"/>
  <c r="AU16" i="90"/>
  <c r="AU14" i="90"/>
  <c r="AU12" i="90"/>
  <c r="AU10" i="90"/>
  <c r="AU8" i="90"/>
  <c r="AU6" i="90"/>
  <c r="AU4" i="90"/>
  <c r="AR52" i="103" l="1"/>
  <c r="AQ52" i="103"/>
  <c r="AP52" i="103"/>
  <c r="AO52" i="103"/>
  <c r="AN52" i="103"/>
  <c r="AR51" i="103"/>
  <c r="AQ51" i="103"/>
  <c r="AP51" i="103"/>
  <c r="AO51" i="103"/>
  <c r="AT48" i="103"/>
  <c r="AQ48" i="103"/>
  <c r="AO48" i="103"/>
  <c r="AN48" i="103"/>
  <c r="AL48" i="103"/>
  <c r="AT41" i="103"/>
  <c r="AQ41" i="103"/>
  <c r="AO41" i="103"/>
  <c r="AN41" i="103"/>
  <c r="AL41" i="103"/>
  <c r="AT39" i="103"/>
  <c r="AQ39" i="103"/>
  <c r="AO39" i="103"/>
  <c r="AN39" i="103"/>
  <c r="AL39" i="103"/>
  <c r="AT32" i="103"/>
  <c r="AT30" i="103"/>
  <c r="AT28" i="103"/>
  <c r="AT26" i="103"/>
  <c r="AQ32" i="103"/>
  <c r="AO32" i="103"/>
  <c r="AQ30" i="103"/>
  <c r="AO30" i="103"/>
  <c r="AQ28" i="103"/>
  <c r="AO28" i="103"/>
  <c r="AQ26" i="103"/>
  <c r="AO26" i="103"/>
  <c r="AN32" i="103"/>
  <c r="AN30" i="103"/>
  <c r="AN28" i="103"/>
  <c r="AN26" i="103"/>
  <c r="AL32" i="103"/>
  <c r="AL30" i="103"/>
  <c r="AL28" i="103"/>
  <c r="AL26" i="103"/>
  <c r="AT7" i="103"/>
  <c r="AT9" i="103"/>
  <c r="AT11" i="103"/>
  <c r="AT13" i="103"/>
  <c r="AT15" i="103"/>
  <c r="AT17" i="103"/>
  <c r="AT19" i="103"/>
  <c r="AQ7" i="103"/>
  <c r="AQ9" i="103"/>
  <c r="AQ11" i="103"/>
  <c r="AQ13" i="103"/>
  <c r="AQ15" i="103"/>
  <c r="AQ17" i="103"/>
  <c r="AQ19" i="103"/>
  <c r="AO7" i="103"/>
  <c r="AO9" i="103"/>
  <c r="AO11" i="103"/>
  <c r="AO13" i="103"/>
  <c r="AO15" i="103"/>
  <c r="AO17" i="103"/>
  <c r="AO19" i="103"/>
  <c r="AN7" i="103"/>
  <c r="AN9" i="103"/>
  <c r="AN11" i="103"/>
  <c r="AN13" i="103"/>
  <c r="AN15" i="103"/>
  <c r="AN17" i="103"/>
  <c r="AN19" i="103"/>
  <c r="AL7" i="103"/>
  <c r="AL9" i="103"/>
  <c r="AL11" i="103"/>
  <c r="AL13" i="103"/>
  <c r="AL15" i="103"/>
  <c r="AL17" i="103"/>
  <c r="AL19" i="103"/>
  <c r="AT5" i="103"/>
  <c r="AQ5" i="103"/>
  <c r="AO5" i="103"/>
  <c r="AN5" i="103"/>
  <c r="AL5" i="103"/>
  <c r="AC48" i="103"/>
  <c r="AB48" i="103"/>
  <c r="AA48" i="103"/>
  <c r="Z48" i="103"/>
  <c r="Y48" i="103"/>
  <c r="X48" i="103"/>
  <c r="W48" i="103"/>
  <c r="V48" i="103"/>
  <c r="T48" i="103"/>
  <c r="AC47" i="103"/>
  <c r="AB47" i="103"/>
  <c r="AA47" i="103"/>
  <c r="Z47" i="103"/>
  <c r="Y47" i="103"/>
  <c r="X47" i="103"/>
  <c r="W47" i="103"/>
  <c r="AC40" i="103"/>
  <c r="AB40" i="103"/>
  <c r="AA40" i="103"/>
  <c r="Z40" i="103"/>
  <c r="Y40" i="103"/>
  <c r="X40" i="103"/>
  <c r="W40" i="103"/>
  <c r="V40" i="103"/>
  <c r="T40" i="103"/>
  <c r="AC39" i="103"/>
  <c r="AB39" i="103"/>
  <c r="AA39" i="103"/>
  <c r="Z39" i="103"/>
  <c r="Y39" i="103"/>
  <c r="X39" i="103"/>
  <c r="W39" i="103"/>
  <c r="AC32" i="103"/>
  <c r="AB32" i="103"/>
  <c r="AA32" i="103"/>
  <c r="Z32" i="103"/>
  <c r="Y32" i="103"/>
  <c r="X32" i="103"/>
  <c r="W32" i="103"/>
  <c r="V32" i="103"/>
  <c r="T32" i="103"/>
  <c r="AC31" i="103"/>
  <c r="AB31" i="103"/>
  <c r="AA31" i="103"/>
  <c r="Z31" i="103"/>
  <c r="Y31" i="103"/>
  <c r="X31" i="103"/>
  <c r="W31" i="103"/>
  <c r="AC24" i="103"/>
  <c r="AB24" i="103"/>
  <c r="AA24" i="103"/>
  <c r="Z24" i="103"/>
  <c r="Y24" i="103"/>
  <c r="X24" i="103"/>
  <c r="W24" i="103"/>
  <c r="V24" i="103"/>
  <c r="T24" i="103"/>
  <c r="AC23" i="103"/>
  <c r="AB23" i="103"/>
  <c r="AA23" i="103"/>
  <c r="Z23" i="103"/>
  <c r="Y23" i="103"/>
  <c r="X23" i="103"/>
  <c r="W23" i="103"/>
  <c r="AC16" i="103"/>
  <c r="AB16" i="103"/>
  <c r="AA16" i="103"/>
  <c r="Z16" i="103"/>
  <c r="Y16" i="103"/>
  <c r="X16" i="103"/>
  <c r="W16" i="103"/>
  <c r="V16" i="103"/>
  <c r="T16" i="103"/>
  <c r="AC15" i="103"/>
  <c r="AB15" i="103"/>
  <c r="AA15" i="103"/>
  <c r="Z15" i="103"/>
  <c r="Y15" i="103"/>
  <c r="X15" i="103"/>
  <c r="W15" i="103"/>
  <c r="T8" i="103"/>
  <c r="AC8" i="103"/>
  <c r="AB8" i="103"/>
  <c r="AA8" i="103"/>
  <c r="Z8" i="103"/>
  <c r="Y8" i="103"/>
  <c r="X8" i="103"/>
  <c r="W8" i="103"/>
  <c r="V8" i="103"/>
  <c r="AC7" i="103"/>
  <c r="AB7" i="103"/>
  <c r="AA7" i="103"/>
  <c r="Z7" i="103"/>
  <c r="Y7" i="103"/>
  <c r="X7" i="103"/>
  <c r="W7" i="103"/>
  <c r="T46" i="103"/>
  <c r="T45" i="103"/>
  <c r="T44" i="103"/>
  <c r="T43" i="103"/>
  <c r="T38" i="103"/>
  <c r="T37" i="103"/>
  <c r="T36" i="103"/>
  <c r="T35" i="103"/>
  <c r="T30" i="103"/>
  <c r="T29" i="103"/>
  <c r="T28" i="103"/>
  <c r="T27" i="103"/>
  <c r="T22" i="103"/>
  <c r="T21" i="103"/>
  <c r="T20" i="103"/>
  <c r="T19" i="103"/>
  <c r="T14" i="103"/>
  <c r="T13" i="103"/>
  <c r="T12" i="103"/>
  <c r="T11" i="103"/>
  <c r="T4" i="103"/>
  <c r="T5" i="103"/>
  <c r="T6" i="103"/>
  <c r="T3" i="103"/>
  <c r="J48" i="103"/>
  <c r="J47" i="103"/>
  <c r="J46" i="103"/>
  <c r="J45" i="103"/>
  <c r="J44" i="103"/>
  <c r="J43" i="103"/>
  <c r="J40" i="103"/>
  <c r="J39" i="103"/>
  <c r="J38" i="103"/>
  <c r="J37" i="103"/>
  <c r="J36" i="103"/>
  <c r="J35" i="103"/>
  <c r="J32" i="103"/>
  <c r="J31" i="103"/>
  <c r="J30" i="103"/>
  <c r="J29" i="103"/>
  <c r="J28" i="103"/>
  <c r="J27" i="103"/>
  <c r="J24" i="103"/>
  <c r="J23" i="103"/>
  <c r="J22" i="103"/>
  <c r="J21" i="103"/>
  <c r="J20" i="103"/>
  <c r="J19" i="103"/>
  <c r="J16" i="103"/>
  <c r="J15" i="103"/>
  <c r="J14" i="103"/>
  <c r="J13" i="103"/>
  <c r="J12" i="103"/>
  <c r="J11" i="103"/>
  <c r="J4" i="103"/>
  <c r="J5" i="103"/>
  <c r="J6" i="103"/>
  <c r="J7" i="103"/>
  <c r="J8" i="103"/>
  <c r="BE51" i="103"/>
  <c r="DA49" i="103"/>
  <c r="B48" i="103"/>
  <c r="BB47" i="103"/>
  <c r="AV47" i="103"/>
  <c r="AU47" i="103"/>
  <c r="AH47" i="103"/>
  <c r="B47" i="103"/>
  <c r="B46" i="103"/>
  <c r="B45" i="103"/>
  <c r="AD44" i="103"/>
  <c r="B44" i="103"/>
  <c r="AD43" i="103"/>
  <c r="B43" i="103"/>
  <c r="BB40" i="103"/>
  <c r="AV40" i="103"/>
  <c r="AU40" i="103"/>
  <c r="AH40" i="103"/>
  <c r="B40" i="103"/>
  <c r="B39" i="103"/>
  <c r="BB38" i="103"/>
  <c r="AV38" i="103"/>
  <c r="AU38" i="103"/>
  <c r="AH38" i="103"/>
  <c r="B38" i="103"/>
  <c r="B37" i="103"/>
  <c r="AD36" i="103"/>
  <c r="B36" i="103"/>
  <c r="AD35" i="103"/>
  <c r="B35" i="103"/>
  <c r="B32" i="103"/>
  <c r="BB31" i="103"/>
  <c r="AV31" i="103"/>
  <c r="AU31" i="103"/>
  <c r="AH31" i="103"/>
  <c r="B31" i="103"/>
  <c r="B30" i="103"/>
  <c r="BB29" i="103"/>
  <c r="AV29" i="103"/>
  <c r="AU29" i="103"/>
  <c r="AH29" i="103"/>
  <c r="B29" i="103"/>
  <c r="AD28" i="103"/>
  <c r="B28" i="103"/>
  <c r="BB27" i="103"/>
  <c r="AV27" i="103"/>
  <c r="AU27" i="103"/>
  <c r="AH27" i="103"/>
  <c r="AD27" i="103"/>
  <c r="B27" i="103"/>
  <c r="BB25" i="103"/>
  <c r="AV25" i="103"/>
  <c r="AU25" i="103"/>
  <c r="AH25" i="103"/>
  <c r="B24" i="103"/>
  <c r="B23" i="103"/>
  <c r="B22" i="103"/>
  <c r="B21" i="103"/>
  <c r="AD20" i="103"/>
  <c r="B20" i="103"/>
  <c r="AD19" i="103"/>
  <c r="B19" i="103"/>
  <c r="BB18" i="103"/>
  <c r="AV18" i="103"/>
  <c r="AU18" i="103"/>
  <c r="AH18" i="103"/>
  <c r="BB16" i="103"/>
  <c r="AV16" i="103"/>
  <c r="AU16" i="103"/>
  <c r="AH16" i="103"/>
  <c r="B16" i="103"/>
  <c r="B15" i="103"/>
  <c r="BB14" i="103"/>
  <c r="AV14" i="103"/>
  <c r="AU14" i="103"/>
  <c r="AH14" i="103"/>
  <c r="B14" i="103"/>
  <c r="B13" i="103"/>
  <c r="BB12" i="103"/>
  <c r="AV12" i="103"/>
  <c r="AU12" i="103"/>
  <c r="AH12" i="103"/>
  <c r="AD12" i="103"/>
  <c r="B12" i="103"/>
  <c r="AD11" i="103"/>
  <c r="B11" i="103"/>
  <c r="BB10" i="103"/>
  <c r="AV10" i="103"/>
  <c r="AU10" i="103"/>
  <c r="AH10" i="103"/>
  <c r="BB8" i="103"/>
  <c r="AV8" i="103"/>
  <c r="AU8" i="103"/>
  <c r="AH8" i="103"/>
  <c r="B8" i="103"/>
  <c r="B7" i="103"/>
  <c r="BB6" i="103"/>
  <c r="AV6" i="103"/>
  <c r="AU6" i="103"/>
  <c r="AH6" i="103"/>
  <c r="B6" i="103"/>
  <c r="B5" i="103"/>
  <c r="BB4" i="103"/>
  <c r="AV4" i="103"/>
  <c r="AU4" i="103"/>
  <c r="AH4" i="103"/>
  <c r="AD4" i="103"/>
  <c r="B4" i="103"/>
  <c r="AD3" i="103"/>
  <c r="J3" i="103"/>
  <c r="B3" i="103"/>
  <c r="BE51" i="102"/>
  <c r="DA49" i="102"/>
  <c r="BE51" i="101"/>
  <c r="DA49" i="101"/>
  <c r="J48" i="101"/>
  <c r="B48" i="101"/>
  <c r="BB47" i="101"/>
  <c r="AV47" i="101"/>
  <c r="AU47" i="101"/>
  <c r="AH47" i="101"/>
  <c r="J47" i="101"/>
  <c r="B47" i="101"/>
  <c r="J46" i="101"/>
  <c r="B46" i="101"/>
  <c r="J45" i="101"/>
  <c r="B45" i="101"/>
  <c r="AD44" i="101"/>
  <c r="J44" i="101"/>
  <c r="B44" i="101"/>
  <c r="AD43" i="101"/>
  <c r="J43" i="101"/>
  <c r="B43" i="101"/>
  <c r="BB40" i="101"/>
  <c r="AV40" i="101"/>
  <c r="AU40" i="101"/>
  <c r="AH40" i="101"/>
  <c r="J40" i="101"/>
  <c r="B40" i="101"/>
  <c r="J39" i="101"/>
  <c r="B39" i="101"/>
  <c r="BB38" i="101"/>
  <c r="AV38" i="101"/>
  <c r="AU38" i="101"/>
  <c r="AH38" i="101"/>
  <c r="J38" i="101"/>
  <c r="B38" i="101"/>
  <c r="J37" i="101"/>
  <c r="B37" i="101"/>
  <c r="AD36" i="101"/>
  <c r="J36" i="101"/>
  <c r="B36" i="101"/>
  <c r="AD35" i="101"/>
  <c r="J35" i="101"/>
  <c r="B35" i="101"/>
  <c r="J32" i="101"/>
  <c r="B32" i="101"/>
  <c r="BB31" i="101"/>
  <c r="AV31" i="101"/>
  <c r="AU31" i="101"/>
  <c r="AH31" i="101"/>
  <c r="J31" i="101"/>
  <c r="B31" i="101"/>
  <c r="J30" i="101"/>
  <c r="B30" i="101"/>
  <c r="BB29" i="101"/>
  <c r="AV29" i="101"/>
  <c r="AU29" i="101"/>
  <c r="AH29" i="101"/>
  <c r="J29" i="101"/>
  <c r="B29" i="101"/>
  <c r="AD28" i="101"/>
  <c r="J28" i="101"/>
  <c r="B28" i="101"/>
  <c r="BB27" i="101"/>
  <c r="AV27" i="101"/>
  <c r="AU27" i="101"/>
  <c r="AH27" i="101"/>
  <c r="AD27" i="101"/>
  <c r="J27" i="101"/>
  <c r="B27" i="101"/>
  <c r="BB25" i="101"/>
  <c r="AV25" i="101"/>
  <c r="AU25" i="101"/>
  <c r="AH25" i="101"/>
  <c r="J24" i="101"/>
  <c r="B24" i="101"/>
  <c r="J23" i="101"/>
  <c r="B23" i="101"/>
  <c r="J22" i="101"/>
  <c r="B22" i="101"/>
  <c r="J21" i="101"/>
  <c r="B21" i="101"/>
  <c r="AD20" i="101"/>
  <c r="J20" i="101"/>
  <c r="B20" i="101"/>
  <c r="AD19" i="101"/>
  <c r="J19" i="101"/>
  <c r="B19" i="101"/>
  <c r="BB18" i="101"/>
  <c r="AV18" i="101"/>
  <c r="AU18" i="101"/>
  <c r="AH18" i="101"/>
  <c r="BB16" i="101"/>
  <c r="AV16" i="101"/>
  <c r="AU16" i="101"/>
  <c r="AH16" i="101"/>
  <c r="J16" i="101"/>
  <c r="B16" i="101"/>
  <c r="J15" i="101"/>
  <c r="B15" i="101"/>
  <c r="BB14" i="101"/>
  <c r="AV14" i="101"/>
  <c r="AU14" i="101"/>
  <c r="AH14" i="101"/>
  <c r="J14" i="101"/>
  <c r="B14" i="101"/>
  <c r="J13" i="101"/>
  <c r="B13" i="101"/>
  <c r="BB12" i="101"/>
  <c r="AV12" i="101"/>
  <c r="AU12" i="101"/>
  <c r="AH12" i="101"/>
  <c r="AD12" i="101"/>
  <c r="J12" i="101"/>
  <c r="B12" i="101"/>
  <c r="AD11" i="101"/>
  <c r="J11" i="101"/>
  <c r="B11" i="101"/>
  <c r="BB10" i="101"/>
  <c r="AV10" i="101"/>
  <c r="AU10" i="101"/>
  <c r="AH10" i="101"/>
  <c r="BB8" i="101"/>
  <c r="AV8" i="101"/>
  <c r="AU8" i="101"/>
  <c r="AH8" i="101"/>
  <c r="J8" i="101"/>
  <c r="B8" i="101"/>
  <c r="J7" i="101"/>
  <c r="B7" i="101"/>
  <c r="BB6" i="101"/>
  <c r="AV6" i="101"/>
  <c r="AU6" i="101"/>
  <c r="AH6" i="101"/>
  <c r="J6" i="101"/>
  <c r="B6" i="101"/>
  <c r="J5" i="101"/>
  <c r="B5" i="101"/>
  <c r="BB4" i="101"/>
  <c r="AV4" i="101"/>
  <c r="AU4" i="101"/>
  <c r="AH4" i="101"/>
  <c r="AD4" i="101"/>
  <c r="J4" i="101"/>
  <c r="B4" i="101"/>
  <c r="AD3" i="101"/>
  <c r="J3" i="101"/>
  <c r="B3" i="101"/>
  <c r="BE51" i="100"/>
  <c r="DA49" i="100"/>
  <c r="AE48" i="100"/>
  <c r="L48" i="100"/>
  <c r="J48" i="100"/>
  <c r="B48" i="100"/>
  <c r="BB47" i="100"/>
  <c r="AX47" i="100"/>
  <c r="AV47" i="100"/>
  <c r="AU47" i="100"/>
  <c r="AS47" i="100"/>
  <c r="Q47" i="100"/>
  <c r="L47" i="100"/>
  <c r="J47" i="100"/>
  <c r="B47" i="100"/>
  <c r="DC46" i="100"/>
  <c r="DB46" i="100"/>
  <c r="DA46" i="100"/>
  <c r="L46" i="100"/>
  <c r="J46" i="100"/>
  <c r="B46" i="100"/>
  <c r="DC45" i="100"/>
  <c r="DB45" i="100"/>
  <c r="DA45" i="100"/>
  <c r="L45" i="100"/>
  <c r="J45" i="100"/>
  <c r="B45" i="100"/>
  <c r="DC44" i="100"/>
  <c r="DB44" i="100"/>
  <c r="DA44" i="100"/>
  <c r="AD44" i="100"/>
  <c r="L44" i="100"/>
  <c r="J44" i="100"/>
  <c r="B44" i="100"/>
  <c r="DC43" i="100"/>
  <c r="DB43" i="100"/>
  <c r="DA43" i="100"/>
  <c r="AD43" i="100"/>
  <c r="L43" i="100"/>
  <c r="J43" i="100"/>
  <c r="B43" i="100"/>
  <c r="DD42" i="100"/>
  <c r="DC42" i="100"/>
  <c r="DB42" i="100"/>
  <c r="DA42" i="100"/>
  <c r="BB40" i="100"/>
  <c r="AV40" i="100"/>
  <c r="AU40" i="100"/>
  <c r="AS40" i="100"/>
  <c r="AE40" i="100"/>
  <c r="L40" i="100"/>
  <c r="J40" i="100"/>
  <c r="B40" i="100"/>
  <c r="Q39" i="100"/>
  <c r="L39" i="100"/>
  <c r="J39" i="100"/>
  <c r="B39" i="100"/>
  <c r="DC38" i="100"/>
  <c r="DB38" i="100"/>
  <c r="DA38" i="100"/>
  <c r="BB38" i="100"/>
  <c r="AV38" i="100"/>
  <c r="AU38" i="100"/>
  <c r="AS38" i="100"/>
  <c r="L38" i="100"/>
  <c r="J38" i="100"/>
  <c r="B38" i="100"/>
  <c r="DC37" i="100"/>
  <c r="DB37" i="100"/>
  <c r="DA37" i="100"/>
  <c r="L37" i="100"/>
  <c r="J37" i="100"/>
  <c r="B37" i="100"/>
  <c r="DC36" i="100"/>
  <c r="DB36" i="100"/>
  <c r="DA36" i="100"/>
  <c r="AD36" i="100"/>
  <c r="L36" i="100"/>
  <c r="J36" i="100"/>
  <c r="B36" i="100"/>
  <c r="DC35" i="100"/>
  <c r="DB35" i="100"/>
  <c r="DA35" i="100"/>
  <c r="AD35" i="100"/>
  <c r="L35" i="100"/>
  <c r="J35" i="100"/>
  <c r="B35" i="100"/>
  <c r="DD34" i="100"/>
  <c r="DC34" i="100"/>
  <c r="DB34" i="100"/>
  <c r="DA34" i="100"/>
  <c r="AE32" i="100"/>
  <c r="L32" i="100"/>
  <c r="J32" i="100"/>
  <c r="B32" i="100"/>
  <c r="BB31" i="100"/>
  <c r="AV31" i="100"/>
  <c r="AU31" i="100"/>
  <c r="AS31" i="100"/>
  <c r="Q31" i="100"/>
  <c r="L31" i="100"/>
  <c r="J31" i="100"/>
  <c r="B31" i="100"/>
  <c r="DC30" i="100"/>
  <c r="DB30" i="100"/>
  <c r="DA30" i="100"/>
  <c r="L30" i="100"/>
  <c r="J30" i="100"/>
  <c r="B30" i="100"/>
  <c r="DC29" i="100"/>
  <c r="DB29" i="100"/>
  <c r="DA29" i="100"/>
  <c r="BB29" i="100"/>
  <c r="AV29" i="100"/>
  <c r="AU29" i="100"/>
  <c r="AS29" i="100"/>
  <c r="L29" i="100"/>
  <c r="J29" i="100"/>
  <c r="B29" i="100"/>
  <c r="DC28" i="100"/>
  <c r="DB28" i="100"/>
  <c r="DA28" i="100"/>
  <c r="AD28" i="100"/>
  <c r="L28" i="100"/>
  <c r="J28" i="100"/>
  <c r="B28" i="100"/>
  <c r="DC27" i="100"/>
  <c r="DB27" i="100"/>
  <c r="DA27" i="100"/>
  <c r="BB27" i="100"/>
  <c r="AV27" i="100"/>
  <c r="AU27" i="100"/>
  <c r="AS27" i="100"/>
  <c r="AD27" i="100"/>
  <c r="L27" i="100"/>
  <c r="J27" i="100"/>
  <c r="B27" i="100"/>
  <c r="DD26" i="100"/>
  <c r="DC26" i="100"/>
  <c r="DB26" i="100"/>
  <c r="DA26" i="100"/>
  <c r="BB25" i="100"/>
  <c r="AV25" i="100"/>
  <c r="AU25" i="100"/>
  <c r="AS25" i="100"/>
  <c r="AE24" i="100"/>
  <c r="L24" i="100"/>
  <c r="J24" i="100"/>
  <c r="B24" i="100"/>
  <c r="Q23" i="100"/>
  <c r="L23" i="100"/>
  <c r="J23" i="100"/>
  <c r="B23" i="100"/>
  <c r="DC22" i="100"/>
  <c r="DB22" i="100"/>
  <c r="DA22" i="100"/>
  <c r="L22" i="100"/>
  <c r="J22" i="100"/>
  <c r="B22" i="100"/>
  <c r="DC21" i="100"/>
  <c r="DB21" i="100"/>
  <c r="DA21" i="100"/>
  <c r="L21" i="100"/>
  <c r="J21" i="100"/>
  <c r="B21" i="100"/>
  <c r="DC20" i="100"/>
  <c r="DB20" i="100"/>
  <c r="DA20" i="100"/>
  <c r="AD20" i="100"/>
  <c r="L20" i="100"/>
  <c r="J20" i="100"/>
  <c r="B20" i="100"/>
  <c r="DC19" i="100"/>
  <c r="DB19" i="100"/>
  <c r="DA19" i="100"/>
  <c r="AD19" i="100"/>
  <c r="L19" i="100"/>
  <c r="J19" i="100"/>
  <c r="B19" i="100"/>
  <c r="DD18" i="100"/>
  <c r="DC18" i="100"/>
  <c r="DB18" i="100"/>
  <c r="DA18" i="100"/>
  <c r="BB18" i="100"/>
  <c r="AV18" i="100"/>
  <c r="AU18" i="100"/>
  <c r="AS18" i="100"/>
  <c r="BB16" i="100"/>
  <c r="AV16" i="100"/>
  <c r="AU16" i="100"/>
  <c r="AS16" i="100"/>
  <c r="AE16" i="100"/>
  <c r="L16" i="100"/>
  <c r="J16" i="100"/>
  <c r="B16" i="100"/>
  <c r="Q15" i="100"/>
  <c r="L15" i="100"/>
  <c r="J15" i="100"/>
  <c r="B15" i="100"/>
  <c r="DC14" i="100"/>
  <c r="DB14" i="100"/>
  <c r="DA14" i="100"/>
  <c r="BB14" i="100"/>
  <c r="AV14" i="100"/>
  <c r="AU14" i="100"/>
  <c r="AS14" i="100"/>
  <c r="L14" i="100"/>
  <c r="J14" i="100"/>
  <c r="B14" i="100"/>
  <c r="DC13" i="100"/>
  <c r="DB13" i="100"/>
  <c r="DA13" i="100"/>
  <c r="L13" i="100"/>
  <c r="J13" i="100"/>
  <c r="B13" i="100"/>
  <c r="DC12" i="100"/>
  <c r="DB12" i="100"/>
  <c r="DA12" i="100"/>
  <c r="BB12" i="100"/>
  <c r="AV12" i="100"/>
  <c r="AU12" i="100"/>
  <c r="AS12" i="100"/>
  <c r="AD12" i="100"/>
  <c r="L12" i="100"/>
  <c r="J12" i="100"/>
  <c r="B12" i="100"/>
  <c r="DC11" i="100"/>
  <c r="DB11" i="100"/>
  <c r="DA11" i="100"/>
  <c r="AD11" i="100"/>
  <c r="L11" i="100"/>
  <c r="J11" i="100"/>
  <c r="B11" i="100"/>
  <c r="DD10" i="100"/>
  <c r="DC10" i="100"/>
  <c r="DB10" i="100"/>
  <c r="DA10" i="100"/>
  <c r="BB10" i="100"/>
  <c r="AV10" i="100"/>
  <c r="AU10" i="100"/>
  <c r="AS10" i="100"/>
  <c r="BB8" i="100"/>
  <c r="AV8" i="100"/>
  <c r="AU8" i="100"/>
  <c r="AS8" i="100"/>
  <c r="AE8" i="100"/>
  <c r="L8" i="100"/>
  <c r="J8" i="100"/>
  <c r="B8" i="100"/>
  <c r="Q7" i="100"/>
  <c r="L7" i="100"/>
  <c r="J7" i="100"/>
  <c r="B7" i="100"/>
  <c r="DC6" i="100"/>
  <c r="DB6" i="100"/>
  <c r="DA6" i="100"/>
  <c r="BB6" i="100"/>
  <c r="AV6" i="100"/>
  <c r="AU6" i="100"/>
  <c r="AS6" i="100"/>
  <c r="L6" i="100"/>
  <c r="J6" i="100"/>
  <c r="B6" i="100"/>
  <c r="DD5" i="100"/>
  <c r="DC5" i="100"/>
  <c r="DB5" i="100"/>
  <c r="DA5" i="100"/>
  <c r="L5" i="100"/>
  <c r="J5" i="100"/>
  <c r="B5" i="100"/>
  <c r="DD4" i="100"/>
  <c r="DC4" i="100"/>
  <c r="DB4" i="100"/>
  <c r="DA4" i="100"/>
  <c r="BB4" i="100"/>
  <c r="AV4" i="100"/>
  <c r="AU4" i="100"/>
  <c r="AS4" i="100"/>
  <c r="AD4" i="100"/>
  <c r="L4" i="100"/>
  <c r="J4" i="100"/>
  <c r="B4" i="100"/>
  <c r="DD3" i="100"/>
  <c r="DC3" i="100"/>
  <c r="DB3" i="100"/>
  <c r="DA3" i="100"/>
  <c r="AD3" i="100"/>
  <c r="L3" i="100"/>
  <c r="J3" i="100"/>
  <c r="B3" i="100"/>
  <c r="DD2" i="100"/>
  <c r="DC2" i="100"/>
  <c r="DB2" i="100"/>
  <c r="DA2" i="100"/>
  <c r="DA1" i="100"/>
  <c r="E34" i="31" l="1"/>
  <c r="E35" i="31" s="1"/>
  <c r="F34" i="31"/>
  <c r="F35" i="31" s="1"/>
  <c r="G34" i="31"/>
  <c r="D34" i="31"/>
  <c r="D35" i="31" s="1"/>
  <c r="E26" i="31"/>
  <c r="E29" i="31" s="1"/>
  <c r="F26" i="31"/>
  <c r="F29" i="31" s="1"/>
  <c r="G26" i="31"/>
  <c r="G29" i="31" s="1"/>
  <c r="H26" i="31"/>
  <c r="H29" i="31" s="1"/>
  <c r="D26" i="31"/>
  <c r="D29" i="31" s="1"/>
  <c r="C27" i="31"/>
  <c r="E8" i="31"/>
  <c r="E18" i="31" s="1"/>
  <c r="F8" i="31"/>
  <c r="F18" i="31" s="1"/>
  <c r="G8" i="31"/>
  <c r="G18" i="31" s="1"/>
  <c r="D8" i="31"/>
  <c r="D18" i="31" s="1"/>
  <c r="G35" i="31"/>
  <c r="C29" i="31"/>
  <c r="C10" i="31"/>
  <c r="C13" i="31" s="1"/>
  <c r="C9" i="31"/>
  <c r="D9" i="31" s="1"/>
  <c r="D19" i="31" s="1"/>
  <c r="G10" i="31" l="1"/>
  <c r="G20" i="31" s="1"/>
  <c r="D10" i="31"/>
  <c r="D20" i="31" s="1"/>
  <c r="E10" i="31"/>
  <c r="E20" i="31" s="1"/>
  <c r="E9" i="31"/>
  <c r="E19" i="31" s="1"/>
  <c r="G9" i="31"/>
  <c r="G19" i="31" s="1"/>
  <c r="F10" i="31"/>
  <c r="F20" i="31" s="1"/>
  <c r="F9" i="31"/>
  <c r="F19" i="31" s="1"/>
  <c r="D13" i="31"/>
  <c r="AD44" i="92"/>
  <c r="AD43" i="92"/>
  <c r="AD36" i="92"/>
  <c r="AD35" i="92"/>
  <c r="AD28" i="92"/>
  <c r="AD27" i="92"/>
  <c r="AD20" i="92"/>
  <c r="AD19" i="92"/>
  <c r="AD12" i="92"/>
  <c r="AD11" i="92"/>
  <c r="AD3" i="92"/>
  <c r="AD4" i="92"/>
  <c r="G13" i="31" l="1"/>
  <c r="F13" i="31"/>
  <c r="E13" i="31"/>
  <c r="DA49" i="29"/>
  <c r="DA49" i="92" l="1"/>
  <c r="BE51" i="92"/>
  <c r="AD44" i="29"/>
  <c r="AD44" i="102" s="1"/>
  <c r="AD43" i="29"/>
  <c r="AD43" i="102" s="1"/>
  <c r="AD36" i="29"/>
  <c r="AD36" i="102" s="1"/>
  <c r="AD35" i="29"/>
  <c r="AD35" i="102" s="1"/>
  <c r="AD28" i="29"/>
  <c r="AD28" i="102" s="1"/>
  <c r="AD27" i="29"/>
  <c r="AD27" i="102" s="1"/>
  <c r="AD20" i="29"/>
  <c r="AD20" i="102" s="1"/>
  <c r="AD19" i="29"/>
  <c r="AD19" i="102" s="1"/>
  <c r="AD12" i="29"/>
  <c r="AD12" i="102" s="1"/>
  <c r="AD11" i="29"/>
  <c r="AD11" i="102" s="1"/>
  <c r="AD4" i="29"/>
  <c r="AD4" i="102" s="1"/>
  <c r="AD3" i="29"/>
  <c r="AD3" i="102" s="1"/>
  <c r="BE51" i="29"/>
  <c r="DA1" i="102"/>
  <c r="DA2" i="29"/>
  <c r="DA2" i="102" s="1"/>
  <c r="DB2" i="29"/>
  <c r="DB2" i="102" s="1"/>
  <c r="DC2" i="29"/>
  <c r="DC2" i="102" s="1"/>
  <c r="DD2" i="29"/>
  <c r="DD2" i="102" s="1"/>
  <c r="DA3" i="29"/>
  <c r="DA3" i="102" s="1"/>
  <c r="DB3" i="29"/>
  <c r="DB3" i="102" s="1"/>
  <c r="DC3" i="29"/>
  <c r="DC3" i="102" s="1"/>
  <c r="DA4" i="29"/>
  <c r="DA4" i="102" s="1"/>
  <c r="DB4" i="29"/>
  <c r="DB4" i="102" s="1"/>
  <c r="DC4" i="29"/>
  <c r="DC4" i="102" s="1"/>
  <c r="DA5" i="29"/>
  <c r="DA5" i="102" s="1"/>
  <c r="DB5" i="29"/>
  <c r="DB5" i="102" s="1"/>
  <c r="DC5" i="29"/>
  <c r="DC5" i="102" s="1"/>
  <c r="DA6" i="29"/>
  <c r="DA6" i="102" s="1"/>
  <c r="DB6" i="29"/>
  <c r="DB6" i="102" s="1"/>
  <c r="DC6" i="29"/>
  <c r="DC6" i="102" s="1"/>
  <c r="DA10" i="29"/>
  <c r="DA10" i="102" s="1"/>
  <c r="DB10" i="29"/>
  <c r="DB10" i="102" s="1"/>
  <c r="DC10" i="29"/>
  <c r="DC10" i="102" s="1"/>
  <c r="DD10" i="29"/>
  <c r="DD10" i="102" s="1"/>
  <c r="DA11" i="29"/>
  <c r="DA11" i="102" s="1"/>
  <c r="DB11" i="29"/>
  <c r="DB11" i="102" s="1"/>
  <c r="DC11" i="29"/>
  <c r="DC11" i="102" s="1"/>
  <c r="DA12" i="29"/>
  <c r="DA12" i="102" s="1"/>
  <c r="DB12" i="29"/>
  <c r="DB12" i="102" s="1"/>
  <c r="DC12" i="29"/>
  <c r="DC12" i="102" s="1"/>
  <c r="DA13" i="29"/>
  <c r="DA13" i="102" s="1"/>
  <c r="DB13" i="29"/>
  <c r="DB13" i="102" s="1"/>
  <c r="DC13" i="29"/>
  <c r="DC13" i="102" s="1"/>
  <c r="DA14" i="29"/>
  <c r="DA14" i="102" s="1"/>
  <c r="DB14" i="29"/>
  <c r="DB14" i="102" s="1"/>
  <c r="DC14" i="29"/>
  <c r="DC14" i="102" s="1"/>
  <c r="DA18" i="29"/>
  <c r="DA18" i="102" s="1"/>
  <c r="DB18" i="29"/>
  <c r="DB18" i="102" s="1"/>
  <c r="DC18" i="29"/>
  <c r="DC18" i="102" s="1"/>
  <c r="DD18" i="29"/>
  <c r="DD18" i="102" s="1"/>
  <c r="DA19" i="29"/>
  <c r="DA19" i="102" s="1"/>
  <c r="DB19" i="29"/>
  <c r="DB19" i="102" s="1"/>
  <c r="DC19" i="29"/>
  <c r="DC19" i="102" s="1"/>
  <c r="DA20" i="29"/>
  <c r="DA20" i="102" s="1"/>
  <c r="DB20" i="29"/>
  <c r="DB20" i="102" s="1"/>
  <c r="DC20" i="29"/>
  <c r="DC20" i="102" s="1"/>
  <c r="DA21" i="29"/>
  <c r="DA21" i="102" s="1"/>
  <c r="DB21" i="29"/>
  <c r="DB21" i="102" s="1"/>
  <c r="DC21" i="29"/>
  <c r="DC21" i="102" s="1"/>
  <c r="DA22" i="29"/>
  <c r="DA22" i="102" s="1"/>
  <c r="DB22" i="29"/>
  <c r="DB22" i="102" s="1"/>
  <c r="DC22" i="29"/>
  <c r="DC22" i="102" s="1"/>
  <c r="DA26" i="29"/>
  <c r="DA26" i="102" s="1"/>
  <c r="DB26" i="29"/>
  <c r="DB26" i="102" s="1"/>
  <c r="DC26" i="29"/>
  <c r="DC26" i="102" s="1"/>
  <c r="DD26" i="29"/>
  <c r="DD26" i="102" s="1"/>
  <c r="DA27" i="29"/>
  <c r="DA27" i="102" s="1"/>
  <c r="DB27" i="29"/>
  <c r="DB27" i="102" s="1"/>
  <c r="DC27" i="29"/>
  <c r="DC27" i="102" s="1"/>
  <c r="DA28" i="29"/>
  <c r="DA28" i="102" s="1"/>
  <c r="DB28" i="29"/>
  <c r="DB28" i="102" s="1"/>
  <c r="DC28" i="29"/>
  <c r="DC28" i="102" s="1"/>
  <c r="DA29" i="29"/>
  <c r="DA29" i="102" s="1"/>
  <c r="DB29" i="29"/>
  <c r="DB29" i="102" s="1"/>
  <c r="DC29" i="29"/>
  <c r="DC29" i="102" s="1"/>
  <c r="DA30" i="29"/>
  <c r="DA30" i="102" s="1"/>
  <c r="DB30" i="29"/>
  <c r="DB30" i="102" s="1"/>
  <c r="DC30" i="29"/>
  <c r="DC30" i="102" s="1"/>
  <c r="DA34" i="29"/>
  <c r="DA34" i="102" s="1"/>
  <c r="DB34" i="29"/>
  <c r="DB34" i="102" s="1"/>
  <c r="DC34" i="29"/>
  <c r="DC34" i="102" s="1"/>
  <c r="DD34" i="29"/>
  <c r="DD34" i="102" s="1"/>
  <c r="DA35" i="29"/>
  <c r="DA35" i="102" s="1"/>
  <c r="DB35" i="29"/>
  <c r="DB35" i="102" s="1"/>
  <c r="DC35" i="29"/>
  <c r="DC35" i="102" s="1"/>
  <c r="DA36" i="29"/>
  <c r="DA36" i="102" s="1"/>
  <c r="DB36" i="29"/>
  <c r="DB36" i="102" s="1"/>
  <c r="DC36" i="29"/>
  <c r="DC36" i="102" s="1"/>
  <c r="DA37" i="29"/>
  <c r="DA37" i="102" s="1"/>
  <c r="DB37" i="29"/>
  <c r="DB37" i="102" s="1"/>
  <c r="DC37" i="29"/>
  <c r="DC37" i="102" s="1"/>
  <c r="DA38" i="29"/>
  <c r="DA38" i="102" s="1"/>
  <c r="DB38" i="29"/>
  <c r="DB38" i="102" s="1"/>
  <c r="DC38" i="29"/>
  <c r="DC38" i="102" s="1"/>
  <c r="DA42" i="29"/>
  <c r="DA42" i="102" s="1"/>
  <c r="DB42" i="29"/>
  <c r="DB42" i="102" s="1"/>
  <c r="DC42" i="29"/>
  <c r="DC42" i="102" s="1"/>
  <c r="DD42" i="29"/>
  <c r="DD42" i="102" s="1"/>
  <c r="DA43" i="29"/>
  <c r="DA43" i="102" s="1"/>
  <c r="DB43" i="29"/>
  <c r="DB43" i="102" s="1"/>
  <c r="DC43" i="29"/>
  <c r="DC43" i="102" s="1"/>
  <c r="DA44" i="29"/>
  <c r="DA44" i="102" s="1"/>
  <c r="DB44" i="29"/>
  <c r="DB44" i="102" s="1"/>
  <c r="DC44" i="29"/>
  <c r="DC44" i="102" s="1"/>
  <c r="DA45" i="29"/>
  <c r="DA45" i="102" s="1"/>
  <c r="DB45" i="29"/>
  <c r="DB45" i="102" s="1"/>
  <c r="DC45" i="29"/>
  <c r="DC45" i="102" s="1"/>
  <c r="DA46" i="29"/>
  <c r="DA46" i="102" s="1"/>
  <c r="DB46" i="29"/>
  <c r="DB46" i="102" s="1"/>
  <c r="DC46" i="29"/>
  <c r="DC46" i="102" s="1"/>
  <c r="Q47" i="29"/>
  <c r="Q47" i="102" s="1"/>
  <c r="Q49" i="102" s="1"/>
  <c r="Q39" i="29"/>
  <c r="Q39" i="102" s="1"/>
  <c r="Q41" i="102" s="1"/>
  <c r="Q31" i="29"/>
  <c r="Q31" i="102" s="1"/>
  <c r="Q33" i="102" s="1"/>
  <c r="Q23" i="29"/>
  <c r="Q23" i="102" s="1"/>
  <c r="Q25" i="102" s="1"/>
  <c r="Q15" i="29"/>
  <c r="Q15" i="102" s="1"/>
  <c r="Q17" i="102" s="1"/>
  <c r="Q7" i="29"/>
  <c r="Q7" i="102" s="1"/>
  <c r="Q9" i="102" s="1"/>
  <c r="DD46" i="28" l="1"/>
  <c r="DE46" i="28" s="1"/>
  <c r="DG46" i="28" s="1"/>
  <c r="DD45" i="28"/>
  <c r="DD44" i="28"/>
  <c r="DE44" i="28" s="1"/>
  <c r="DG44" i="28" s="1"/>
  <c r="DD43" i="28"/>
  <c r="DD38" i="28"/>
  <c r="DE38" i="28" s="1"/>
  <c r="DG38" i="28" s="1"/>
  <c r="DD37" i="28"/>
  <c r="DE37" i="28" s="1"/>
  <c r="DG37" i="28" s="1"/>
  <c r="DD36" i="28"/>
  <c r="DD35" i="28"/>
  <c r="DD30" i="28"/>
  <c r="DD29" i="28"/>
  <c r="DD28" i="28"/>
  <c r="DD27" i="28"/>
  <c r="DD22" i="28"/>
  <c r="DD21" i="28"/>
  <c r="DD20" i="28"/>
  <c r="DE20" i="28" s="1"/>
  <c r="DG20" i="28" s="1"/>
  <c r="DD19" i="28"/>
  <c r="DD13" i="100"/>
  <c r="DD12" i="100"/>
  <c r="DD4" i="29"/>
  <c r="DD4" i="102" s="1"/>
  <c r="DD5" i="29"/>
  <c r="DD5" i="102" s="1"/>
  <c r="DD3" i="29"/>
  <c r="DD3" i="102" s="1"/>
  <c r="DA47" i="28" l="1"/>
  <c r="DE43" i="28"/>
  <c r="DG43" i="28" s="1"/>
  <c r="DD45" i="100"/>
  <c r="DE45" i="28"/>
  <c r="DG45" i="28" s="1"/>
  <c r="DA39" i="28"/>
  <c r="DE35" i="28"/>
  <c r="DG35" i="28" s="1"/>
  <c r="DD36" i="100"/>
  <c r="DE36" i="28"/>
  <c r="DG36" i="28" s="1"/>
  <c r="DA31" i="28"/>
  <c r="DE27" i="28"/>
  <c r="DG27" i="28" s="1"/>
  <c r="DE28" i="28"/>
  <c r="DG28" i="28" s="1"/>
  <c r="DE29" i="28"/>
  <c r="DG29" i="28" s="1"/>
  <c r="DE30" i="28"/>
  <c r="DG30" i="28" s="1"/>
  <c r="DE21" i="28"/>
  <c r="DG21" i="28" s="1"/>
  <c r="DE19" i="28"/>
  <c r="DG19" i="28" s="1"/>
  <c r="DA23" i="28"/>
  <c r="DE22" i="28"/>
  <c r="DG22" i="28" s="1"/>
  <c r="DD11" i="29"/>
  <c r="DD11" i="100"/>
  <c r="DD19" i="29"/>
  <c r="DD19" i="100"/>
  <c r="DD27" i="29"/>
  <c r="DD27" i="100"/>
  <c r="DD35" i="29"/>
  <c r="DD35" i="100"/>
  <c r="DD43" i="29"/>
  <c r="DD43" i="100"/>
  <c r="DD20" i="29"/>
  <c r="DD20" i="100"/>
  <c r="DD28" i="29"/>
  <c r="DD28" i="100"/>
  <c r="DD44" i="29"/>
  <c r="DD44" i="100"/>
  <c r="DD21" i="29"/>
  <c r="DD21" i="100"/>
  <c r="DD29" i="29"/>
  <c r="DD29" i="100"/>
  <c r="DD37" i="29"/>
  <c r="DD37" i="100"/>
  <c r="DD14" i="29"/>
  <c r="DD14" i="100"/>
  <c r="DD22" i="29"/>
  <c r="DD22" i="100"/>
  <c r="DD30" i="29"/>
  <c r="DD30" i="100"/>
  <c r="DD38" i="29"/>
  <c r="DD38" i="100"/>
  <c r="DD46" i="29"/>
  <c r="DD46" i="100"/>
  <c r="DD6" i="29"/>
  <c r="DD6" i="100"/>
  <c r="DD36" i="29"/>
  <c r="DD36" i="102" s="1"/>
  <c r="DD12" i="29"/>
  <c r="DD12" i="102" s="1"/>
  <c r="DD13" i="29"/>
  <c r="DD13" i="102" s="1"/>
  <c r="DD45" i="29"/>
  <c r="DD45" i="102" s="1"/>
  <c r="E49" i="30"/>
  <c r="DF36" i="28" l="1"/>
  <c r="DF45" i="28"/>
  <c r="DF38" i="28"/>
  <c r="DF30" i="28"/>
  <c r="DF20" i="28"/>
  <c r="DF22" i="28"/>
  <c r="DF46" i="28"/>
  <c r="DF43" i="28"/>
  <c r="DF44" i="28"/>
  <c r="DF37" i="28"/>
  <c r="DF35" i="28"/>
  <c r="DF29" i="28"/>
  <c r="DF28" i="28"/>
  <c r="DF27" i="28"/>
  <c r="DF21" i="28"/>
  <c r="DD38" i="102"/>
  <c r="DD6" i="102"/>
  <c r="DD7" i="102" s="1"/>
  <c r="DD22" i="102"/>
  <c r="DD46" i="102"/>
  <c r="DD30" i="102"/>
  <c r="DD14" i="102"/>
  <c r="DD29" i="102"/>
  <c r="DD44" i="102"/>
  <c r="DD20" i="102"/>
  <c r="DD35" i="102"/>
  <c r="DD19" i="102"/>
  <c r="DD37" i="102"/>
  <c r="DD21" i="102"/>
  <c r="DD28" i="102"/>
  <c r="DD43" i="102"/>
  <c r="DD27" i="102"/>
  <c r="DD11" i="102"/>
  <c r="DV26" i="28" l="1"/>
  <c r="DV27" i="28"/>
  <c r="DV25" i="28"/>
  <c r="DV24" i="28"/>
  <c r="DV20" i="28"/>
  <c r="DV23" i="28"/>
  <c r="DV21" i="28"/>
  <c r="DV22" i="28"/>
  <c r="DV17" i="28"/>
  <c r="DV18" i="28"/>
  <c r="DV19" i="28"/>
  <c r="DV16" i="28"/>
  <c r="DD15" i="102"/>
  <c r="DD47" i="102"/>
  <c r="DD39" i="102"/>
  <c r="DD23" i="102"/>
  <c r="DD31" i="102"/>
  <c r="BK13" i="90"/>
  <c r="BK12" i="90"/>
  <c r="BK11" i="90"/>
  <c r="BK10" i="90"/>
  <c r="BK9" i="90"/>
  <c r="BK8" i="90"/>
  <c r="BL8" i="90" s="1"/>
  <c r="Q48" i="90"/>
  <c r="Q47" i="90"/>
  <c r="Q40" i="90"/>
  <c r="Q39" i="90"/>
  <c r="Q32" i="90"/>
  <c r="Q31" i="90"/>
  <c r="Q24" i="90"/>
  <c r="Q23" i="90"/>
  <c r="Q16" i="90"/>
  <c r="Q15" i="90"/>
  <c r="Q8" i="90"/>
  <c r="Q7" i="90"/>
  <c r="DD48" i="102" l="1"/>
  <c r="Q7" i="101"/>
  <c r="Q47" i="101"/>
  <c r="Q16" i="101"/>
  <c r="Q8" i="101"/>
  <c r="Q15" i="101"/>
  <c r="Q24" i="101"/>
  <c r="Q31" i="101"/>
  <c r="Q31" i="103"/>
  <c r="Q40" i="101"/>
  <c r="Q23" i="101"/>
  <c r="Q32" i="101"/>
  <c r="Q32" i="103"/>
  <c r="Q39" i="101"/>
  <c r="AL90" i="91"/>
  <c r="Q48" i="101"/>
  <c r="Q48" i="92"/>
  <c r="AL89" i="91"/>
  <c r="Q47" i="92"/>
  <c r="AL74" i="91"/>
  <c r="Q39" i="92"/>
  <c r="AL75" i="91"/>
  <c r="Q40" i="92"/>
  <c r="AL59" i="91"/>
  <c r="Q31" i="92"/>
  <c r="AL60" i="91"/>
  <c r="Q32" i="92"/>
  <c r="AL44" i="91"/>
  <c r="Q23" i="92"/>
  <c r="AL45" i="91"/>
  <c r="Q24" i="92"/>
  <c r="AL29" i="91"/>
  <c r="Q15" i="92"/>
  <c r="AL30" i="91"/>
  <c r="Q16" i="92"/>
  <c r="AL15" i="91"/>
  <c r="Q8" i="92"/>
  <c r="AL14" i="91"/>
  <c r="Q7" i="92"/>
  <c r="BL12" i="90"/>
  <c r="BL10" i="90"/>
  <c r="BL11" i="90"/>
  <c r="BL9" i="90"/>
  <c r="BL13" i="90"/>
  <c r="AL90" i="33"/>
  <c r="AL89" i="33"/>
  <c r="AL60" i="33"/>
  <c r="AL59" i="33"/>
  <c r="AL45" i="33"/>
  <c r="AL44" i="33"/>
  <c r="AL30" i="33"/>
  <c r="AL29" i="33"/>
  <c r="AL15" i="33"/>
  <c r="AL14" i="33"/>
  <c r="AL75" i="33"/>
  <c r="AL74" i="33"/>
  <c r="Q8" i="103" l="1"/>
  <c r="Q24" i="103"/>
  <c r="Q47" i="103"/>
  <c r="Q16" i="103"/>
  <c r="Q40" i="103"/>
  <c r="Q39" i="103"/>
  <c r="Q15" i="103"/>
  <c r="Q23" i="103"/>
  <c r="Q7" i="103"/>
  <c r="BM8" i="90"/>
  <c r="BM9" i="90"/>
  <c r="BM11" i="90"/>
  <c r="BM10" i="90"/>
  <c r="BM13" i="90"/>
  <c r="BM12" i="90"/>
  <c r="D48" i="90"/>
  <c r="C48" i="90"/>
  <c r="C48" i="92" s="1"/>
  <c r="AM47" i="90"/>
  <c r="AK47" i="90"/>
  <c r="AJ47" i="90"/>
  <c r="AI47" i="90"/>
  <c r="D47" i="90"/>
  <c r="C47" i="90"/>
  <c r="C47" i="92" s="1"/>
  <c r="D46" i="90"/>
  <c r="C46" i="90"/>
  <c r="D45" i="90"/>
  <c r="C45" i="90"/>
  <c r="D44" i="90"/>
  <c r="C44" i="90"/>
  <c r="D43" i="90"/>
  <c r="C43" i="90"/>
  <c r="AM40" i="90"/>
  <c r="AK40" i="90"/>
  <c r="AJ40" i="90"/>
  <c r="AI40" i="90"/>
  <c r="D40" i="90"/>
  <c r="C40" i="90"/>
  <c r="D39" i="90"/>
  <c r="C39" i="90"/>
  <c r="AM38" i="90"/>
  <c r="AK38" i="90"/>
  <c r="AJ38" i="90"/>
  <c r="AI38" i="90"/>
  <c r="AI38" i="92" s="1"/>
  <c r="D38" i="90"/>
  <c r="C38" i="90"/>
  <c r="D37" i="90"/>
  <c r="C37" i="90"/>
  <c r="C37" i="92" s="1"/>
  <c r="D36" i="90"/>
  <c r="C36" i="90"/>
  <c r="D35" i="90"/>
  <c r="C35" i="90"/>
  <c r="D32" i="90"/>
  <c r="C32" i="90"/>
  <c r="AM31" i="90"/>
  <c r="AK31" i="90"/>
  <c r="AJ31" i="90"/>
  <c r="AI31" i="90"/>
  <c r="D31" i="90"/>
  <c r="C31" i="90"/>
  <c r="D30" i="90"/>
  <c r="C30" i="90"/>
  <c r="AM29" i="90"/>
  <c r="AK29" i="90"/>
  <c r="AK29" i="92" s="1"/>
  <c r="AJ29" i="90"/>
  <c r="AI29" i="90"/>
  <c r="D29" i="90"/>
  <c r="C29" i="90"/>
  <c r="D28" i="90"/>
  <c r="C28" i="90"/>
  <c r="AM27" i="90"/>
  <c r="AK27" i="90"/>
  <c r="AK27" i="92" s="1"/>
  <c r="AJ27" i="90"/>
  <c r="AI27" i="90"/>
  <c r="D27" i="90"/>
  <c r="C27" i="90"/>
  <c r="AM25" i="90"/>
  <c r="AK25" i="90"/>
  <c r="AK25" i="92" s="1"/>
  <c r="AJ25" i="90"/>
  <c r="AI25" i="90"/>
  <c r="D24" i="90"/>
  <c r="C24" i="90"/>
  <c r="D23" i="90"/>
  <c r="C23" i="90"/>
  <c r="C23" i="92" s="1"/>
  <c r="D22" i="90"/>
  <c r="C22" i="90"/>
  <c r="D21" i="90"/>
  <c r="C21" i="90"/>
  <c r="D20" i="90"/>
  <c r="C20" i="90"/>
  <c r="D19" i="90"/>
  <c r="C19" i="90"/>
  <c r="AJ18" i="90"/>
  <c r="AI18" i="90"/>
  <c r="AI18" i="92" s="1"/>
  <c r="AJ16" i="90"/>
  <c r="AJ16" i="92" s="1"/>
  <c r="AI16" i="90"/>
  <c r="D16" i="90"/>
  <c r="C16" i="90"/>
  <c r="D15" i="90"/>
  <c r="D15" i="92" s="1"/>
  <c r="C15" i="90"/>
  <c r="AJ14" i="90"/>
  <c r="AJ14" i="92" s="1"/>
  <c r="AI14" i="90"/>
  <c r="AI14" i="92" s="1"/>
  <c r="D14" i="90"/>
  <c r="D14" i="92" s="1"/>
  <c r="C14" i="90"/>
  <c r="D13" i="90"/>
  <c r="C13" i="90"/>
  <c r="AJ12" i="90"/>
  <c r="AI12" i="90"/>
  <c r="D12" i="90"/>
  <c r="C12" i="90"/>
  <c r="D11" i="90"/>
  <c r="C11" i="90"/>
  <c r="C11" i="92" s="1"/>
  <c r="AJ10" i="90"/>
  <c r="AI10" i="90"/>
  <c r="AJ8" i="90"/>
  <c r="AJ8" i="92" s="1"/>
  <c r="AI8" i="90"/>
  <c r="D8" i="90"/>
  <c r="D8" i="92" s="1"/>
  <c r="C8" i="90"/>
  <c r="D7" i="90"/>
  <c r="D7" i="92" s="1"/>
  <c r="C7" i="90"/>
  <c r="AJ6" i="90"/>
  <c r="AI6" i="90"/>
  <c r="D6" i="90"/>
  <c r="C6" i="90"/>
  <c r="D5" i="90"/>
  <c r="C5" i="90"/>
  <c r="AJ4" i="90"/>
  <c r="AI4" i="90"/>
  <c r="D4" i="90"/>
  <c r="C4" i="90"/>
  <c r="D3" i="90"/>
  <c r="C3" i="90"/>
  <c r="AK18" i="90"/>
  <c r="AK16" i="90"/>
  <c r="AK14" i="90"/>
  <c r="AK12" i="90"/>
  <c r="AK10" i="90"/>
  <c r="AK8" i="90"/>
  <c r="AK6" i="90"/>
  <c r="AK4" i="90"/>
  <c r="D90" i="91"/>
  <c r="C90" i="91"/>
  <c r="D89" i="91"/>
  <c r="C89" i="91"/>
  <c r="D88" i="91"/>
  <c r="C88" i="91"/>
  <c r="D87" i="91"/>
  <c r="C87" i="91"/>
  <c r="D86" i="91"/>
  <c r="C86" i="91"/>
  <c r="D85" i="91"/>
  <c r="C85" i="91"/>
  <c r="D75" i="91"/>
  <c r="C75" i="91"/>
  <c r="D74" i="91"/>
  <c r="C74" i="91"/>
  <c r="D73" i="91"/>
  <c r="C73" i="91"/>
  <c r="D72" i="91"/>
  <c r="C72" i="91"/>
  <c r="D71" i="91"/>
  <c r="C71" i="91"/>
  <c r="D70" i="91"/>
  <c r="C70" i="91"/>
  <c r="D60" i="91"/>
  <c r="C60" i="91"/>
  <c r="D59" i="91"/>
  <c r="C59" i="91"/>
  <c r="D58" i="91"/>
  <c r="C58" i="91"/>
  <c r="D57" i="91"/>
  <c r="C57" i="91"/>
  <c r="D56" i="91"/>
  <c r="C56" i="91"/>
  <c r="D55" i="91"/>
  <c r="C55" i="91"/>
  <c r="D45" i="91"/>
  <c r="C45" i="91"/>
  <c r="D44" i="91"/>
  <c r="C44" i="91"/>
  <c r="D43" i="91"/>
  <c r="C43" i="91"/>
  <c r="D42" i="91"/>
  <c r="C42" i="91"/>
  <c r="D41" i="91"/>
  <c r="C41" i="91"/>
  <c r="D40" i="91"/>
  <c r="C40" i="91"/>
  <c r="D30" i="91"/>
  <c r="C30" i="91"/>
  <c r="D29" i="91"/>
  <c r="C29" i="91"/>
  <c r="D28" i="91"/>
  <c r="C28" i="91"/>
  <c r="D27" i="91"/>
  <c r="C27" i="91"/>
  <c r="D26" i="91"/>
  <c r="C26" i="91"/>
  <c r="D25" i="91"/>
  <c r="C25" i="91"/>
  <c r="D15" i="91"/>
  <c r="C15" i="91"/>
  <c r="D14" i="91"/>
  <c r="C14" i="91"/>
  <c r="D13" i="91"/>
  <c r="C13" i="91"/>
  <c r="D12" i="91"/>
  <c r="C12" i="91"/>
  <c r="D11" i="91"/>
  <c r="C11" i="91"/>
  <c r="D10" i="91"/>
  <c r="C10" i="91"/>
  <c r="J48" i="92"/>
  <c r="B48" i="92"/>
  <c r="BB47" i="92"/>
  <c r="AV47" i="92"/>
  <c r="AU47" i="92"/>
  <c r="AH47" i="92"/>
  <c r="J47" i="92"/>
  <c r="B47" i="92"/>
  <c r="J46" i="92"/>
  <c r="B46" i="92"/>
  <c r="J45" i="92"/>
  <c r="B45" i="92"/>
  <c r="J44" i="92"/>
  <c r="B44" i="92"/>
  <c r="J43" i="92"/>
  <c r="B43" i="92"/>
  <c r="BB40" i="92"/>
  <c r="AV40" i="92"/>
  <c r="AU40" i="92"/>
  <c r="AH40" i="92"/>
  <c r="J40" i="92"/>
  <c r="B40" i="92"/>
  <c r="J39" i="92"/>
  <c r="B39" i="92"/>
  <c r="BB38" i="92"/>
  <c r="AV38" i="92"/>
  <c r="AU38" i="92"/>
  <c r="AH38" i="92"/>
  <c r="J38" i="92"/>
  <c r="B38" i="92"/>
  <c r="J37" i="92"/>
  <c r="B37" i="92"/>
  <c r="J36" i="92"/>
  <c r="B36" i="92"/>
  <c r="J35" i="92"/>
  <c r="B35" i="92"/>
  <c r="J32" i="92"/>
  <c r="B32" i="92"/>
  <c r="BB31" i="92"/>
  <c r="AV31" i="92"/>
  <c r="AU31" i="92"/>
  <c r="AH31" i="92"/>
  <c r="J31" i="92"/>
  <c r="B31" i="92"/>
  <c r="J30" i="92"/>
  <c r="B30" i="92"/>
  <c r="BB29" i="92"/>
  <c r="AV29" i="92"/>
  <c r="AU29" i="92"/>
  <c r="AH29" i="92"/>
  <c r="J29" i="92"/>
  <c r="B29" i="92"/>
  <c r="J28" i="92"/>
  <c r="B28" i="92"/>
  <c r="BB27" i="92"/>
  <c r="AV27" i="92"/>
  <c r="AU27" i="92"/>
  <c r="AH27" i="92"/>
  <c r="J27" i="92"/>
  <c r="B27" i="92"/>
  <c r="BB25" i="92"/>
  <c r="AV25" i="92"/>
  <c r="AU25" i="92"/>
  <c r="AH25" i="92"/>
  <c r="J24" i="92"/>
  <c r="B24" i="92"/>
  <c r="J23" i="92"/>
  <c r="B23" i="92"/>
  <c r="J22" i="92"/>
  <c r="B22" i="92"/>
  <c r="J21" i="92"/>
  <c r="B21" i="92"/>
  <c r="J20" i="92"/>
  <c r="B20" i="92"/>
  <c r="J19" i="92"/>
  <c r="B19" i="92"/>
  <c r="BB18" i="92"/>
  <c r="AV18" i="92"/>
  <c r="AU18" i="92"/>
  <c r="AH18" i="92"/>
  <c r="BB16" i="92"/>
  <c r="AV16" i="92"/>
  <c r="AU16" i="92"/>
  <c r="AH16" i="92"/>
  <c r="J16" i="92"/>
  <c r="B16" i="92"/>
  <c r="J15" i="92"/>
  <c r="B15" i="92"/>
  <c r="BB14" i="92"/>
  <c r="AV14" i="92"/>
  <c r="AU14" i="92"/>
  <c r="AH14" i="92"/>
  <c r="J14" i="92"/>
  <c r="B14" i="92"/>
  <c r="J13" i="92"/>
  <c r="B13" i="92"/>
  <c r="BB12" i="92"/>
  <c r="AV12" i="92"/>
  <c r="AU12" i="92"/>
  <c r="AH12" i="92"/>
  <c r="J12" i="92"/>
  <c r="B12" i="92"/>
  <c r="J11" i="92"/>
  <c r="B11" i="92"/>
  <c r="BB10" i="92"/>
  <c r="AV10" i="92"/>
  <c r="AU10" i="92"/>
  <c r="AH10" i="92"/>
  <c r="BB8" i="92"/>
  <c r="AV8" i="92"/>
  <c r="AU8" i="92"/>
  <c r="AH8" i="92"/>
  <c r="J8" i="92"/>
  <c r="B8" i="92"/>
  <c r="J7" i="92"/>
  <c r="B7" i="92"/>
  <c r="BB6" i="92"/>
  <c r="AV6" i="92"/>
  <c r="AU6" i="92"/>
  <c r="AH6" i="92"/>
  <c r="J6" i="92"/>
  <c r="B6" i="92"/>
  <c r="J5" i="92"/>
  <c r="B5" i="92"/>
  <c r="BB4" i="92"/>
  <c r="AV4" i="92"/>
  <c r="AU4" i="92"/>
  <c r="AH4" i="92"/>
  <c r="J4" i="92"/>
  <c r="B4" i="92"/>
  <c r="J3" i="92"/>
  <c r="B3" i="92"/>
  <c r="AM47" i="101" l="1"/>
  <c r="AM47" i="103"/>
  <c r="AK38" i="92"/>
  <c r="AK38" i="103"/>
  <c r="AK38" i="101"/>
  <c r="AK40" i="92"/>
  <c r="AK40" i="103"/>
  <c r="AK40" i="101"/>
  <c r="AM38" i="101"/>
  <c r="AM38" i="103"/>
  <c r="AM40" i="101"/>
  <c r="AM40" i="103"/>
  <c r="AK27" i="103"/>
  <c r="AK27" i="101"/>
  <c r="AK29" i="101"/>
  <c r="AK29" i="103"/>
  <c r="AK31" i="92"/>
  <c r="AK31" i="103"/>
  <c r="AK31" i="101"/>
  <c r="AK47" i="101"/>
  <c r="AK47" i="103"/>
  <c r="AM27" i="103"/>
  <c r="AM27" i="101"/>
  <c r="AM29" i="101"/>
  <c r="AM29" i="103"/>
  <c r="AM31" i="103"/>
  <c r="AM31" i="101"/>
  <c r="AK25" i="101"/>
  <c r="AK25" i="103"/>
  <c r="AM25" i="101"/>
  <c r="AM25" i="103"/>
  <c r="AK10" i="103"/>
  <c r="AK10" i="101"/>
  <c r="C3" i="101"/>
  <c r="C3" i="103"/>
  <c r="C6" i="103"/>
  <c r="C6" i="101"/>
  <c r="AI8" i="103"/>
  <c r="AI8" i="101"/>
  <c r="AI12" i="101"/>
  <c r="AI12" i="103"/>
  <c r="C15" i="103"/>
  <c r="C15" i="101"/>
  <c r="C19" i="103"/>
  <c r="C19" i="101"/>
  <c r="C23" i="103"/>
  <c r="C23" i="101"/>
  <c r="C27" i="101"/>
  <c r="C27" i="103"/>
  <c r="C29" i="103"/>
  <c r="C29" i="101"/>
  <c r="C31" i="103"/>
  <c r="C31" i="101"/>
  <c r="C35" i="101"/>
  <c r="C35" i="103"/>
  <c r="AI38" i="101"/>
  <c r="AI38" i="103"/>
  <c r="AI40" i="103"/>
  <c r="AI40" i="101"/>
  <c r="C45" i="101"/>
  <c r="C45" i="103"/>
  <c r="D3" i="101"/>
  <c r="D3" i="103"/>
  <c r="D6" i="103"/>
  <c r="D6" i="101"/>
  <c r="AJ8" i="101"/>
  <c r="AJ8" i="103"/>
  <c r="AJ12" i="101"/>
  <c r="AJ12" i="103"/>
  <c r="D15" i="101"/>
  <c r="D15" i="103"/>
  <c r="D19" i="103"/>
  <c r="D19" i="101"/>
  <c r="D23" i="103"/>
  <c r="D23" i="101"/>
  <c r="D27" i="101"/>
  <c r="D27" i="103"/>
  <c r="D29" i="103"/>
  <c r="D29" i="101"/>
  <c r="D31" i="103"/>
  <c r="D31" i="101"/>
  <c r="D35" i="101"/>
  <c r="D35" i="103"/>
  <c r="AJ38" i="101"/>
  <c r="AJ38" i="103"/>
  <c r="AJ40" i="103"/>
  <c r="AJ40" i="101"/>
  <c r="D45" i="101"/>
  <c r="D45" i="103"/>
  <c r="AK12" i="101"/>
  <c r="AK12" i="103"/>
  <c r="C4" i="101"/>
  <c r="C4" i="103"/>
  <c r="AI6" i="92"/>
  <c r="AI6" i="103"/>
  <c r="AI6" i="101"/>
  <c r="AI10" i="101"/>
  <c r="AI10" i="103"/>
  <c r="C13" i="101"/>
  <c r="C13" i="103"/>
  <c r="C16" i="101"/>
  <c r="C16" i="103"/>
  <c r="C20" i="101"/>
  <c r="C20" i="103"/>
  <c r="C24" i="103"/>
  <c r="C24" i="101"/>
  <c r="AI27" i="103"/>
  <c r="AI27" i="101"/>
  <c r="AI29" i="101"/>
  <c r="AI29" i="103"/>
  <c r="AI31" i="103"/>
  <c r="AI31" i="101"/>
  <c r="C36" i="101"/>
  <c r="C36" i="103"/>
  <c r="C46" i="103"/>
  <c r="C46" i="101"/>
  <c r="C48" i="101"/>
  <c r="C48" i="103"/>
  <c r="AK14" i="103"/>
  <c r="AK14" i="101"/>
  <c r="D4" i="101"/>
  <c r="D4" i="103"/>
  <c r="AJ6" i="103"/>
  <c r="AJ6" i="101"/>
  <c r="AJ10" i="101"/>
  <c r="AJ10" i="103"/>
  <c r="D13" i="103"/>
  <c r="D13" i="101"/>
  <c r="D16" i="103"/>
  <c r="D16" i="101"/>
  <c r="D20" i="103"/>
  <c r="D20" i="101"/>
  <c r="D24" i="103"/>
  <c r="D24" i="101"/>
  <c r="AJ27" i="101"/>
  <c r="AJ27" i="103"/>
  <c r="AJ29" i="101"/>
  <c r="AJ29" i="103"/>
  <c r="AJ31" i="103"/>
  <c r="AJ31" i="101"/>
  <c r="D36" i="101"/>
  <c r="D36" i="103"/>
  <c r="D46" i="103"/>
  <c r="D46" i="101"/>
  <c r="D48" i="101"/>
  <c r="D48" i="103"/>
  <c r="AK4" i="101"/>
  <c r="AK4" i="103"/>
  <c r="AI4" i="92"/>
  <c r="AI4" i="101"/>
  <c r="AI4" i="103"/>
  <c r="C7" i="92"/>
  <c r="C7" i="103"/>
  <c r="C7" i="101"/>
  <c r="C11" i="103"/>
  <c r="C11" i="101"/>
  <c r="C14" i="92"/>
  <c r="C14" i="103"/>
  <c r="C14" i="101"/>
  <c r="AI16" i="92"/>
  <c r="AI16" i="101"/>
  <c r="AI16" i="103"/>
  <c r="C21" i="92"/>
  <c r="C21" i="101"/>
  <c r="C21" i="103"/>
  <c r="AI25" i="92"/>
  <c r="AI25" i="103"/>
  <c r="AI25" i="101"/>
  <c r="C37" i="103"/>
  <c r="C37" i="101"/>
  <c r="C39" i="92"/>
  <c r="C39" i="101"/>
  <c r="C39" i="103"/>
  <c r="C43" i="92"/>
  <c r="C43" i="101"/>
  <c r="C43" i="103"/>
  <c r="C47" i="103"/>
  <c r="C47" i="101"/>
  <c r="AK16" i="101"/>
  <c r="AK16" i="103"/>
  <c r="AJ4" i="101"/>
  <c r="AJ4" i="103"/>
  <c r="D7" i="103"/>
  <c r="D7" i="101"/>
  <c r="D11" i="103"/>
  <c r="D11" i="101"/>
  <c r="D14" i="101"/>
  <c r="D14" i="103"/>
  <c r="AJ16" i="101"/>
  <c r="AJ16" i="103"/>
  <c r="D21" i="101"/>
  <c r="D21" i="103"/>
  <c r="AJ25" i="103"/>
  <c r="AJ25" i="101"/>
  <c r="D37" i="103"/>
  <c r="D37" i="101"/>
  <c r="D39" i="101"/>
  <c r="D39" i="103"/>
  <c r="D43" i="101"/>
  <c r="D43" i="103"/>
  <c r="D47" i="103"/>
  <c r="D47" i="101"/>
  <c r="AK6" i="103"/>
  <c r="AK6" i="101"/>
  <c r="AK18" i="103"/>
  <c r="AK18" i="101"/>
  <c r="C5" i="101"/>
  <c r="C5" i="103"/>
  <c r="C8" i="101"/>
  <c r="C8" i="103"/>
  <c r="C12" i="101"/>
  <c r="C12" i="103"/>
  <c r="AI14" i="103"/>
  <c r="AI14" i="101"/>
  <c r="AI18" i="103"/>
  <c r="AI18" i="101"/>
  <c r="C22" i="103"/>
  <c r="C22" i="101"/>
  <c r="C28" i="103"/>
  <c r="C28" i="101"/>
  <c r="C30" i="101"/>
  <c r="C30" i="103"/>
  <c r="C32" i="101"/>
  <c r="C32" i="103"/>
  <c r="C38" i="103"/>
  <c r="C38" i="101"/>
  <c r="C40" i="103"/>
  <c r="C40" i="101"/>
  <c r="C44" i="101"/>
  <c r="C44" i="103"/>
  <c r="AI47" i="103"/>
  <c r="AI47" i="101"/>
  <c r="AK8" i="101"/>
  <c r="AK8" i="103"/>
  <c r="D5" i="101"/>
  <c r="D5" i="103"/>
  <c r="D8" i="101"/>
  <c r="D8" i="103"/>
  <c r="D12" i="101"/>
  <c r="D12" i="103"/>
  <c r="AJ14" i="103"/>
  <c r="AJ14" i="101"/>
  <c r="AJ18" i="103"/>
  <c r="AJ18" i="101"/>
  <c r="D22" i="101"/>
  <c r="D22" i="103"/>
  <c r="D28" i="103"/>
  <c r="D28" i="101"/>
  <c r="D30" i="101"/>
  <c r="D30" i="103"/>
  <c r="D32" i="101"/>
  <c r="D32" i="103"/>
  <c r="D38" i="103"/>
  <c r="D38" i="101"/>
  <c r="D40" i="103"/>
  <c r="D40" i="101"/>
  <c r="D44" i="101"/>
  <c r="D44" i="103"/>
  <c r="AJ47" i="101"/>
  <c r="AJ47" i="103"/>
  <c r="AI31" i="92"/>
  <c r="AI10" i="92"/>
  <c r="AI27" i="92"/>
  <c r="C20" i="92"/>
  <c r="C36" i="92"/>
  <c r="C46" i="92"/>
  <c r="AI29" i="92"/>
  <c r="C24" i="92"/>
  <c r="C12" i="92"/>
  <c r="C13" i="92"/>
  <c r="C4" i="92"/>
  <c r="C8" i="92"/>
  <c r="C16" i="92"/>
  <c r="C22" i="92"/>
  <c r="C38" i="92"/>
  <c r="AI47" i="92"/>
  <c r="C5" i="92"/>
  <c r="C28" i="92"/>
  <c r="C30" i="92"/>
  <c r="C32" i="92"/>
  <c r="C40" i="92"/>
  <c r="C44" i="92"/>
  <c r="AI12" i="92"/>
  <c r="C29" i="92"/>
  <c r="C45" i="92"/>
  <c r="D16" i="92"/>
  <c r="C19" i="92"/>
  <c r="C35" i="92"/>
  <c r="AK47" i="92"/>
  <c r="C27" i="92"/>
  <c r="AI40" i="92"/>
  <c r="C6" i="92"/>
  <c r="C3" i="92"/>
  <c r="AI8" i="92"/>
  <c r="C15" i="92"/>
  <c r="C31" i="92"/>
  <c r="D13" i="92"/>
  <c r="AK8" i="92"/>
  <c r="AK10" i="92"/>
  <c r="AK12" i="92"/>
  <c r="AK4" i="92"/>
  <c r="AK14" i="92"/>
  <c r="AK16" i="92"/>
  <c r="AK6" i="92"/>
  <c r="AK18" i="92"/>
  <c r="AJ10" i="92"/>
  <c r="AJ12" i="92"/>
  <c r="D20" i="92"/>
  <c r="D24" i="92"/>
  <c r="AJ27" i="92"/>
  <c r="AJ29" i="92"/>
  <c r="AJ31" i="92"/>
  <c r="D36" i="92"/>
  <c r="AM38" i="92"/>
  <c r="AM40" i="92"/>
  <c r="D46" i="92"/>
  <c r="D48" i="92"/>
  <c r="D3" i="92"/>
  <c r="D5" i="92"/>
  <c r="AJ18" i="92"/>
  <c r="D21" i="92"/>
  <c r="AJ25" i="92"/>
  <c r="AM27" i="92"/>
  <c r="AM29" i="92"/>
  <c r="AM31" i="92"/>
  <c r="D37" i="92"/>
  <c r="D39" i="92"/>
  <c r="D43" i="92"/>
  <c r="D47" i="92"/>
  <c r="D4" i="92"/>
  <c r="D6" i="92"/>
  <c r="D11" i="92"/>
  <c r="D22" i="92"/>
  <c r="AM25" i="92"/>
  <c r="D28" i="92"/>
  <c r="D30" i="92"/>
  <c r="D32" i="92"/>
  <c r="D38" i="92"/>
  <c r="D40" i="92"/>
  <c r="D44" i="92"/>
  <c r="AJ47" i="92"/>
  <c r="AJ4" i="92"/>
  <c r="AJ6" i="92"/>
  <c r="D12" i="92"/>
  <c r="D19" i="92"/>
  <c r="D23" i="92"/>
  <c r="D27" i="92"/>
  <c r="D29" i="92"/>
  <c r="D31" i="92"/>
  <c r="D35" i="92"/>
  <c r="AJ38" i="92"/>
  <c r="AJ40" i="92"/>
  <c r="D45" i="92"/>
  <c r="AM47" i="92"/>
  <c r="E57" i="90"/>
  <c r="E55" i="90"/>
  <c r="E54" i="90"/>
  <c r="K51" i="32"/>
  <c r="L51" i="32" s="1"/>
  <c r="O38" i="45"/>
  <c r="G38" i="45"/>
  <c r="F38" i="45"/>
  <c r="E38" i="45"/>
  <c r="O37" i="45"/>
  <c r="G37" i="45"/>
  <c r="F37" i="45"/>
  <c r="E37" i="45"/>
  <c r="O36" i="45"/>
  <c r="G36" i="45"/>
  <c r="F36" i="45"/>
  <c r="E36" i="45"/>
  <c r="O35" i="45"/>
  <c r="G35" i="45"/>
  <c r="F35" i="45"/>
  <c r="E35" i="45"/>
  <c r="O34" i="45"/>
  <c r="G34" i="45"/>
  <c r="F34" i="45"/>
  <c r="E34" i="45"/>
  <c r="O33" i="45"/>
  <c r="G33" i="45"/>
  <c r="F33" i="45"/>
  <c r="E33" i="45"/>
  <c r="O32" i="45"/>
  <c r="G32" i="45"/>
  <c r="F32" i="45"/>
  <c r="E32" i="45"/>
  <c r="O31" i="45"/>
  <c r="G31" i="45"/>
  <c r="F31" i="45"/>
  <c r="E31" i="45"/>
  <c r="O30" i="45"/>
  <c r="G30" i="45"/>
  <c r="F30" i="45"/>
  <c r="E30" i="45"/>
  <c r="O29" i="45"/>
  <c r="G29" i="45"/>
  <c r="F29" i="45"/>
  <c r="E29" i="45"/>
  <c r="O28" i="45"/>
  <c r="G28" i="45"/>
  <c r="F28" i="45"/>
  <c r="E28" i="45"/>
  <c r="O27" i="45"/>
  <c r="G27" i="45"/>
  <c r="F27" i="45"/>
  <c r="E27" i="45"/>
  <c r="O26" i="45"/>
  <c r="G26" i="45"/>
  <c r="F26" i="45"/>
  <c r="E26" i="45"/>
  <c r="O25" i="45"/>
  <c r="G25" i="45"/>
  <c r="F25" i="45"/>
  <c r="E25" i="45"/>
  <c r="O24" i="45"/>
  <c r="G24" i="45"/>
  <c r="F24" i="45"/>
  <c r="E24" i="45"/>
  <c r="O23" i="45"/>
  <c r="G23" i="45"/>
  <c r="F23" i="45"/>
  <c r="E23" i="45"/>
  <c r="O22" i="45"/>
  <c r="G22" i="45"/>
  <c r="F22" i="45"/>
  <c r="E22" i="45"/>
  <c r="O21" i="45"/>
  <c r="G21" i="45"/>
  <c r="F21" i="45"/>
  <c r="E21" i="45"/>
  <c r="O20" i="45"/>
  <c r="G20" i="45"/>
  <c r="F20" i="45"/>
  <c r="E20" i="45"/>
  <c r="O19" i="45"/>
  <c r="G19" i="45"/>
  <c r="F19" i="45"/>
  <c r="E19" i="45"/>
  <c r="O18" i="45"/>
  <c r="G18" i="45"/>
  <c r="F18" i="45"/>
  <c r="E18" i="45"/>
  <c r="O17" i="45"/>
  <c r="G17" i="45"/>
  <c r="F17" i="45"/>
  <c r="E17" i="45"/>
  <c r="O16" i="45"/>
  <c r="G16" i="45"/>
  <c r="F16" i="45"/>
  <c r="E16" i="45"/>
  <c r="O15" i="45"/>
  <c r="G15" i="45"/>
  <c r="F15" i="45"/>
  <c r="E15" i="45"/>
  <c r="AE14" i="45"/>
  <c r="AD14" i="45"/>
  <c r="AC14" i="45"/>
  <c r="O14" i="45"/>
  <c r="G14" i="45"/>
  <c r="F14" i="45"/>
  <c r="E14" i="45"/>
  <c r="O13" i="45"/>
  <c r="G13" i="45"/>
  <c r="F13" i="45"/>
  <c r="E13" i="45"/>
  <c r="O12" i="45"/>
  <c r="G12" i="45"/>
  <c r="F12" i="45"/>
  <c r="E12" i="45"/>
  <c r="O11" i="45"/>
  <c r="G11" i="45"/>
  <c r="F11" i="45"/>
  <c r="E11" i="45"/>
  <c r="O10" i="45"/>
  <c r="G10" i="45"/>
  <c r="F10" i="45"/>
  <c r="E10" i="45"/>
  <c r="O9" i="45"/>
  <c r="G9" i="45"/>
  <c r="F9" i="45"/>
  <c r="E9" i="45"/>
  <c r="O8" i="45"/>
  <c r="G8" i="45"/>
  <c r="F8" i="45"/>
  <c r="E8" i="45"/>
  <c r="O7" i="45"/>
  <c r="G7" i="45"/>
  <c r="F7" i="45"/>
  <c r="E7" i="45"/>
  <c r="O6" i="45"/>
  <c r="G6" i="45"/>
  <c r="F6" i="45"/>
  <c r="E6" i="45"/>
  <c r="O5" i="45"/>
  <c r="G5" i="45"/>
  <c r="F5" i="45"/>
  <c r="E5" i="45"/>
  <c r="O4" i="45"/>
  <c r="G4" i="45"/>
  <c r="F4" i="45"/>
  <c r="E4" i="45"/>
  <c r="O3" i="45"/>
  <c r="G3" i="45"/>
  <c r="F3" i="45"/>
  <c r="E3" i="45"/>
  <c r="BB18" i="29"/>
  <c r="BB18" i="102" s="1"/>
  <c r="BB16" i="29"/>
  <c r="BB16" i="102" s="1"/>
  <c r="BB14" i="29"/>
  <c r="BB14" i="102" s="1"/>
  <c r="BB12" i="29"/>
  <c r="BB12" i="102" s="1"/>
  <c r="BB10" i="29"/>
  <c r="BB10" i="102" s="1"/>
  <c r="BB8" i="29"/>
  <c r="BB8" i="102" s="1"/>
  <c r="BB6" i="29"/>
  <c r="BB6" i="102" s="1"/>
  <c r="BB4" i="29"/>
  <c r="BB4" i="102" s="1"/>
  <c r="AV18" i="29"/>
  <c r="AV18" i="102" s="1"/>
  <c r="AV16" i="29"/>
  <c r="AV16" i="102" s="1"/>
  <c r="AV14" i="29"/>
  <c r="AV14" i="102" s="1"/>
  <c r="AV12" i="29"/>
  <c r="AV12" i="102" s="1"/>
  <c r="AV10" i="29"/>
  <c r="AV10" i="102" s="1"/>
  <c r="AV8" i="29"/>
  <c r="AV8" i="102" s="1"/>
  <c r="AV6" i="29"/>
  <c r="AV6" i="102" s="1"/>
  <c r="AV4" i="29"/>
  <c r="AV4" i="102" s="1"/>
  <c r="AU18" i="29"/>
  <c r="AU18" i="102" s="1"/>
  <c r="AU16" i="29"/>
  <c r="AU16" i="102" s="1"/>
  <c r="AU14" i="29"/>
  <c r="AU14" i="102" s="1"/>
  <c r="AU12" i="29"/>
  <c r="AU12" i="102" s="1"/>
  <c r="AU10" i="29"/>
  <c r="AU10" i="102" s="1"/>
  <c r="AU8" i="29"/>
  <c r="AU8" i="102" s="1"/>
  <c r="AU6" i="29"/>
  <c r="AU6" i="102" s="1"/>
  <c r="AU4" i="29"/>
  <c r="AU4" i="102" s="1"/>
  <c r="AS18" i="29"/>
  <c r="AS18" i="102" s="1"/>
  <c r="AS16" i="29"/>
  <c r="AS16" i="102" s="1"/>
  <c r="AS14" i="29"/>
  <c r="AS14" i="102" s="1"/>
  <c r="AS12" i="29"/>
  <c r="AS12" i="102" s="1"/>
  <c r="AS10" i="29"/>
  <c r="AS10" i="102" s="1"/>
  <c r="AS8" i="29"/>
  <c r="AS8" i="102" s="1"/>
  <c r="AS6" i="29"/>
  <c r="AS6" i="102" s="1"/>
  <c r="AS4" i="29"/>
  <c r="AS4" i="102" s="1"/>
  <c r="L48" i="29"/>
  <c r="L48" i="102" s="1"/>
  <c r="J48" i="29"/>
  <c r="J48" i="102" s="1"/>
  <c r="B48" i="29"/>
  <c r="B48" i="102" s="1"/>
  <c r="L47" i="29"/>
  <c r="L47" i="102" s="1"/>
  <c r="J47" i="29"/>
  <c r="J47" i="102" s="1"/>
  <c r="B47" i="29"/>
  <c r="B47" i="102" s="1"/>
  <c r="L46" i="29"/>
  <c r="L46" i="102" s="1"/>
  <c r="J46" i="29"/>
  <c r="J46" i="102" s="1"/>
  <c r="B46" i="29"/>
  <c r="B46" i="102" s="1"/>
  <c r="L45" i="29"/>
  <c r="L45" i="102" s="1"/>
  <c r="J45" i="29"/>
  <c r="J45" i="102" s="1"/>
  <c r="B45" i="29"/>
  <c r="B45" i="102" s="1"/>
  <c r="L44" i="29"/>
  <c r="L44" i="102" s="1"/>
  <c r="J44" i="29"/>
  <c r="J44" i="102" s="1"/>
  <c r="B44" i="29"/>
  <c r="B44" i="102" s="1"/>
  <c r="L43" i="29"/>
  <c r="L43" i="102" s="1"/>
  <c r="J43" i="29"/>
  <c r="J43" i="102" s="1"/>
  <c r="B43" i="29"/>
  <c r="B43" i="102" s="1"/>
  <c r="L40" i="29"/>
  <c r="L40" i="102" s="1"/>
  <c r="J40" i="29"/>
  <c r="J40" i="102" s="1"/>
  <c r="B40" i="29"/>
  <c r="B40" i="102" s="1"/>
  <c r="L39" i="29"/>
  <c r="L39" i="102" s="1"/>
  <c r="J39" i="29"/>
  <c r="J39" i="102" s="1"/>
  <c r="B39" i="29"/>
  <c r="B39" i="102" s="1"/>
  <c r="L38" i="29"/>
  <c r="L38" i="102" s="1"/>
  <c r="J38" i="29"/>
  <c r="J38" i="102" s="1"/>
  <c r="B38" i="29"/>
  <c r="B38" i="102" s="1"/>
  <c r="L37" i="29"/>
  <c r="L37" i="102" s="1"/>
  <c r="J37" i="29"/>
  <c r="J37" i="102" s="1"/>
  <c r="B37" i="29"/>
  <c r="B37" i="102" s="1"/>
  <c r="L36" i="29"/>
  <c r="L36" i="102" s="1"/>
  <c r="J36" i="29"/>
  <c r="J36" i="102" s="1"/>
  <c r="B36" i="29"/>
  <c r="B36" i="102" s="1"/>
  <c r="L35" i="29"/>
  <c r="L35" i="102" s="1"/>
  <c r="J35" i="29"/>
  <c r="J35" i="102" s="1"/>
  <c r="B35" i="29"/>
  <c r="B35" i="102" s="1"/>
  <c r="K26" i="108" l="1"/>
  <c r="K27" i="108"/>
  <c r="K30" i="108"/>
  <c r="K31" i="108"/>
  <c r="K34" i="108"/>
  <c r="K35" i="108"/>
  <c r="K36" i="108"/>
  <c r="K37" i="108"/>
  <c r="K40" i="108"/>
  <c r="K41" i="108"/>
  <c r="K44" i="108"/>
  <c r="K45" i="108"/>
  <c r="K48" i="108"/>
  <c r="K49" i="108"/>
  <c r="K52" i="108"/>
  <c r="K53" i="108"/>
  <c r="K56" i="108"/>
  <c r="K57" i="108"/>
  <c r="K60" i="108"/>
  <c r="K61" i="108"/>
  <c r="K64" i="108"/>
  <c r="K65" i="108"/>
  <c r="K68" i="108"/>
  <c r="K69" i="108"/>
  <c r="K72" i="108"/>
  <c r="K73" i="108"/>
  <c r="K2" i="108"/>
  <c r="K3" i="108"/>
  <c r="K6" i="108"/>
  <c r="K7" i="108"/>
  <c r="K12" i="108"/>
  <c r="K13" i="108"/>
  <c r="K16" i="108"/>
  <c r="K17" i="108"/>
  <c r="K20" i="108"/>
  <c r="K21" i="108"/>
  <c r="K24" i="108"/>
  <c r="K25" i="108"/>
  <c r="L26" i="108"/>
  <c r="L27" i="108"/>
  <c r="L30" i="108"/>
  <c r="L31" i="108"/>
  <c r="L34" i="108"/>
  <c r="L35" i="108"/>
  <c r="L38" i="108"/>
  <c r="L39" i="108"/>
  <c r="L42" i="108"/>
  <c r="L43" i="108"/>
  <c r="L46" i="108"/>
  <c r="L47" i="108"/>
  <c r="L50" i="108"/>
  <c r="L51" i="108"/>
  <c r="L54" i="108"/>
  <c r="L55" i="108"/>
  <c r="L58" i="108"/>
  <c r="L59" i="108"/>
  <c r="L62" i="108"/>
  <c r="L63" i="108"/>
  <c r="L68" i="108"/>
  <c r="L69" i="108"/>
  <c r="L2" i="108"/>
  <c r="L3" i="108"/>
  <c r="L6" i="108"/>
  <c r="L7" i="108"/>
  <c r="L10" i="108"/>
  <c r="L11" i="108"/>
  <c r="L14" i="108"/>
  <c r="L15" i="108"/>
  <c r="L18" i="108"/>
  <c r="L19" i="108"/>
  <c r="L22" i="108"/>
  <c r="L23" i="108"/>
  <c r="K28" i="108"/>
  <c r="K29" i="108"/>
  <c r="K32" i="108"/>
  <c r="K33" i="108"/>
  <c r="K38" i="108"/>
  <c r="K39" i="108"/>
  <c r="K42" i="108"/>
  <c r="K43" i="108"/>
  <c r="K46" i="108"/>
  <c r="K47" i="108"/>
  <c r="K50" i="108"/>
  <c r="K51" i="108"/>
  <c r="K54" i="108"/>
  <c r="K55" i="108"/>
  <c r="K58" i="108"/>
  <c r="K59" i="108"/>
  <c r="K62" i="108"/>
  <c r="K63" i="108"/>
  <c r="K66" i="108"/>
  <c r="K67" i="108"/>
  <c r="K70" i="108"/>
  <c r="K71" i="108"/>
  <c r="K4" i="108"/>
  <c r="K5" i="108"/>
  <c r="K8" i="108"/>
  <c r="K9" i="108"/>
  <c r="K10" i="108"/>
  <c r="K11" i="108"/>
  <c r="K14" i="108"/>
  <c r="K15" i="108"/>
  <c r="K18" i="108"/>
  <c r="K19" i="108"/>
  <c r="K22" i="108"/>
  <c r="K23" i="108"/>
  <c r="L28" i="108"/>
  <c r="L29" i="108"/>
  <c r="L32" i="108"/>
  <c r="L33" i="108"/>
  <c r="L36" i="108"/>
  <c r="L37" i="108"/>
  <c r="L40" i="108"/>
  <c r="L41" i="108"/>
  <c r="L44" i="108"/>
  <c r="L45" i="108"/>
  <c r="L48" i="108"/>
  <c r="L49" i="108"/>
  <c r="L52" i="108"/>
  <c r="L53" i="108"/>
  <c r="L56" i="108"/>
  <c r="L57" i="108"/>
  <c r="L60" i="108"/>
  <c r="L61" i="108"/>
  <c r="L64" i="108"/>
  <c r="L65" i="108"/>
  <c r="L66" i="108"/>
  <c r="L67" i="108"/>
  <c r="L70" i="108"/>
  <c r="L71" i="108"/>
  <c r="L72" i="108"/>
  <c r="L73" i="108"/>
  <c r="L4" i="108"/>
  <c r="L5" i="108"/>
  <c r="L8" i="108"/>
  <c r="L9" i="108"/>
  <c r="L12" i="108"/>
  <c r="L13" i="108"/>
  <c r="L16" i="108"/>
  <c r="L17" i="108"/>
  <c r="L20" i="108"/>
  <c r="L21" i="108"/>
  <c r="L24" i="108"/>
  <c r="L25" i="108"/>
  <c r="AV20" i="102"/>
  <c r="BB20" i="102"/>
  <c r="AU20" i="102"/>
  <c r="E53" i="103"/>
  <c r="E53" i="101"/>
  <c r="E51" i="103"/>
  <c r="E51" i="101"/>
  <c r="E51" i="92"/>
  <c r="E53" i="92"/>
  <c r="C58" i="94"/>
  <c r="C26" i="94"/>
  <c r="C79" i="95"/>
  <c r="C28" i="95"/>
  <c r="C95" i="96"/>
  <c r="C42" i="96"/>
  <c r="C111" i="97"/>
  <c r="C56" i="97"/>
  <c r="C12" i="97"/>
  <c r="C58" i="98"/>
  <c r="C26" i="98"/>
  <c r="C79" i="99"/>
  <c r="C28" i="99"/>
  <c r="C111" i="95"/>
  <c r="C111" i="99"/>
  <c r="C57" i="94"/>
  <c r="C13" i="94"/>
  <c r="C71" i="95"/>
  <c r="C27" i="95"/>
  <c r="C87" i="96"/>
  <c r="C41" i="96"/>
  <c r="C103" i="97"/>
  <c r="C43" i="97"/>
  <c r="C11" i="97"/>
  <c r="C57" i="98"/>
  <c r="C13" i="98"/>
  <c r="C71" i="99"/>
  <c r="C27" i="99"/>
  <c r="C79" i="97"/>
  <c r="C111" i="94"/>
  <c r="C56" i="94"/>
  <c r="C12" i="94"/>
  <c r="C58" i="95"/>
  <c r="C26" i="95"/>
  <c r="C79" i="96"/>
  <c r="C28" i="96"/>
  <c r="C95" i="97"/>
  <c r="C42" i="97"/>
  <c r="C111" i="98"/>
  <c r="C56" i="98"/>
  <c r="C12" i="98"/>
  <c r="C58" i="99"/>
  <c r="C26" i="99"/>
  <c r="C95" i="94"/>
  <c r="C42" i="98"/>
  <c r="C103" i="94"/>
  <c r="C43" i="94"/>
  <c r="C11" i="94"/>
  <c r="C57" i="95"/>
  <c r="C13" i="95"/>
  <c r="C71" i="96"/>
  <c r="C27" i="96"/>
  <c r="C87" i="97"/>
  <c r="C41" i="97"/>
  <c r="C103" i="98"/>
  <c r="C43" i="98"/>
  <c r="C11" i="98"/>
  <c r="C57" i="99"/>
  <c r="C13" i="99"/>
  <c r="C42" i="94"/>
  <c r="C58" i="96"/>
  <c r="C56" i="99"/>
  <c r="C87" i="94"/>
  <c r="C41" i="94"/>
  <c r="C103" i="95"/>
  <c r="C43" i="95"/>
  <c r="C11" i="95"/>
  <c r="C57" i="96"/>
  <c r="C13" i="96"/>
  <c r="C71" i="97"/>
  <c r="C27" i="97"/>
  <c r="C87" i="98"/>
  <c r="C41" i="98"/>
  <c r="C103" i="99"/>
  <c r="C43" i="99"/>
  <c r="C11" i="99"/>
  <c r="C56" i="95"/>
  <c r="C95" i="98"/>
  <c r="C79" i="94"/>
  <c r="C28" i="94"/>
  <c r="C95" i="95"/>
  <c r="C42" i="95"/>
  <c r="C111" i="96"/>
  <c r="C56" i="96"/>
  <c r="C12" i="96"/>
  <c r="C58" i="97"/>
  <c r="C26" i="97"/>
  <c r="C79" i="98"/>
  <c r="C28" i="98"/>
  <c r="C95" i="99"/>
  <c r="C42" i="99"/>
  <c r="C26" i="96"/>
  <c r="C71" i="94"/>
  <c r="C27" i="94"/>
  <c r="C87" i="95"/>
  <c r="C41" i="95"/>
  <c r="C103" i="96"/>
  <c r="C43" i="96"/>
  <c r="C11" i="96"/>
  <c r="C57" i="97"/>
  <c r="C13" i="97"/>
  <c r="C71" i="98"/>
  <c r="C27" i="98"/>
  <c r="C87" i="99"/>
  <c r="C41" i="99"/>
  <c r="C12" i="95"/>
  <c r="C28" i="97"/>
  <c r="C12" i="99"/>
  <c r="AM31" i="28" l="1"/>
  <c r="AM31" i="100" s="1"/>
  <c r="G44" i="30"/>
  <c r="G40" i="30"/>
  <c r="G47" i="30"/>
  <c r="G46" i="30"/>
  <c r="G43" i="30"/>
  <c r="G45" i="30"/>
  <c r="G41" i="30"/>
  <c r="G42" i="30"/>
  <c r="C46" i="30"/>
  <c r="H86" i="107" s="1"/>
  <c r="C41" i="30"/>
  <c r="D41" i="30"/>
  <c r="C42" i="30"/>
  <c r="H78" i="107" s="1"/>
  <c r="AJ18" i="28"/>
  <c r="AI18" i="28"/>
  <c r="AJ16" i="28"/>
  <c r="AI16" i="28"/>
  <c r="AJ14" i="28"/>
  <c r="AI14" i="28"/>
  <c r="AJ12" i="28"/>
  <c r="AI12" i="28"/>
  <c r="AJ10" i="28"/>
  <c r="AI10" i="28"/>
  <c r="AJ8" i="28"/>
  <c r="AI8" i="28"/>
  <c r="AJ6" i="28"/>
  <c r="AI6" i="28"/>
  <c r="AJ4" i="28"/>
  <c r="AI4" i="28"/>
  <c r="H74" i="107" l="1"/>
  <c r="H76" i="107"/>
  <c r="AK12" i="28"/>
  <c r="AK12" i="29" s="1"/>
  <c r="AK12" i="102" s="1"/>
  <c r="H88" i="107"/>
  <c r="AK4" i="28"/>
  <c r="AK4" i="100" s="1"/>
  <c r="H80" i="107"/>
  <c r="AK8" i="28"/>
  <c r="AK8" i="100" s="1"/>
  <c r="AI18" i="100"/>
  <c r="AI14" i="100"/>
  <c r="AJ8" i="100"/>
  <c r="AJ16" i="100"/>
  <c r="AJ18" i="100"/>
  <c r="AI12" i="100"/>
  <c r="AJ4" i="100"/>
  <c r="AJ12" i="100"/>
  <c r="AI10" i="100"/>
  <c r="AJ10" i="100"/>
  <c r="AI6" i="100"/>
  <c r="AJ6" i="100"/>
  <c r="AJ14" i="100"/>
  <c r="AI4" i="100"/>
  <c r="AI8" i="100"/>
  <c r="AI16" i="100"/>
  <c r="AK6" i="28"/>
  <c r="AK14" i="28"/>
  <c r="AK16" i="28"/>
  <c r="F47" i="30"/>
  <c r="AK10" i="28"/>
  <c r="F41" i="30"/>
  <c r="AI14" i="29"/>
  <c r="AI14" i="102" s="1"/>
  <c r="E41" i="30"/>
  <c r="E47" i="30"/>
  <c r="AI8" i="29"/>
  <c r="AI8" i="102" s="1"/>
  <c r="AJ14" i="29"/>
  <c r="AJ14" i="102" s="1"/>
  <c r="AJ8" i="29"/>
  <c r="AJ8" i="102" s="1"/>
  <c r="AK18" i="28"/>
  <c r="AJ4" i="29"/>
  <c r="AJ4" i="102" s="1"/>
  <c r="AI18" i="29"/>
  <c r="AI18" i="102" s="1"/>
  <c r="AI12" i="29"/>
  <c r="AI12" i="102" s="1"/>
  <c r="AJ18" i="29"/>
  <c r="AJ18" i="102" s="1"/>
  <c r="AI6" i="29"/>
  <c r="AI6" i="102" s="1"/>
  <c r="AJ12" i="29"/>
  <c r="AJ12" i="102" s="1"/>
  <c r="AJ6" i="29"/>
  <c r="AJ6" i="102" s="1"/>
  <c r="AI16" i="29"/>
  <c r="AI16" i="102" s="1"/>
  <c r="AI10" i="29"/>
  <c r="AI10" i="102" s="1"/>
  <c r="AJ16" i="29"/>
  <c r="AJ16" i="102" s="1"/>
  <c r="AI4" i="29"/>
  <c r="AI4" i="102" s="1"/>
  <c r="AJ10" i="29"/>
  <c r="AJ10" i="102" s="1"/>
  <c r="R90" i="33"/>
  <c r="R89" i="33"/>
  <c r="R88" i="33"/>
  <c r="R87" i="33"/>
  <c r="R86" i="33"/>
  <c r="R85" i="33"/>
  <c r="R75" i="33"/>
  <c r="R74" i="33"/>
  <c r="R73" i="33"/>
  <c r="R72" i="33"/>
  <c r="R71" i="33"/>
  <c r="R70" i="33"/>
  <c r="R60" i="33"/>
  <c r="R59" i="33"/>
  <c r="R58" i="33"/>
  <c r="R57" i="33"/>
  <c r="R56" i="33"/>
  <c r="R55" i="33"/>
  <c r="R45" i="33"/>
  <c r="R44" i="33"/>
  <c r="R43" i="33"/>
  <c r="R42" i="33"/>
  <c r="R41" i="33"/>
  <c r="R40" i="33"/>
  <c r="R30" i="33"/>
  <c r="R29" i="33"/>
  <c r="R28" i="33"/>
  <c r="R27" i="33"/>
  <c r="R26" i="33"/>
  <c r="R25" i="33"/>
  <c r="R15" i="33"/>
  <c r="R14" i="33"/>
  <c r="R13" i="33"/>
  <c r="R12" i="33"/>
  <c r="R11" i="33"/>
  <c r="R10" i="33"/>
  <c r="U131" i="34"/>
  <c r="U130" i="34"/>
  <c r="U128" i="34"/>
  <c r="U127" i="34"/>
  <c r="U126" i="34"/>
  <c r="U125" i="34"/>
  <c r="U131" i="35"/>
  <c r="U130" i="35"/>
  <c r="U128" i="35"/>
  <c r="U127" i="35"/>
  <c r="U126" i="35"/>
  <c r="U125" i="35"/>
  <c r="U131" i="36"/>
  <c r="U130" i="36"/>
  <c r="U128" i="36"/>
  <c r="U127" i="36"/>
  <c r="U126" i="36"/>
  <c r="U125" i="36"/>
  <c r="U131" i="37"/>
  <c r="U130" i="37"/>
  <c r="U128" i="37"/>
  <c r="U127" i="37"/>
  <c r="U126" i="37"/>
  <c r="U125" i="37"/>
  <c r="U131" i="65"/>
  <c r="U130" i="65"/>
  <c r="U128" i="65"/>
  <c r="U127" i="65"/>
  <c r="U126" i="65"/>
  <c r="U125" i="65"/>
  <c r="U131" i="66"/>
  <c r="U130" i="66"/>
  <c r="U128" i="66"/>
  <c r="U127" i="66"/>
  <c r="U126" i="66"/>
  <c r="U125" i="66"/>
  <c r="D90" i="33"/>
  <c r="C90" i="33"/>
  <c r="D89" i="33"/>
  <c r="C89" i="33"/>
  <c r="D88" i="33"/>
  <c r="C88" i="33"/>
  <c r="D87" i="33"/>
  <c r="C87" i="33"/>
  <c r="D86" i="33"/>
  <c r="C86" i="33"/>
  <c r="D85" i="33"/>
  <c r="C85" i="33"/>
  <c r="D75" i="33"/>
  <c r="C75" i="33"/>
  <c r="D74" i="33"/>
  <c r="C74" i="33"/>
  <c r="D73" i="33"/>
  <c r="C73" i="33"/>
  <c r="D72" i="33"/>
  <c r="C72" i="33"/>
  <c r="D71" i="33"/>
  <c r="C71" i="33"/>
  <c r="D70" i="33"/>
  <c r="C70" i="33"/>
  <c r="D60" i="33"/>
  <c r="C60" i="33"/>
  <c r="D59" i="33"/>
  <c r="C59" i="33"/>
  <c r="D58" i="33"/>
  <c r="C58" i="33"/>
  <c r="D57" i="33"/>
  <c r="C57" i="33"/>
  <c r="D56" i="33"/>
  <c r="C56" i="33"/>
  <c r="D55" i="33"/>
  <c r="C55" i="33"/>
  <c r="D45" i="33"/>
  <c r="C45" i="33"/>
  <c r="D44" i="33"/>
  <c r="C44" i="33"/>
  <c r="D43" i="33"/>
  <c r="C43" i="33"/>
  <c r="D42" i="33"/>
  <c r="C42" i="33"/>
  <c r="D41" i="33"/>
  <c r="C41" i="33"/>
  <c r="D40" i="33"/>
  <c r="C40" i="33"/>
  <c r="D30" i="33"/>
  <c r="C30" i="33"/>
  <c r="D29" i="33"/>
  <c r="C29" i="33"/>
  <c r="D28" i="33"/>
  <c r="C28" i="33"/>
  <c r="D27" i="33"/>
  <c r="C27" i="33"/>
  <c r="D26" i="33"/>
  <c r="C26" i="33"/>
  <c r="D25" i="33"/>
  <c r="C25" i="33"/>
  <c r="D15" i="33"/>
  <c r="C15" i="33"/>
  <c r="D14" i="33"/>
  <c r="C14" i="33"/>
  <c r="D13" i="33"/>
  <c r="C13" i="33"/>
  <c r="D12" i="33"/>
  <c r="C12" i="33"/>
  <c r="D11" i="33"/>
  <c r="C11" i="33"/>
  <c r="D10" i="33"/>
  <c r="C10" i="33"/>
  <c r="D48" i="28"/>
  <c r="C48" i="28"/>
  <c r="D47" i="28"/>
  <c r="C47" i="28"/>
  <c r="D46" i="28"/>
  <c r="C46" i="28"/>
  <c r="D45" i="28"/>
  <c r="C45" i="28"/>
  <c r="D44" i="28"/>
  <c r="C44" i="28"/>
  <c r="D43" i="28"/>
  <c r="C43" i="28"/>
  <c r="D40" i="28"/>
  <c r="C40" i="28"/>
  <c r="D39" i="28"/>
  <c r="C39" i="28"/>
  <c r="D38" i="28"/>
  <c r="C38" i="28"/>
  <c r="D37" i="28"/>
  <c r="C37" i="28"/>
  <c r="D36" i="28"/>
  <c r="C36" i="28"/>
  <c r="D35" i="28"/>
  <c r="C35" i="28"/>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E23" i="30"/>
  <c r="F23" i="30"/>
  <c r="E24" i="30"/>
  <c r="F24" i="30"/>
  <c r="E25" i="30"/>
  <c r="F25" i="30"/>
  <c r="E26" i="30"/>
  <c r="F26" i="30"/>
  <c r="E27" i="30"/>
  <c r="F27" i="30"/>
  <c r="E28" i="30"/>
  <c r="F28" i="30"/>
  <c r="E29" i="30"/>
  <c r="F29" i="30"/>
  <c r="E30" i="30"/>
  <c r="F30" i="30"/>
  <c r="E31" i="30"/>
  <c r="F31" i="30"/>
  <c r="E32" i="30"/>
  <c r="F32" i="30"/>
  <c r="E33" i="30"/>
  <c r="F33" i="30"/>
  <c r="E34" i="30"/>
  <c r="F34" i="30"/>
  <c r="E35" i="30"/>
  <c r="F35" i="30"/>
  <c r="E36" i="30"/>
  <c r="F36" i="30"/>
  <c r="E37" i="30"/>
  <c r="F37" i="30"/>
  <c r="E38" i="30"/>
  <c r="F38" i="30"/>
  <c r="E11" i="30"/>
  <c r="F11" i="30"/>
  <c r="E12" i="30"/>
  <c r="F12" i="30"/>
  <c r="E13" i="30"/>
  <c r="F13" i="30"/>
  <c r="E14" i="30"/>
  <c r="F14" i="30"/>
  <c r="AK4" i="29" l="1"/>
  <c r="AK4" i="102" s="1"/>
  <c r="AK12" i="100"/>
  <c r="K60" i="107"/>
  <c r="K61" i="107"/>
  <c r="K36" i="107"/>
  <c r="K37" i="107"/>
  <c r="L24" i="107"/>
  <c r="L25" i="107"/>
  <c r="L20" i="107"/>
  <c r="L21" i="107"/>
  <c r="L72" i="107"/>
  <c r="L73" i="107"/>
  <c r="L68" i="107"/>
  <c r="L69" i="107"/>
  <c r="L64" i="107"/>
  <c r="L65" i="107"/>
  <c r="L60" i="107"/>
  <c r="L61" i="107"/>
  <c r="L56" i="107"/>
  <c r="L57" i="107"/>
  <c r="L52" i="107"/>
  <c r="L53" i="107"/>
  <c r="L48" i="107"/>
  <c r="L49" i="107"/>
  <c r="L44" i="107"/>
  <c r="L45" i="107"/>
  <c r="K66" i="107"/>
  <c r="K67" i="107"/>
  <c r="K58" i="107"/>
  <c r="K59" i="107"/>
  <c r="K50" i="107"/>
  <c r="K51" i="107"/>
  <c r="K42" i="107"/>
  <c r="K43" i="107"/>
  <c r="K34" i="107"/>
  <c r="K35" i="107"/>
  <c r="K26" i="107"/>
  <c r="K27" i="107"/>
  <c r="K18" i="107"/>
  <c r="K19" i="107"/>
  <c r="K52" i="107"/>
  <c r="K53" i="107"/>
  <c r="K20" i="107"/>
  <c r="K21" i="107"/>
  <c r="K72" i="107"/>
  <c r="K73" i="107"/>
  <c r="K64" i="107"/>
  <c r="K65" i="107"/>
  <c r="K56" i="107"/>
  <c r="K57" i="107"/>
  <c r="K48" i="107"/>
  <c r="K49" i="107"/>
  <c r="K40" i="107"/>
  <c r="K41" i="107"/>
  <c r="K32" i="107"/>
  <c r="K33" i="107"/>
  <c r="K24" i="107"/>
  <c r="K25" i="107"/>
  <c r="K68" i="107"/>
  <c r="K69" i="107"/>
  <c r="K44" i="107"/>
  <c r="K45" i="107"/>
  <c r="K28" i="107"/>
  <c r="K29" i="107"/>
  <c r="L22" i="107"/>
  <c r="L23" i="107"/>
  <c r="L18" i="107"/>
  <c r="L19" i="107"/>
  <c r="L70" i="107"/>
  <c r="L71" i="107"/>
  <c r="L66" i="107"/>
  <c r="L67" i="107"/>
  <c r="L62" i="107"/>
  <c r="L63" i="107"/>
  <c r="L58" i="107"/>
  <c r="L59" i="107"/>
  <c r="L54" i="107"/>
  <c r="L55" i="107"/>
  <c r="L50" i="107"/>
  <c r="L51" i="107"/>
  <c r="L46" i="107"/>
  <c r="L47" i="107"/>
  <c r="L42" i="107"/>
  <c r="L43" i="107"/>
  <c r="K70" i="107"/>
  <c r="K71" i="107"/>
  <c r="K62" i="107"/>
  <c r="K63" i="107"/>
  <c r="K54" i="107"/>
  <c r="K55" i="107"/>
  <c r="K46" i="107"/>
  <c r="K47" i="107"/>
  <c r="K38" i="107"/>
  <c r="K39" i="107"/>
  <c r="K30" i="107"/>
  <c r="K31" i="107"/>
  <c r="K22" i="107"/>
  <c r="K23" i="107"/>
  <c r="AK8" i="29"/>
  <c r="AK8" i="102" s="1"/>
  <c r="AK6" i="29"/>
  <c r="AK6" i="102" s="1"/>
  <c r="AK6" i="100"/>
  <c r="D35" i="100"/>
  <c r="D39" i="100"/>
  <c r="D45" i="100"/>
  <c r="C45" i="100"/>
  <c r="AK18" i="100"/>
  <c r="C46" i="100"/>
  <c r="D36" i="100"/>
  <c r="D40" i="100"/>
  <c r="D46" i="100"/>
  <c r="AK10" i="29"/>
  <c r="AK10" i="102" s="1"/>
  <c r="AK10" i="100"/>
  <c r="C35" i="100"/>
  <c r="C36" i="100"/>
  <c r="C37" i="100"/>
  <c r="C43" i="100"/>
  <c r="C47" i="100"/>
  <c r="C40" i="100"/>
  <c r="D37" i="100"/>
  <c r="D43" i="100"/>
  <c r="D47" i="100"/>
  <c r="C39" i="100"/>
  <c r="C44" i="100"/>
  <c r="AK16" i="100"/>
  <c r="C38" i="100"/>
  <c r="C48" i="100"/>
  <c r="D38" i="100"/>
  <c r="D44" i="100"/>
  <c r="D48" i="100"/>
  <c r="AK14" i="100"/>
  <c r="AK16" i="29"/>
  <c r="AK16" i="102" s="1"/>
  <c r="AK14" i="29"/>
  <c r="AK14" i="102" s="1"/>
  <c r="D38" i="29"/>
  <c r="D38" i="102" s="1"/>
  <c r="D35" i="29"/>
  <c r="D35" i="102" s="1"/>
  <c r="C40" i="29"/>
  <c r="C40" i="102" s="1"/>
  <c r="D45" i="29"/>
  <c r="D45" i="102" s="1"/>
  <c r="C37" i="29"/>
  <c r="C37" i="102" s="1"/>
  <c r="D40" i="29"/>
  <c r="D40" i="102" s="1"/>
  <c r="C47" i="29"/>
  <c r="C47" i="102" s="1"/>
  <c r="D37" i="29"/>
  <c r="D37" i="102" s="1"/>
  <c r="C44" i="29"/>
  <c r="C44" i="102" s="1"/>
  <c r="D47" i="29"/>
  <c r="D47" i="102" s="1"/>
  <c r="C39" i="29"/>
  <c r="C39" i="102" s="1"/>
  <c r="D44" i="29"/>
  <c r="D44" i="102" s="1"/>
  <c r="AK18" i="29"/>
  <c r="AK18" i="102" s="1"/>
  <c r="C36" i="29"/>
  <c r="C36" i="102" s="1"/>
  <c r="D39" i="29"/>
  <c r="D39" i="102" s="1"/>
  <c r="C46" i="29"/>
  <c r="C46" i="102" s="1"/>
  <c r="D36" i="29"/>
  <c r="D36" i="102" s="1"/>
  <c r="C43" i="29"/>
  <c r="C43" i="102" s="1"/>
  <c r="D46" i="29"/>
  <c r="D46" i="102" s="1"/>
  <c r="C38" i="29"/>
  <c r="C38" i="102" s="1"/>
  <c r="D43" i="29"/>
  <c r="D43" i="102" s="1"/>
  <c r="C48" i="29"/>
  <c r="C48" i="102" s="1"/>
  <c r="C35" i="29"/>
  <c r="C35" i="102" s="1"/>
  <c r="C45" i="29"/>
  <c r="C45" i="102" s="1"/>
  <c r="D48" i="29"/>
  <c r="D48" i="102" s="1"/>
  <c r="V128" i="66"/>
  <c r="V128" i="65"/>
  <c r="E57" i="28" l="1"/>
  <c r="J32" i="29" l="1"/>
  <c r="J32" i="102" s="1"/>
  <c r="J31" i="29"/>
  <c r="J31" i="102" s="1"/>
  <c r="J30" i="29"/>
  <c r="J30" i="102" s="1"/>
  <c r="J29" i="29"/>
  <c r="J29" i="102" s="1"/>
  <c r="J28" i="29"/>
  <c r="J28" i="102" s="1"/>
  <c r="J27" i="29"/>
  <c r="J27" i="102" s="1"/>
  <c r="J24" i="29"/>
  <c r="J24" i="102" s="1"/>
  <c r="J23" i="29"/>
  <c r="J23" i="102" s="1"/>
  <c r="J22" i="29"/>
  <c r="J22" i="102" s="1"/>
  <c r="J21" i="29"/>
  <c r="J21" i="102" s="1"/>
  <c r="J20" i="29"/>
  <c r="J20" i="102" s="1"/>
  <c r="J19" i="29"/>
  <c r="J19" i="102" s="1"/>
  <c r="J16" i="29"/>
  <c r="J16" i="102" s="1"/>
  <c r="J15" i="29"/>
  <c r="J15" i="102" s="1"/>
  <c r="J14" i="29"/>
  <c r="J14" i="102" s="1"/>
  <c r="J13" i="29"/>
  <c r="J13" i="102" s="1"/>
  <c r="J12" i="29"/>
  <c r="J12" i="102" s="1"/>
  <c r="J11" i="29"/>
  <c r="J11" i="102" s="1"/>
  <c r="J8" i="29"/>
  <c r="J8" i="102" s="1"/>
  <c r="J7" i="29"/>
  <c r="J7" i="102" s="1"/>
  <c r="J6" i="29"/>
  <c r="J6" i="102" s="1"/>
  <c r="J5" i="29"/>
  <c r="J5" i="102" s="1"/>
  <c r="J4" i="29"/>
  <c r="J4" i="102" s="1"/>
  <c r="J3" i="29"/>
  <c r="J3" i="102" s="1"/>
  <c r="BB47" i="29" l="1"/>
  <c r="BB47" i="102" s="1"/>
  <c r="AV47" i="29"/>
  <c r="AV47" i="102" s="1"/>
  <c r="AU47" i="29"/>
  <c r="AU47" i="102" s="1"/>
  <c r="AS47" i="29"/>
  <c r="BB40" i="29"/>
  <c r="BB40" i="102" s="1"/>
  <c r="AV40" i="29"/>
  <c r="AV40" i="102" s="1"/>
  <c r="AU40" i="29"/>
  <c r="AU40" i="102" s="1"/>
  <c r="AS40" i="29"/>
  <c r="AS40" i="102" s="1"/>
  <c r="BB38" i="29"/>
  <c r="BB38" i="102" s="1"/>
  <c r="AV38" i="29"/>
  <c r="AV38" i="102" s="1"/>
  <c r="AU38" i="29"/>
  <c r="AU38" i="102" s="1"/>
  <c r="AS38" i="29"/>
  <c r="AS38" i="102" s="1"/>
  <c r="BB31" i="29"/>
  <c r="BB31" i="102" s="1"/>
  <c r="AV31" i="29"/>
  <c r="AV31" i="102" s="1"/>
  <c r="AU31" i="29"/>
  <c r="AU31" i="102" s="1"/>
  <c r="AS31" i="29"/>
  <c r="AS31" i="102" s="1"/>
  <c r="BB29" i="29"/>
  <c r="BB29" i="102" s="1"/>
  <c r="AV29" i="29"/>
  <c r="AV29" i="102" s="1"/>
  <c r="AU29" i="29"/>
  <c r="AU29" i="102" s="1"/>
  <c r="AS29" i="29"/>
  <c r="AS29" i="102" s="1"/>
  <c r="BB27" i="29"/>
  <c r="BB27" i="102" s="1"/>
  <c r="AV27" i="29"/>
  <c r="AV27" i="102" s="1"/>
  <c r="AU27" i="29"/>
  <c r="AU27" i="102" s="1"/>
  <c r="AS27" i="29"/>
  <c r="AS27" i="102" s="1"/>
  <c r="BB25" i="29"/>
  <c r="BB25" i="102" s="1"/>
  <c r="AV25" i="29"/>
  <c r="AV25" i="102" s="1"/>
  <c r="AU25" i="29"/>
  <c r="AU25" i="102" s="1"/>
  <c r="AS25" i="29"/>
  <c r="AS25" i="102" s="1"/>
  <c r="L32" i="29"/>
  <c r="L32" i="102" s="1"/>
  <c r="B32" i="29"/>
  <c r="B32" i="102" s="1"/>
  <c r="L31" i="29"/>
  <c r="L31" i="102" s="1"/>
  <c r="B31" i="29"/>
  <c r="B31" i="102" s="1"/>
  <c r="L30" i="29"/>
  <c r="L30" i="102" s="1"/>
  <c r="B30" i="29"/>
  <c r="B30" i="102" s="1"/>
  <c r="L29" i="29"/>
  <c r="L29" i="102" s="1"/>
  <c r="B29" i="29"/>
  <c r="B29" i="102" s="1"/>
  <c r="L28" i="29"/>
  <c r="L28" i="102" s="1"/>
  <c r="B28" i="29"/>
  <c r="B28" i="102" s="1"/>
  <c r="L27" i="29"/>
  <c r="L27" i="102" s="1"/>
  <c r="B27" i="29"/>
  <c r="B27" i="102" s="1"/>
  <c r="L24" i="29"/>
  <c r="L24" i="102" s="1"/>
  <c r="B24" i="29"/>
  <c r="B24" i="102" s="1"/>
  <c r="L23" i="29"/>
  <c r="L23" i="102" s="1"/>
  <c r="B23" i="29"/>
  <c r="B23" i="102" s="1"/>
  <c r="L22" i="29"/>
  <c r="L22" i="102" s="1"/>
  <c r="B22" i="29"/>
  <c r="B22" i="102" s="1"/>
  <c r="L21" i="29"/>
  <c r="L21" i="102" s="1"/>
  <c r="B21" i="29"/>
  <c r="B21" i="102" s="1"/>
  <c r="L20" i="29"/>
  <c r="L20" i="102" s="1"/>
  <c r="B20" i="29"/>
  <c r="B20" i="102" s="1"/>
  <c r="L19" i="29"/>
  <c r="L19" i="102" s="1"/>
  <c r="B19" i="29"/>
  <c r="B19" i="102" s="1"/>
  <c r="L16" i="29"/>
  <c r="L16" i="102" s="1"/>
  <c r="B16" i="29"/>
  <c r="B16" i="102" s="1"/>
  <c r="L15" i="29"/>
  <c r="L15" i="102" s="1"/>
  <c r="B15" i="29"/>
  <c r="B15" i="102" s="1"/>
  <c r="L14" i="29"/>
  <c r="L14" i="102" s="1"/>
  <c r="B14" i="29"/>
  <c r="B14" i="102" s="1"/>
  <c r="L13" i="29"/>
  <c r="L13" i="102" s="1"/>
  <c r="B13" i="29"/>
  <c r="B13" i="102" s="1"/>
  <c r="L12" i="29"/>
  <c r="L12" i="102" s="1"/>
  <c r="B12" i="29"/>
  <c r="B12" i="102" s="1"/>
  <c r="L11" i="29"/>
  <c r="L11" i="102" s="1"/>
  <c r="B11" i="29"/>
  <c r="B11" i="102" s="1"/>
  <c r="L8" i="29"/>
  <c r="L8" i="102" s="1"/>
  <c r="B8" i="29"/>
  <c r="B8" i="102" s="1"/>
  <c r="L7" i="29"/>
  <c r="L7" i="102" s="1"/>
  <c r="B7" i="29"/>
  <c r="B7" i="102" s="1"/>
  <c r="L6" i="29"/>
  <c r="L6" i="102" s="1"/>
  <c r="B6" i="29"/>
  <c r="B6" i="102" s="1"/>
  <c r="L5" i="29"/>
  <c r="L5" i="102" s="1"/>
  <c r="B5" i="29"/>
  <c r="B5" i="102" s="1"/>
  <c r="L4" i="29"/>
  <c r="L4" i="102" s="1"/>
  <c r="B4" i="29"/>
  <c r="B4" i="102" s="1"/>
  <c r="L3" i="29"/>
  <c r="L3" i="102" s="1"/>
  <c r="B3" i="29"/>
  <c r="B3" i="102" s="1"/>
  <c r="AU33" i="102" l="1"/>
  <c r="AU42" i="102"/>
  <c r="E55" i="28"/>
  <c r="E53" i="100" s="1"/>
  <c r="E54" i="28"/>
  <c r="E51" i="100" s="1"/>
  <c r="E53" i="29" l="1"/>
  <c r="E51" i="29"/>
  <c r="E10" i="47"/>
  <c r="E9" i="47"/>
  <c r="E8" i="47"/>
  <c r="F8" i="47" s="1"/>
  <c r="G8" i="47" s="1"/>
  <c r="E7" i="47"/>
  <c r="F7" i="47" s="1"/>
  <c r="G7" i="47" s="1"/>
  <c r="E6" i="47"/>
  <c r="F6" i="47" s="1"/>
  <c r="G6" i="47" s="1"/>
  <c r="A130" i="107" l="1"/>
  <c r="A129" i="107"/>
  <c r="A131" i="108"/>
  <c r="A130" i="108"/>
  <c r="A129" i="108"/>
  <c r="A131" i="107"/>
  <c r="B130" i="107"/>
  <c r="B129" i="107"/>
  <c r="B131" i="108"/>
  <c r="B130" i="108"/>
  <c r="B129" i="108"/>
  <c r="B131" i="107"/>
  <c r="A128" i="108"/>
  <c r="A123" i="108"/>
  <c r="A118" i="108"/>
  <c r="A117" i="108"/>
  <c r="A112" i="108"/>
  <c r="A107" i="108"/>
  <c r="A80" i="108"/>
  <c r="A79" i="108"/>
  <c r="A78" i="108"/>
  <c r="A68" i="108"/>
  <c r="A127" i="108"/>
  <c r="A122" i="108"/>
  <c r="A121" i="108"/>
  <c r="A116" i="108"/>
  <c r="A111" i="108"/>
  <c r="A106" i="108"/>
  <c r="A105" i="108"/>
  <c r="A85" i="108"/>
  <c r="A84" i="108"/>
  <c r="A73" i="108"/>
  <c r="A71" i="108"/>
  <c r="A69" i="108"/>
  <c r="A126" i="108"/>
  <c r="A125" i="108"/>
  <c r="A120" i="108"/>
  <c r="A115" i="108"/>
  <c r="A110" i="108"/>
  <c r="A109" i="108"/>
  <c r="A89" i="108"/>
  <c r="A88" i="108"/>
  <c r="A87" i="108"/>
  <c r="A86" i="108"/>
  <c r="A83" i="108"/>
  <c r="A67" i="108"/>
  <c r="A65" i="108"/>
  <c r="A63" i="108"/>
  <c r="A58" i="108"/>
  <c r="A53" i="108"/>
  <c r="A114" i="108"/>
  <c r="A108" i="108"/>
  <c r="A82" i="108"/>
  <c r="A76" i="108"/>
  <c r="A66" i="108"/>
  <c r="A62" i="108"/>
  <c r="A61" i="108"/>
  <c r="A57" i="108"/>
  <c r="A56" i="108"/>
  <c r="A52" i="108"/>
  <c r="A49" i="108"/>
  <c r="A39" i="108"/>
  <c r="A36" i="108"/>
  <c r="A34" i="108"/>
  <c r="A32" i="108"/>
  <c r="A27" i="108"/>
  <c r="A20" i="108"/>
  <c r="A17" i="108"/>
  <c r="A124" i="108"/>
  <c r="A104" i="108"/>
  <c r="A102" i="108"/>
  <c r="A100" i="108"/>
  <c r="A98" i="108"/>
  <c r="A96" i="108"/>
  <c r="A94" i="108"/>
  <c r="A92" i="108"/>
  <c r="A90" i="108"/>
  <c r="A75" i="108"/>
  <c r="A60" i="108"/>
  <c r="A55" i="108"/>
  <c r="A54" i="108"/>
  <c r="A51" i="108"/>
  <c r="A47" i="108"/>
  <c r="A44" i="108"/>
  <c r="A42" i="108"/>
  <c r="A40" i="108"/>
  <c r="A37" i="108"/>
  <c r="A30" i="108"/>
  <c r="A28" i="108"/>
  <c r="A25" i="108"/>
  <c r="A23" i="108"/>
  <c r="A119" i="108"/>
  <c r="A113" i="108"/>
  <c r="A103" i="108"/>
  <c r="A101" i="108"/>
  <c r="A99" i="108"/>
  <c r="A97" i="108"/>
  <c r="A95" i="108"/>
  <c r="A93" i="108"/>
  <c r="A91" i="108"/>
  <c r="A81" i="108"/>
  <c r="A77" i="108"/>
  <c r="A64" i="108"/>
  <c r="A59" i="108"/>
  <c r="A50" i="108"/>
  <c r="A48" i="108"/>
  <c r="A45" i="108"/>
  <c r="A35" i="108"/>
  <c r="A33" i="108"/>
  <c r="A31" i="108"/>
  <c r="A26" i="108"/>
  <c r="A21" i="108"/>
  <c r="A74" i="108"/>
  <c r="A72" i="108"/>
  <c r="A70" i="108"/>
  <c r="A46" i="108"/>
  <c r="A43" i="108"/>
  <c r="A41" i="108"/>
  <c r="A38" i="108"/>
  <c r="A29" i="108"/>
  <c r="A24" i="108"/>
  <c r="A22" i="108"/>
  <c r="A19" i="108"/>
  <c r="A15" i="108"/>
  <c r="A12" i="108"/>
  <c r="A10" i="108"/>
  <c r="A8" i="108"/>
  <c r="A5" i="108"/>
  <c r="A124" i="107"/>
  <c r="A120" i="107"/>
  <c r="A116" i="107"/>
  <c r="A112" i="107"/>
  <c r="A108" i="107"/>
  <c r="A89" i="107"/>
  <c r="A88" i="107"/>
  <c r="A87" i="107"/>
  <c r="A86" i="107"/>
  <c r="A83" i="107"/>
  <c r="A13" i="108"/>
  <c r="A3" i="108"/>
  <c r="A128" i="107"/>
  <c r="A123" i="107"/>
  <c r="A119" i="107"/>
  <c r="A115" i="107"/>
  <c r="A111" i="107"/>
  <c r="A107" i="107"/>
  <c r="A104" i="107"/>
  <c r="A103" i="107"/>
  <c r="A102" i="107"/>
  <c r="A101" i="107"/>
  <c r="A100" i="107"/>
  <c r="A99" i="107"/>
  <c r="A98" i="107"/>
  <c r="A97" i="107"/>
  <c r="A96" i="107"/>
  <c r="A95" i="107"/>
  <c r="A94" i="107"/>
  <c r="A93" i="107"/>
  <c r="A92" i="107"/>
  <c r="A91" i="107"/>
  <c r="A90" i="107"/>
  <c r="A82" i="107"/>
  <c r="A81" i="107"/>
  <c r="A77" i="107"/>
  <c r="A76" i="107"/>
  <c r="A75" i="107"/>
  <c r="A74" i="107"/>
  <c r="A72" i="107"/>
  <c r="A70" i="107"/>
  <c r="A68" i="107"/>
  <c r="A16" i="108"/>
  <c r="A14" i="108"/>
  <c r="A11" i="108"/>
  <c r="A9" i="108"/>
  <c r="A6" i="108"/>
  <c r="A127" i="107"/>
  <c r="A126" i="107"/>
  <c r="A122" i="107"/>
  <c r="A118" i="107"/>
  <c r="A114" i="107"/>
  <c r="A110" i="107"/>
  <c r="A106" i="107"/>
  <c r="A18" i="108"/>
  <c r="A7" i="108"/>
  <c r="A4" i="108"/>
  <c r="A2" i="108"/>
  <c r="A125" i="107"/>
  <c r="A121" i="107"/>
  <c r="A117" i="107"/>
  <c r="A113" i="107"/>
  <c r="A109" i="107"/>
  <c r="A105" i="107"/>
  <c r="A85" i="107"/>
  <c r="A84" i="107"/>
  <c r="A73" i="107"/>
  <c r="A69" i="107"/>
  <c r="A67" i="107"/>
  <c r="A65" i="107"/>
  <c r="A63" i="107"/>
  <c r="A61" i="107"/>
  <c r="A59" i="107"/>
  <c r="A57" i="107"/>
  <c r="A55" i="107"/>
  <c r="A53" i="107"/>
  <c r="A51" i="107"/>
  <c r="A49" i="107"/>
  <c r="A47" i="107"/>
  <c r="A45" i="107"/>
  <c r="A43" i="107"/>
  <c r="A41" i="107"/>
  <c r="A39" i="107"/>
  <c r="A37" i="107"/>
  <c r="A35" i="107"/>
  <c r="A33" i="107"/>
  <c r="A31" i="107"/>
  <c r="A29" i="107"/>
  <c r="A27" i="107"/>
  <c r="A25" i="107"/>
  <c r="A23" i="107"/>
  <c r="A80" i="107"/>
  <c r="A78" i="107"/>
  <c r="A71" i="107"/>
  <c r="A66" i="107"/>
  <c r="A64" i="107"/>
  <c r="A62" i="107"/>
  <c r="A60" i="107"/>
  <c r="A58" i="107"/>
  <c r="A56" i="107"/>
  <c r="A54" i="107"/>
  <c r="A52" i="107"/>
  <c r="A50" i="107"/>
  <c r="A48" i="107"/>
  <c r="A46" i="107"/>
  <c r="A44" i="107"/>
  <c r="A42" i="107"/>
  <c r="A40" i="107"/>
  <c r="A38" i="107"/>
  <c r="A36" i="107"/>
  <c r="A34" i="107"/>
  <c r="A32" i="107"/>
  <c r="A30" i="107"/>
  <c r="A28" i="107"/>
  <c r="A26" i="107"/>
  <c r="A24" i="107"/>
  <c r="A22" i="107"/>
  <c r="A20" i="107"/>
  <c r="A18" i="107"/>
  <c r="A79" i="107"/>
  <c r="A19" i="107"/>
  <c r="A15" i="107"/>
  <c r="A13" i="107"/>
  <c r="A11" i="107"/>
  <c r="A9" i="107"/>
  <c r="A7" i="107"/>
  <c r="A5" i="107"/>
  <c r="A3" i="107"/>
  <c r="A21" i="107"/>
  <c r="A16" i="107"/>
  <c r="A14" i="107"/>
  <c r="A12" i="107"/>
  <c r="A10" i="107"/>
  <c r="A8" i="107"/>
  <c r="A6" i="107"/>
  <c r="A4" i="107"/>
  <c r="A2" i="107"/>
  <c r="A17" i="107"/>
  <c r="B127" i="108"/>
  <c r="B122" i="108"/>
  <c r="B121" i="108"/>
  <c r="B116" i="108"/>
  <c r="B111" i="108"/>
  <c r="B106" i="108"/>
  <c r="B105" i="108"/>
  <c r="B85" i="108"/>
  <c r="B84" i="108"/>
  <c r="B73" i="108"/>
  <c r="B71" i="108"/>
  <c r="B69" i="108"/>
  <c r="B126" i="108"/>
  <c r="B125" i="108"/>
  <c r="B120" i="108"/>
  <c r="B115" i="108"/>
  <c r="B110" i="108"/>
  <c r="B109" i="108"/>
  <c r="B89" i="108"/>
  <c r="B88" i="108"/>
  <c r="B87" i="108"/>
  <c r="B86" i="108"/>
  <c r="B83" i="108"/>
  <c r="B67" i="108"/>
  <c r="B124" i="108"/>
  <c r="B119" i="108"/>
  <c r="B114" i="108"/>
  <c r="B113" i="108"/>
  <c r="B108" i="108"/>
  <c r="B104" i="108"/>
  <c r="B103" i="108"/>
  <c r="B102" i="108"/>
  <c r="B101" i="108"/>
  <c r="B100" i="108"/>
  <c r="B99" i="108"/>
  <c r="B98" i="108"/>
  <c r="B97" i="108"/>
  <c r="B96" i="108"/>
  <c r="B95" i="108"/>
  <c r="B94" i="108"/>
  <c r="B93" i="108"/>
  <c r="B92" i="108"/>
  <c r="B91" i="108"/>
  <c r="B90" i="108"/>
  <c r="B82" i="108"/>
  <c r="B81" i="108"/>
  <c r="B77" i="108"/>
  <c r="B76" i="108"/>
  <c r="B75" i="108"/>
  <c r="B74" i="108"/>
  <c r="B72" i="108"/>
  <c r="B70" i="108"/>
  <c r="B61" i="108"/>
  <c r="B56" i="108"/>
  <c r="B54" i="108"/>
  <c r="B51" i="108"/>
  <c r="B118" i="108"/>
  <c r="B112" i="108"/>
  <c r="B65" i="108"/>
  <c r="B60" i="108"/>
  <c r="B55" i="108"/>
  <c r="B47" i="108"/>
  <c r="B44" i="108"/>
  <c r="B42" i="108"/>
  <c r="B40" i="108"/>
  <c r="B37" i="108"/>
  <c r="B30" i="108"/>
  <c r="B28" i="108"/>
  <c r="B25" i="108"/>
  <c r="B23" i="108"/>
  <c r="B18" i="108"/>
  <c r="B128" i="108"/>
  <c r="B80" i="108"/>
  <c r="B78" i="108"/>
  <c r="B64" i="108"/>
  <c r="B59" i="108"/>
  <c r="B50" i="108"/>
  <c r="B48" i="108"/>
  <c r="B45" i="108"/>
  <c r="B35" i="108"/>
  <c r="B33" i="108"/>
  <c r="B31" i="108"/>
  <c r="B26" i="108"/>
  <c r="B21" i="108"/>
  <c r="B117" i="108"/>
  <c r="B107" i="108"/>
  <c r="B63" i="108"/>
  <c r="B58" i="108"/>
  <c r="B53" i="108"/>
  <c r="B46" i="108"/>
  <c r="B43" i="108"/>
  <c r="B41" i="108"/>
  <c r="B38" i="108"/>
  <c r="B29" i="108"/>
  <c r="B24" i="108"/>
  <c r="B22" i="108"/>
  <c r="B19" i="108"/>
  <c r="B123" i="108"/>
  <c r="B79" i="108"/>
  <c r="B68" i="108"/>
  <c r="B66" i="108"/>
  <c r="B62" i="108"/>
  <c r="B57" i="108"/>
  <c r="B52" i="108"/>
  <c r="B49" i="108"/>
  <c r="B39" i="108"/>
  <c r="B36" i="108"/>
  <c r="B34" i="108"/>
  <c r="B32" i="108"/>
  <c r="B27" i="108"/>
  <c r="B20" i="108"/>
  <c r="B17" i="108"/>
  <c r="B13" i="108"/>
  <c r="B3" i="108"/>
  <c r="B128" i="107"/>
  <c r="B123" i="107"/>
  <c r="B119" i="107"/>
  <c r="B115" i="107"/>
  <c r="B111" i="107"/>
  <c r="B107" i="107"/>
  <c r="B104" i="107"/>
  <c r="B103" i="107"/>
  <c r="B102" i="107"/>
  <c r="B101" i="107"/>
  <c r="B100" i="107"/>
  <c r="B99" i="107"/>
  <c r="B98" i="107"/>
  <c r="B97" i="107"/>
  <c r="B96" i="107"/>
  <c r="B95" i="107"/>
  <c r="B94" i="107"/>
  <c r="B93" i="107"/>
  <c r="B92" i="107"/>
  <c r="B91" i="107"/>
  <c r="B90" i="107"/>
  <c r="B82" i="107"/>
  <c r="B81" i="107"/>
  <c r="B77" i="107"/>
  <c r="B76" i="107"/>
  <c r="B75" i="107"/>
  <c r="B74" i="107"/>
  <c r="B72" i="107"/>
  <c r="B70" i="107"/>
  <c r="B16" i="108"/>
  <c r="B14" i="108"/>
  <c r="B11" i="108"/>
  <c r="B9" i="108"/>
  <c r="B6" i="108"/>
  <c r="B127" i="107"/>
  <c r="B126" i="107"/>
  <c r="B122" i="107"/>
  <c r="B118" i="107"/>
  <c r="B114" i="107"/>
  <c r="B110" i="107"/>
  <c r="B106" i="107"/>
  <c r="B80" i="107"/>
  <c r="B79" i="107"/>
  <c r="B78" i="107"/>
  <c r="B7" i="108"/>
  <c r="B4" i="108"/>
  <c r="B2" i="108"/>
  <c r="B125" i="107"/>
  <c r="B121" i="107"/>
  <c r="B117" i="107"/>
  <c r="B113" i="107"/>
  <c r="B109" i="107"/>
  <c r="B105" i="107"/>
  <c r="B15" i="108"/>
  <c r="B12" i="108"/>
  <c r="B10" i="108"/>
  <c r="B8" i="108"/>
  <c r="B5" i="108"/>
  <c r="B124" i="107"/>
  <c r="B120" i="107"/>
  <c r="B116" i="107"/>
  <c r="B112" i="107"/>
  <c r="B108" i="107"/>
  <c r="B89" i="107"/>
  <c r="B88" i="107"/>
  <c r="B87" i="107"/>
  <c r="B86" i="107"/>
  <c r="B85" i="107"/>
  <c r="B83" i="107"/>
  <c r="B71" i="107"/>
  <c r="B66" i="107"/>
  <c r="B64" i="107"/>
  <c r="B62" i="107"/>
  <c r="B60" i="107"/>
  <c r="B58" i="107"/>
  <c r="B56" i="107"/>
  <c r="B54" i="107"/>
  <c r="B52" i="107"/>
  <c r="B50" i="107"/>
  <c r="B48" i="107"/>
  <c r="B46" i="107"/>
  <c r="B44" i="107"/>
  <c r="B42" i="107"/>
  <c r="B40" i="107"/>
  <c r="B38" i="107"/>
  <c r="B36" i="107"/>
  <c r="B34" i="107"/>
  <c r="B32" i="107"/>
  <c r="B30" i="107"/>
  <c r="B28" i="107"/>
  <c r="B26" i="107"/>
  <c r="B24" i="107"/>
  <c r="B22" i="107"/>
  <c r="B20" i="107"/>
  <c r="B18" i="107"/>
  <c r="B84" i="107"/>
  <c r="B73" i="107"/>
  <c r="B69" i="107"/>
  <c r="B68" i="107"/>
  <c r="B67" i="107"/>
  <c r="B65" i="107"/>
  <c r="B63" i="107"/>
  <c r="B61" i="107"/>
  <c r="B59" i="107"/>
  <c r="B57" i="107"/>
  <c r="B55" i="107"/>
  <c r="B53" i="107"/>
  <c r="B51" i="107"/>
  <c r="B49" i="107"/>
  <c r="B47" i="107"/>
  <c r="B45" i="107"/>
  <c r="B43" i="107"/>
  <c r="B41" i="107"/>
  <c r="B39" i="107"/>
  <c r="B37" i="107"/>
  <c r="B35" i="107"/>
  <c r="B33" i="107"/>
  <c r="B31" i="107"/>
  <c r="B29" i="107"/>
  <c r="B27" i="107"/>
  <c r="B25" i="107"/>
  <c r="B23" i="107"/>
  <c r="B21" i="107"/>
  <c r="B19" i="107"/>
  <c r="B17" i="107"/>
  <c r="B16" i="107"/>
  <c r="B14" i="107"/>
  <c r="B12" i="107"/>
  <c r="B10" i="107"/>
  <c r="B8" i="107"/>
  <c r="B6" i="107"/>
  <c r="B4" i="107"/>
  <c r="B2" i="107"/>
  <c r="B15" i="107"/>
  <c r="B13" i="107"/>
  <c r="B11" i="107"/>
  <c r="B9" i="107"/>
  <c r="B7" i="107"/>
  <c r="B5" i="107"/>
  <c r="B3" i="107"/>
  <c r="F10" i="47"/>
  <c r="G10" i="47" s="1"/>
  <c r="G9" i="47"/>
  <c r="G11" i="47" l="1"/>
  <c r="E3" i="30" l="1"/>
  <c r="F3" i="30"/>
  <c r="G3" i="30"/>
  <c r="O3" i="30"/>
  <c r="E4" i="30"/>
  <c r="F4" i="30"/>
  <c r="G4" i="30"/>
  <c r="O4" i="30"/>
  <c r="E5" i="30"/>
  <c r="F5" i="30"/>
  <c r="O5" i="30"/>
  <c r="E6" i="30"/>
  <c r="F6" i="30"/>
  <c r="O6" i="30"/>
  <c r="E7" i="30"/>
  <c r="F7" i="30"/>
  <c r="O7" i="30"/>
  <c r="E8" i="30"/>
  <c r="F8" i="30"/>
  <c r="O8" i="30"/>
  <c r="E9" i="30"/>
  <c r="F9" i="30"/>
  <c r="O9" i="30"/>
  <c r="E10" i="30"/>
  <c r="F10" i="30"/>
  <c r="O10" i="30"/>
  <c r="E15" i="30"/>
  <c r="F15" i="30"/>
  <c r="E16" i="30"/>
  <c r="F16" i="30"/>
  <c r="E17" i="30"/>
  <c r="F17" i="30"/>
  <c r="E18" i="30"/>
  <c r="F18" i="30"/>
  <c r="AC14" i="30"/>
  <c r="AD14" i="30"/>
  <c r="AE14" i="30"/>
  <c r="E19" i="30"/>
  <c r="F19" i="30"/>
  <c r="E20" i="30"/>
  <c r="F20" i="30"/>
  <c r="E21" i="30"/>
  <c r="F21" i="30"/>
  <c r="E22" i="30"/>
  <c r="F22" i="30"/>
  <c r="G49" i="30"/>
  <c r="E50" i="30"/>
  <c r="G50" i="30"/>
  <c r="E51" i="30"/>
  <c r="G51" i="30"/>
  <c r="E52" i="30"/>
  <c r="G52" i="30"/>
  <c r="E54" i="30"/>
  <c r="G54" i="30"/>
  <c r="E55" i="30"/>
  <c r="G55" i="30"/>
  <c r="E57" i="30"/>
  <c r="G57" i="30"/>
  <c r="D1" i="32"/>
  <c r="F1" i="32"/>
  <c r="L1" i="32"/>
  <c r="N1" i="32"/>
  <c r="D2" i="32"/>
  <c r="F2" i="32"/>
  <c r="L2" i="32"/>
  <c r="N2" i="32"/>
  <c r="D3" i="32"/>
  <c r="F3" i="32"/>
  <c r="L3" i="32"/>
  <c r="N3" i="32"/>
  <c r="D4" i="32"/>
  <c r="F4" i="32"/>
  <c r="L4" i="32"/>
  <c r="N4" i="32"/>
  <c r="D5" i="32"/>
  <c r="F5" i="32"/>
  <c r="L5" i="32"/>
  <c r="N5" i="32"/>
  <c r="D6" i="32"/>
  <c r="F6" i="32"/>
  <c r="L6" i="32"/>
  <c r="N6" i="32"/>
  <c r="D7" i="32"/>
  <c r="F7" i="32"/>
  <c r="L7" i="32"/>
  <c r="N7" i="32"/>
  <c r="D8" i="32"/>
  <c r="F8" i="32"/>
  <c r="I12" i="28" s="1"/>
  <c r="L8" i="32"/>
  <c r="N8" i="32"/>
  <c r="D9" i="32"/>
  <c r="F9" i="32"/>
  <c r="L9" i="32"/>
  <c r="N9" i="32"/>
  <c r="D10" i="32"/>
  <c r="F10" i="32"/>
  <c r="L10" i="32"/>
  <c r="N10" i="32"/>
  <c r="D11" i="32"/>
  <c r="AO47" i="28" s="1"/>
  <c r="F11" i="32"/>
  <c r="L11" i="32"/>
  <c r="N11" i="32"/>
  <c r="D12" i="32"/>
  <c r="F12" i="32"/>
  <c r="L12" i="32"/>
  <c r="N12" i="32"/>
  <c r="D13" i="32"/>
  <c r="F13" i="32"/>
  <c r="I15" i="28" s="1"/>
  <c r="L13" i="32"/>
  <c r="N13" i="32"/>
  <c r="D14" i="32"/>
  <c r="F14" i="32"/>
  <c r="L14" i="32"/>
  <c r="N14" i="32"/>
  <c r="D15" i="32"/>
  <c r="G14" i="28" s="1"/>
  <c r="F15" i="32"/>
  <c r="I14" i="28" s="1"/>
  <c r="L15" i="32"/>
  <c r="N15" i="32"/>
  <c r="D16" i="32"/>
  <c r="F16" i="32"/>
  <c r="L16" i="32"/>
  <c r="N16" i="32"/>
  <c r="D17" i="32"/>
  <c r="F17" i="32"/>
  <c r="L17" i="32"/>
  <c r="N17" i="32"/>
  <c r="D18" i="32"/>
  <c r="F18" i="32"/>
  <c r="L18" i="32"/>
  <c r="N18" i="32"/>
  <c r="D19" i="32"/>
  <c r="F19" i="32"/>
  <c r="L19" i="32"/>
  <c r="N19" i="32"/>
  <c r="D20" i="32"/>
  <c r="F20" i="32"/>
  <c r="L20" i="32"/>
  <c r="N20" i="32"/>
  <c r="D21" i="32"/>
  <c r="F21" i="32"/>
  <c r="L21" i="32"/>
  <c r="N21" i="32"/>
  <c r="D22" i="32"/>
  <c r="F22" i="32"/>
  <c r="L22" i="32"/>
  <c r="N22" i="32"/>
  <c r="D23" i="32"/>
  <c r="F23" i="32"/>
  <c r="L23" i="32"/>
  <c r="N23" i="32"/>
  <c r="D24" i="32"/>
  <c r="F24" i="32"/>
  <c r="L24" i="32"/>
  <c r="N24" i="32"/>
  <c r="D25" i="32"/>
  <c r="G40" i="28" s="1"/>
  <c r="F25" i="32"/>
  <c r="L25" i="32"/>
  <c r="N25" i="32"/>
  <c r="D26" i="32"/>
  <c r="F26" i="32"/>
  <c r="L26" i="32"/>
  <c r="N26" i="32"/>
  <c r="D27" i="32"/>
  <c r="F27" i="32"/>
  <c r="L27" i="32"/>
  <c r="N27" i="32"/>
  <c r="D28" i="32"/>
  <c r="F28" i="32"/>
  <c r="L28" i="32"/>
  <c r="N28" i="32"/>
  <c r="D29" i="32"/>
  <c r="F29" i="32"/>
  <c r="L29" i="32"/>
  <c r="N29" i="32"/>
  <c r="D30" i="32"/>
  <c r="F30" i="32"/>
  <c r="L30" i="32"/>
  <c r="N30" i="32"/>
  <c r="D31" i="32"/>
  <c r="F31" i="32"/>
  <c r="L31" i="32"/>
  <c r="N31" i="32"/>
  <c r="D32" i="32"/>
  <c r="F32" i="32"/>
  <c r="L32" i="32"/>
  <c r="N32" i="32"/>
  <c r="D33" i="32"/>
  <c r="F33" i="32"/>
  <c r="L33" i="32"/>
  <c r="N33" i="32"/>
  <c r="D34" i="32"/>
  <c r="F34" i="32"/>
  <c r="L34" i="32"/>
  <c r="N34" i="32"/>
  <c r="D35" i="32"/>
  <c r="G39" i="28" s="1"/>
  <c r="F35" i="32"/>
  <c r="L35" i="32"/>
  <c r="N35" i="32"/>
  <c r="D36" i="32"/>
  <c r="F36" i="32"/>
  <c r="L36" i="32"/>
  <c r="N36" i="32"/>
  <c r="D37" i="32"/>
  <c r="F37" i="32"/>
  <c r="L37" i="32"/>
  <c r="N37" i="32"/>
  <c r="D38" i="32"/>
  <c r="F38" i="32"/>
  <c r="L38" i="32"/>
  <c r="N38" i="32"/>
  <c r="D39" i="32"/>
  <c r="F39" i="32"/>
  <c r="L39" i="32"/>
  <c r="N39" i="32"/>
  <c r="D40" i="32"/>
  <c r="F40" i="32"/>
  <c r="L40" i="32"/>
  <c r="N40" i="32"/>
  <c r="D41" i="32"/>
  <c r="F41" i="32"/>
  <c r="L41" i="32"/>
  <c r="N41" i="32"/>
  <c r="D42" i="32"/>
  <c r="F42" i="32"/>
  <c r="L42" i="32"/>
  <c r="N42" i="32"/>
  <c r="D43" i="32"/>
  <c r="F43" i="32"/>
  <c r="L43" i="32"/>
  <c r="N43" i="32"/>
  <c r="D44" i="32"/>
  <c r="F44" i="32"/>
  <c r="L44" i="32"/>
  <c r="N44" i="32"/>
  <c r="D45" i="32"/>
  <c r="F45" i="32"/>
  <c r="L45" i="32"/>
  <c r="N45" i="32"/>
  <c r="D46" i="32"/>
  <c r="F46" i="32"/>
  <c r="L46" i="32"/>
  <c r="N46" i="32"/>
  <c r="D47" i="32"/>
  <c r="F47" i="32"/>
  <c r="L47" i="32"/>
  <c r="N47" i="32"/>
  <c r="D48" i="32"/>
  <c r="F48" i="32"/>
  <c r="L48" i="32"/>
  <c r="N48" i="32"/>
  <c r="D49" i="32"/>
  <c r="F49" i="32"/>
  <c r="L49" i="32"/>
  <c r="N49" i="32"/>
  <c r="D63" i="32"/>
  <c r="F63" i="32"/>
  <c r="D64" i="32"/>
  <c r="F64" i="32"/>
  <c r="D65" i="32"/>
  <c r="F65" i="32"/>
  <c r="D66" i="32"/>
  <c r="F66" i="32"/>
  <c r="D67" i="32"/>
  <c r="F67" i="32"/>
  <c r="D68" i="32"/>
  <c r="F68" i="32"/>
  <c r="D69" i="32"/>
  <c r="F69" i="32"/>
  <c r="D70" i="32"/>
  <c r="F70" i="32"/>
  <c r="D71" i="32"/>
  <c r="F71" i="32"/>
  <c r="D72" i="32"/>
  <c r="F72" i="32"/>
  <c r="D73" i="32"/>
  <c r="F73" i="32"/>
  <c r="D74" i="32"/>
  <c r="F74" i="32"/>
  <c r="D75" i="32"/>
  <c r="F75" i="32"/>
  <c r="D76" i="32"/>
  <c r="F76" i="32"/>
  <c r="D77" i="32"/>
  <c r="F77" i="32"/>
  <c r="D78" i="32"/>
  <c r="F78" i="32"/>
  <c r="D79" i="32"/>
  <c r="F79" i="32"/>
  <c r="D80" i="32"/>
  <c r="F80" i="32"/>
  <c r="D81" i="32"/>
  <c r="F81" i="32"/>
  <c r="D82" i="32"/>
  <c r="F82" i="32"/>
  <c r="D83" i="32"/>
  <c r="F83" i="32"/>
  <c r="D84" i="32"/>
  <c r="F84" i="32"/>
  <c r="D85" i="32"/>
  <c r="F85" i="32"/>
  <c r="D86" i="32"/>
  <c r="F86" i="32"/>
  <c r="D87" i="32"/>
  <c r="F87" i="32"/>
  <c r="D88" i="32"/>
  <c r="F88" i="32"/>
  <c r="D89" i="32"/>
  <c r="F89" i="32"/>
  <c r="D90" i="32"/>
  <c r="F90" i="32"/>
  <c r="D91" i="32"/>
  <c r="F91" i="32"/>
  <c r="D92" i="32"/>
  <c r="F92" i="32"/>
  <c r="D93" i="32"/>
  <c r="F93" i="32"/>
  <c r="D94" i="32"/>
  <c r="F94" i="32"/>
  <c r="D95" i="32"/>
  <c r="F95" i="32"/>
  <c r="D96" i="32"/>
  <c r="F96" i="32"/>
  <c r="D97" i="32"/>
  <c r="F97" i="32"/>
  <c r="D98" i="32"/>
  <c r="F98" i="32"/>
  <c r="D99" i="32"/>
  <c r="F99" i="32"/>
  <c r="D100" i="32"/>
  <c r="F100" i="32"/>
  <c r="D101" i="32"/>
  <c r="F101" i="32"/>
  <c r="D102" i="32"/>
  <c r="F102" i="32"/>
  <c r="D103" i="32"/>
  <c r="F103" i="32"/>
  <c r="D104" i="32"/>
  <c r="F104" i="32"/>
  <c r="D105" i="32"/>
  <c r="F105" i="32"/>
  <c r="D106" i="32"/>
  <c r="F106" i="32"/>
  <c r="D107" i="32"/>
  <c r="F107" i="32"/>
  <c r="D108" i="32"/>
  <c r="F108" i="32"/>
  <c r="D109" i="32"/>
  <c r="F109" i="32"/>
  <c r="D110" i="32"/>
  <c r="F110" i="32"/>
  <c r="D111" i="32"/>
  <c r="F111" i="32"/>
  <c r="C3" i="28"/>
  <c r="D3" i="28"/>
  <c r="G3" i="28"/>
  <c r="C4" i="28"/>
  <c r="D4" i="28"/>
  <c r="G4" i="28"/>
  <c r="I4" i="28"/>
  <c r="AI25" i="28"/>
  <c r="AJ25" i="28"/>
  <c r="AK25" i="28"/>
  <c r="AK25" i="100" s="1"/>
  <c r="AM25" i="28"/>
  <c r="AM25" i="100" s="1"/>
  <c r="AO25" i="28"/>
  <c r="C5" i="28"/>
  <c r="D5" i="28"/>
  <c r="G5" i="28"/>
  <c r="I5" i="28"/>
  <c r="C6" i="28"/>
  <c r="D6" i="28"/>
  <c r="G6" i="28"/>
  <c r="I6" i="28"/>
  <c r="AI27" i="28"/>
  <c r="AJ27" i="28"/>
  <c r="AK27" i="28"/>
  <c r="AK27" i="100" s="1"/>
  <c r="AM27" i="28"/>
  <c r="AM27" i="100" s="1"/>
  <c r="AO27" i="28"/>
  <c r="C7" i="28"/>
  <c r="D7" i="28"/>
  <c r="G7" i="28"/>
  <c r="I7" i="28"/>
  <c r="C8" i="28"/>
  <c r="D8" i="28"/>
  <c r="G8" i="28"/>
  <c r="I8" i="28"/>
  <c r="AI29" i="28"/>
  <c r="AJ29" i="28"/>
  <c r="AK29" i="28"/>
  <c r="AK29" i="100" s="1"/>
  <c r="AM29" i="28"/>
  <c r="AM29" i="100" s="1"/>
  <c r="AO29" i="28"/>
  <c r="AI31" i="28"/>
  <c r="AJ31" i="28"/>
  <c r="AK31" i="28"/>
  <c r="AK31" i="100" s="1"/>
  <c r="AM31" i="29"/>
  <c r="AM31" i="102" s="1"/>
  <c r="AO31" i="28"/>
  <c r="C11" i="28"/>
  <c r="D11" i="28"/>
  <c r="G11" i="28"/>
  <c r="C12" i="28"/>
  <c r="D12" i="28"/>
  <c r="G12" i="28"/>
  <c r="C13" i="28"/>
  <c r="D13" i="28"/>
  <c r="G13" i="28"/>
  <c r="I13" i="28"/>
  <c r="C14" i="28"/>
  <c r="D14" i="28"/>
  <c r="C15" i="28"/>
  <c r="D15" i="28"/>
  <c r="C16" i="28"/>
  <c r="D16" i="28"/>
  <c r="G16" i="28"/>
  <c r="I16" i="28"/>
  <c r="AI38" i="28"/>
  <c r="AJ38" i="28"/>
  <c r="AK38" i="28"/>
  <c r="AK38" i="100" s="1"/>
  <c r="AM38" i="28"/>
  <c r="AM38" i="100" s="1"/>
  <c r="AO38" i="28"/>
  <c r="C19" i="28"/>
  <c r="D19" i="28"/>
  <c r="G19" i="28"/>
  <c r="I19" i="28"/>
  <c r="AI40" i="28"/>
  <c r="AJ40" i="28"/>
  <c r="AK40" i="28"/>
  <c r="AK40" i="100" s="1"/>
  <c r="AM40" i="28"/>
  <c r="AM40" i="100" s="1"/>
  <c r="AO40" i="28"/>
  <c r="AQ40" i="28"/>
  <c r="C20" i="28"/>
  <c r="D20" i="28"/>
  <c r="G20" i="28"/>
  <c r="I20" i="28"/>
  <c r="C21" i="28"/>
  <c r="D21" i="28"/>
  <c r="G21" i="28"/>
  <c r="I21" i="28"/>
  <c r="C22" i="28"/>
  <c r="D22" i="28"/>
  <c r="G22" i="28"/>
  <c r="I22" i="28"/>
  <c r="C23" i="28"/>
  <c r="D23" i="28"/>
  <c r="G23" i="28"/>
  <c r="I23" i="28"/>
  <c r="C24" i="28"/>
  <c r="D24" i="28"/>
  <c r="G24" i="28"/>
  <c r="I24" i="28"/>
  <c r="AI47" i="28"/>
  <c r="AJ47" i="28"/>
  <c r="AK47" i="28"/>
  <c r="AK47" i="100" s="1"/>
  <c r="AM47" i="28"/>
  <c r="AM47" i="100" s="1"/>
  <c r="AQ47" i="28"/>
  <c r="C27" i="28"/>
  <c r="D27" i="28"/>
  <c r="G27" i="28"/>
  <c r="I27" i="28"/>
  <c r="C28" i="28"/>
  <c r="D28" i="28"/>
  <c r="I28" i="28"/>
  <c r="C29" i="28"/>
  <c r="D29" i="28"/>
  <c r="G29" i="28"/>
  <c r="I29" i="28"/>
  <c r="C30" i="28"/>
  <c r="D30" i="28"/>
  <c r="G30" i="28"/>
  <c r="I30" i="28"/>
  <c r="C31" i="28"/>
  <c r="D31" i="28"/>
  <c r="G31" i="28"/>
  <c r="I31" i="28"/>
  <c r="C32" i="28"/>
  <c r="D32" i="28"/>
  <c r="G32" i="28"/>
  <c r="I32" i="28"/>
  <c r="L40" i="107" l="1"/>
  <c r="L41" i="107"/>
  <c r="L36" i="107"/>
  <c r="L37" i="107"/>
  <c r="L16" i="107"/>
  <c r="L17" i="107"/>
  <c r="K12" i="107"/>
  <c r="K13" i="107"/>
  <c r="L8" i="107"/>
  <c r="L9" i="107"/>
  <c r="K4" i="107"/>
  <c r="K5" i="107"/>
  <c r="K2" i="107"/>
  <c r="K3" i="107"/>
  <c r="L30" i="107"/>
  <c r="L31" i="107"/>
  <c r="L26" i="107"/>
  <c r="L27" i="107"/>
  <c r="K14" i="107"/>
  <c r="K15" i="107"/>
  <c r="L10" i="107"/>
  <c r="L11" i="107"/>
  <c r="K6" i="107"/>
  <c r="K7" i="107"/>
  <c r="L38" i="107"/>
  <c r="L39" i="107"/>
  <c r="L34" i="107"/>
  <c r="L35" i="107"/>
  <c r="K16" i="107"/>
  <c r="K17" i="107"/>
  <c r="L12" i="107"/>
  <c r="L13" i="107"/>
  <c r="K8" i="107"/>
  <c r="K9" i="107"/>
  <c r="L32" i="107"/>
  <c r="L33" i="107"/>
  <c r="L28" i="107"/>
  <c r="L29" i="107"/>
  <c r="L14" i="107"/>
  <c r="L15" i="107"/>
  <c r="K10" i="107"/>
  <c r="K11" i="107"/>
  <c r="L6" i="107"/>
  <c r="L7" i="107"/>
  <c r="L4" i="107"/>
  <c r="L5" i="107"/>
  <c r="L2" i="107"/>
  <c r="L3" i="107"/>
  <c r="G49" i="32"/>
  <c r="G45" i="32"/>
  <c r="G41" i="32"/>
  <c r="G37" i="32"/>
  <c r="AO47" i="29"/>
  <c r="M102" i="107" s="1"/>
  <c r="AO47" i="100"/>
  <c r="AQ47" i="29"/>
  <c r="M103" i="107" s="1"/>
  <c r="AQ47" i="100"/>
  <c r="AQ40" i="100"/>
  <c r="AQ40" i="29"/>
  <c r="M101" i="107" s="1"/>
  <c r="AO40" i="29"/>
  <c r="M100" i="107" s="1"/>
  <c r="AO40" i="100"/>
  <c r="AO38" i="100"/>
  <c r="AO38" i="29"/>
  <c r="M98" i="107" s="1"/>
  <c r="AO25" i="100"/>
  <c r="AO25" i="29"/>
  <c r="M90" i="107" s="1"/>
  <c r="AO31" i="29"/>
  <c r="M96" i="107" s="1"/>
  <c r="AO31" i="100"/>
  <c r="AO29" i="100"/>
  <c r="AO29" i="29"/>
  <c r="M94" i="107" s="1"/>
  <c r="AO27" i="29"/>
  <c r="M92" i="107" s="1"/>
  <c r="AO27" i="100"/>
  <c r="G40" i="100"/>
  <c r="G40" i="29"/>
  <c r="G39" i="29"/>
  <c r="G39" i="100"/>
  <c r="I32" i="29"/>
  <c r="I32" i="100"/>
  <c r="G32" i="100"/>
  <c r="G32" i="29"/>
  <c r="I31" i="100"/>
  <c r="I31" i="29"/>
  <c r="G31" i="29"/>
  <c r="G31" i="100"/>
  <c r="I30" i="29"/>
  <c r="I30" i="100"/>
  <c r="G30" i="100"/>
  <c r="G30" i="29"/>
  <c r="G29" i="29"/>
  <c r="G29" i="100"/>
  <c r="I29" i="29"/>
  <c r="I29" i="100"/>
  <c r="I28" i="29"/>
  <c r="I28" i="100"/>
  <c r="G27" i="29"/>
  <c r="G27" i="100"/>
  <c r="I27" i="100"/>
  <c r="I27" i="29"/>
  <c r="I24" i="100"/>
  <c r="I24" i="29"/>
  <c r="G24" i="100"/>
  <c r="G24" i="29"/>
  <c r="I23" i="29"/>
  <c r="I23" i="100"/>
  <c r="G23" i="29"/>
  <c r="G23" i="100"/>
  <c r="I22" i="29"/>
  <c r="I22" i="100"/>
  <c r="G22" i="100"/>
  <c r="G22" i="29"/>
  <c r="I21" i="100"/>
  <c r="I21" i="29"/>
  <c r="G21" i="29"/>
  <c r="G21" i="100"/>
  <c r="I20" i="100"/>
  <c r="I20" i="29"/>
  <c r="G20" i="100"/>
  <c r="G20" i="29"/>
  <c r="I19" i="100"/>
  <c r="I19" i="29"/>
  <c r="G19" i="29"/>
  <c r="G19" i="100"/>
  <c r="G16" i="100"/>
  <c r="G16" i="29"/>
  <c r="I16" i="29"/>
  <c r="I16" i="100"/>
  <c r="I15" i="29"/>
  <c r="I15" i="100"/>
  <c r="I14" i="29"/>
  <c r="I14" i="100"/>
  <c r="G14" i="100"/>
  <c r="G14" i="29"/>
  <c r="G13" i="29"/>
  <c r="G13" i="100"/>
  <c r="I13" i="29"/>
  <c r="I13" i="100"/>
  <c r="I12" i="29"/>
  <c r="I12" i="100"/>
  <c r="G12" i="100"/>
  <c r="G12" i="29"/>
  <c r="G11" i="29"/>
  <c r="G11" i="100"/>
  <c r="G8" i="29"/>
  <c r="G8" i="100"/>
  <c r="I5" i="100"/>
  <c r="I5" i="29"/>
  <c r="G5" i="29"/>
  <c r="G5" i="100"/>
  <c r="I4" i="29"/>
  <c r="I4" i="100"/>
  <c r="G4" i="29"/>
  <c r="G4" i="100"/>
  <c r="I7" i="100"/>
  <c r="I7" i="29"/>
  <c r="G7" i="29"/>
  <c r="G7" i="100"/>
  <c r="I6" i="100"/>
  <c r="I6" i="29"/>
  <c r="G6" i="100"/>
  <c r="G6" i="29"/>
  <c r="I8" i="29"/>
  <c r="I8" i="100"/>
  <c r="G3" i="29"/>
  <c r="G3" i="100"/>
  <c r="AJ40" i="100"/>
  <c r="C15" i="100"/>
  <c r="D12" i="100"/>
  <c r="AJ31" i="100"/>
  <c r="AI25" i="100"/>
  <c r="D8" i="100"/>
  <c r="C27" i="100"/>
  <c r="D22" i="100"/>
  <c r="D20" i="100"/>
  <c r="AI38" i="100"/>
  <c r="C14" i="100"/>
  <c r="C8" i="100"/>
  <c r="AJ27" i="100"/>
  <c r="D5" i="100"/>
  <c r="D27" i="100"/>
  <c r="D14" i="100"/>
  <c r="D29" i="100"/>
  <c r="C29" i="100"/>
  <c r="C24" i="100"/>
  <c r="C22" i="100"/>
  <c r="C20" i="100"/>
  <c r="D11" i="100"/>
  <c r="AI27" i="100"/>
  <c r="C5" i="100"/>
  <c r="D4" i="100"/>
  <c r="C12" i="100"/>
  <c r="D24" i="100"/>
  <c r="D19" i="100"/>
  <c r="C11" i="100"/>
  <c r="C4" i="100"/>
  <c r="AI31" i="100"/>
  <c r="D31" i="100"/>
  <c r="C31" i="100"/>
  <c r="D28" i="100"/>
  <c r="C19" i="100"/>
  <c r="D16" i="100"/>
  <c r="D13" i="100"/>
  <c r="AJ29" i="100"/>
  <c r="D7" i="100"/>
  <c r="AI40" i="100"/>
  <c r="D32" i="100"/>
  <c r="C28" i="100"/>
  <c r="AJ47" i="100"/>
  <c r="D23" i="100"/>
  <c r="D21" i="100"/>
  <c r="C16" i="100"/>
  <c r="C13" i="100"/>
  <c r="AI29" i="100"/>
  <c r="C7" i="100"/>
  <c r="D6" i="100"/>
  <c r="D3" i="100"/>
  <c r="AJ38" i="100"/>
  <c r="D30" i="100"/>
  <c r="C32" i="100"/>
  <c r="C30" i="100"/>
  <c r="AI47" i="100"/>
  <c r="C23" i="100"/>
  <c r="C21" i="100"/>
  <c r="D15" i="100"/>
  <c r="C6" i="100"/>
  <c r="AJ25" i="100"/>
  <c r="C3" i="100"/>
  <c r="G6" i="32"/>
  <c r="O20" i="32"/>
  <c r="O18" i="32"/>
  <c r="O16" i="32"/>
  <c r="G110" i="32"/>
  <c r="G106" i="32"/>
  <c r="G102" i="32"/>
  <c r="G98" i="32"/>
  <c r="G94" i="32"/>
  <c r="G90" i="32"/>
  <c r="G24" i="32"/>
  <c r="G22" i="32"/>
  <c r="G20" i="32"/>
  <c r="G16" i="32"/>
  <c r="G14" i="32"/>
  <c r="G10" i="32"/>
  <c r="G82" i="32"/>
  <c r="G70" i="32"/>
  <c r="G66" i="32"/>
  <c r="G63" i="32"/>
  <c r="G33" i="32"/>
  <c r="G31" i="32"/>
  <c r="G29" i="32"/>
  <c r="G104" i="32"/>
  <c r="G86" i="32"/>
  <c r="G84" i="32"/>
  <c r="G23" i="32"/>
  <c r="G111" i="32"/>
  <c r="G107" i="32"/>
  <c r="G88" i="32"/>
  <c r="G42" i="32"/>
  <c r="G34" i="32"/>
  <c r="G28" i="28"/>
  <c r="G95" i="32"/>
  <c r="G91" i="32"/>
  <c r="G87" i="32"/>
  <c r="G80" i="32"/>
  <c r="G72" i="32"/>
  <c r="G30" i="32"/>
  <c r="G28" i="32"/>
  <c r="G26" i="32"/>
  <c r="O12" i="32"/>
  <c r="O10" i="32"/>
  <c r="G68" i="32"/>
  <c r="G47" i="32"/>
  <c r="I11" i="28"/>
  <c r="G125" i="35" s="1"/>
  <c r="G79" i="32"/>
  <c r="G75" i="32"/>
  <c r="G18" i="32"/>
  <c r="G8" i="32"/>
  <c r="O4" i="32"/>
  <c r="O2" i="32"/>
  <c r="G15" i="28"/>
  <c r="G29" i="33" s="1"/>
  <c r="M54" i="107" s="1"/>
  <c r="G100" i="32"/>
  <c r="G78" i="32"/>
  <c r="G74" i="32"/>
  <c r="G46" i="32"/>
  <c r="O28" i="32"/>
  <c r="O26" i="32"/>
  <c r="G17" i="32"/>
  <c r="G2" i="32"/>
  <c r="AT40" i="28"/>
  <c r="D29" i="29"/>
  <c r="D29" i="102" s="1"/>
  <c r="AK47" i="29"/>
  <c r="AK47" i="102" s="1"/>
  <c r="D22" i="29"/>
  <c r="D22" i="102" s="1"/>
  <c r="AK40" i="29"/>
  <c r="AK40" i="102" s="1"/>
  <c r="C15" i="29"/>
  <c r="C15" i="102" s="1"/>
  <c r="AK29" i="29"/>
  <c r="AK29" i="102" s="1"/>
  <c r="AM27" i="29"/>
  <c r="AM27" i="102" s="1"/>
  <c r="C6" i="29"/>
  <c r="C6" i="102" s="1"/>
  <c r="D4" i="29"/>
  <c r="D4" i="102" s="1"/>
  <c r="G108" i="32"/>
  <c r="G83" i="32"/>
  <c r="G76" i="32"/>
  <c r="G38" i="32"/>
  <c r="I37" i="28"/>
  <c r="I35" i="28"/>
  <c r="O30" i="32"/>
  <c r="G27" i="32"/>
  <c r="O14" i="32"/>
  <c r="G11" i="32"/>
  <c r="K36" i="28" s="1"/>
  <c r="K36" i="100" s="1"/>
  <c r="AO16" i="28"/>
  <c r="AO8" i="28"/>
  <c r="I46" i="28"/>
  <c r="I44" i="28"/>
  <c r="I45" i="28"/>
  <c r="I43" i="28"/>
  <c r="D32" i="29"/>
  <c r="D32" i="102" s="1"/>
  <c r="C29" i="29"/>
  <c r="C29" i="102" s="1"/>
  <c r="AJ47" i="29"/>
  <c r="AJ47" i="102" s="1"/>
  <c r="C22" i="29"/>
  <c r="C22" i="102" s="1"/>
  <c r="AJ40" i="29"/>
  <c r="AJ40" i="102" s="1"/>
  <c r="AQ38" i="28"/>
  <c r="D13" i="29"/>
  <c r="D13" i="102" s="1"/>
  <c r="AK31" i="29"/>
  <c r="AK31" i="102" s="1"/>
  <c r="AJ29" i="29"/>
  <c r="AJ29" i="102" s="1"/>
  <c r="AK27" i="29"/>
  <c r="AK27" i="102" s="1"/>
  <c r="AM25" i="29"/>
  <c r="AM25" i="102" s="1"/>
  <c r="C4" i="29"/>
  <c r="C4" i="102" s="1"/>
  <c r="G37" i="28"/>
  <c r="G35" i="28"/>
  <c r="G25" i="32"/>
  <c r="I40" i="28"/>
  <c r="G9" i="32"/>
  <c r="G43" i="28"/>
  <c r="G46" i="28"/>
  <c r="G44" i="28"/>
  <c r="G45" i="28"/>
  <c r="AQ12" i="28"/>
  <c r="C32" i="29"/>
  <c r="C32" i="102" s="1"/>
  <c r="D27" i="29"/>
  <c r="D27" i="102" s="1"/>
  <c r="AI47" i="29"/>
  <c r="AI47" i="102" s="1"/>
  <c r="D20" i="29"/>
  <c r="D20" i="102" s="1"/>
  <c r="AI40" i="29"/>
  <c r="AI40" i="102" s="1"/>
  <c r="D16" i="29"/>
  <c r="D16" i="102" s="1"/>
  <c r="C13" i="29"/>
  <c r="C13" i="102" s="1"/>
  <c r="AJ31" i="29"/>
  <c r="AJ31" i="102" s="1"/>
  <c r="AI29" i="29"/>
  <c r="AI29" i="102" s="1"/>
  <c r="AJ27" i="29"/>
  <c r="AJ27" i="102" s="1"/>
  <c r="AK25" i="29"/>
  <c r="AK25" i="102" s="1"/>
  <c r="G75" i="33"/>
  <c r="M68" i="107" s="1"/>
  <c r="K131" i="65"/>
  <c r="G7" i="32"/>
  <c r="AT10" i="28" s="1"/>
  <c r="AT10" i="100" s="1"/>
  <c r="AQ14" i="28"/>
  <c r="AO12" i="28"/>
  <c r="D30" i="29"/>
  <c r="D30" i="102" s="1"/>
  <c r="C27" i="29"/>
  <c r="C27" i="102" s="1"/>
  <c r="D23" i="29"/>
  <c r="D23" i="102" s="1"/>
  <c r="C20" i="29"/>
  <c r="C20" i="102" s="1"/>
  <c r="AM38" i="29"/>
  <c r="AM38" i="102" s="1"/>
  <c r="C16" i="29"/>
  <c r="C16" i="102" s="1"/>
  <c r="D11" i="29"/>
  <c r="D11" i="102" s="1"/>
  <c r="AI31" i="29"/>
  <c r="AI31" i="102" s="1"/>
  <c r="D7" i="29"/>
  <c r="D7" i="102" s="1"/>
  <c r="AI27" i="29"/>
  <c r="AI27" i="102" s="1"/>
  <c r="AJ25" i="29"/>
  <c r="AJ25" i="102" s="1"/>
  <c r="I3" i="28"/>
  <c r="G103" i="32"/>
  <c r="G96" i="32"/>
  <c r="G71" i="32"/>
  <c r="G64" i="32"/>
  <c r="G43" i="32"/>
  <c r="O24" i="32"/>
  <c r="G21" i="32"/>
  <c r="AQ10" i="28"/>
  <c r="G12" i="32"/>
  <c r="AT12" i="28" s="1"/>
  <c r="AT12" i="100" s="1"/>
  <c r="O8" i="32"/>
  <c r="AO14" i="28"/>
  <c r="G5" i="32"/>
  <c r="AT31" i="28" s="1"/>
  <c r="AQ6" i="28"/>
  <c r="AQ4" i="28"/>
  <c r="I38" i="28"/>
  <c r="C30" i="29"/>
  <c r="C30" i="102" s="1"/>
  <c r="C23" i="29"/>
  <c r="C23" i="102" s="1"/>
  <c r="AK38" i="29"/>
  <c r="AK38" i="102" s="1"/>
  <c r="D14" i="29"/>
  <c r="D14" i="102" s="1"/>
  <c r="C11" i="29"/>
  <c r="C11" i="102" s="1"/>
  <c r="C7" i="29"/>
  <c r="C7" i="102" s="1"/>
  <c r="D5" i="29"/>
  <c r="D5" i="102" s="1"/>
  <c r="AI25" i="29"/>
  <c r="AI25" i="102" s="1"/>
  <c r="G99" i="32"/>
  <c r="G92" i="32"/>
  <c r="G67" i="32"/>
  <c r="G39" i="32"/>
  <c r="O22" i="32"/>
  <c r="G19" i="32"/>
  <c r="K24" i="28" s="1"/>
  <c r="K24" i="100" s="1"/>
  <c r="AO10" i="28"/>
  <c r="O6" i="32"/>
  <c r="AO4" i="28"/>
  <c r="AO6" i="28"/>
  <c r="G38" i="28"/>
  <c r="G3" i="32"/>
  <c r="AT38" i="28" s="1"/>
  <c r="D28" i="29"/>
  <c r="D28" i="102" s="1"/>
  <c r="D21" i="29"/>
  <c r="D21" i="102" s="1"/>
  <c r="AJ38" i="29"/>
  <c r="AJ38" i="102" s="1"/>
  <c r="C14" i="29"/>
  <c r="C14" i="102" s="1"/>
  <c r="C5" i="29"/>
  <c r="C5" i="102" s="1"/>
  <c r="D3" i="29"/>
  <c r="D3" i="102" s="1"/>
  <c r="G35" i="32"/>
  <c r="K39" i="28" s="1"/>
  <c r="K39" i="100" s="1"/>
  <c r="I39" i="28"/>
  <c r="I36" i="28"/>
  <c r="K48" i="28"/>
  <c r="K48" i="100" s="1"/>
  <c r="G1" i="32"/>
  <c r="K5" i="28" s="1"/>
  <c r="K5" i="100" s="1"/>
  <c r="I47" i="28"/>
  <c r="D31" i="29"/>
  <c r="D31" i="102" s="1"/>
  <c r="C28" i="29"/>
  <c r="C28" i="102" s="1"/>
  <c r="D24" i="29"/>
  <c r="D24" i="102" s="1"/>
  <c r="C21" i="29"/>
  <c r="C21" i="102" s="1"/>
  <c r="D19" i="29"/>
  <c r="D19" i="102" s="1"/>
  <c r="AI38" i="29"/>
  <c r="AI38" i="102" s="1"/>
  <c r="D12" i="29"/>
  <c r="D12" i="102" s="1"/>
  <c r="D8" i="29"/>
  <c r="D8" i="102" s="1"/>
  <c r="C3" i="29"/>
  <c r="C3" i="102" s="1"/>
  <c r="K130" i="65"/>
  <c r="G74" i="33"/>
  <c r="M66" i="107" s="1"/>
  <c r="G36" i="28"/>
  <c r="G15" i="32"/>
  <c r="AQ18" i="28"/>
  <c r="I48" i="28"/>
  <c r="AT16" i="28"/>
  <c r="AT16" i="100" s="1"/>
  <c r="G47" i="28"/>
  <c r="C31" i="29"/>
  <c r="C31" i="102" s="1"/>
  <c r="K27" i="28"/>
  <c r="K27" i="100" s="1"/>
  <c r="AM47" i="29"/>
  <c r="AM47" i="102" s="1"/>
  <c r="C24" i="29"/>
  <c r="C24" i="102" s="1"/>
  <c r="AM40" i="29"/>
  <c r="AM40" i="102" s="1"/>
  <c r="C19" i="29"/>
  <c r="C19" i="102" s="1"/>
  <c r="D15" i="29"/>
  <c r="D15" i="102" s="1"/>
  <c r="C12" i="29"/>
  <c r="C12" i="102" s="1"/>
  <c r="AM29" i="29"/>
  <c r="AM29" i="102" s="1"/>
  <c r="C8" i="29"/>
  <c r="C8" i="102" s="1"/>
  <c r="D6" i="29"/>
  <c r="D6" i="102" s="1"/>
  <c r="AO18" i="28"/>
  <c r="G13" i="32"/>
  <c r="G48" i="28"/>
  <c r="AQ8" i="28"/>
  <c r="AQ16" i="28"/>
  <c r="G4" i="32"/>
  <c r="AT8" i="28" s="1"/>
  <c r="AT8" i="100" s="1"/>
  <c r="C95" i="35"/>
  <c r="U95" i="35" s="1"/>
  <c r="G95" i="35" s="1"/>
  <c r="C58" i="35"/>
  <c r="U58" i="35" s="1"/>
  <c r="F58" i="35" s="1"/>
  <c r="C42" i="35"/>
  <c r="U42" i="35" s="1"/>
  <c r="C26" i="35"/>
  <c r="U26" i="35" s="1"/>
  <c r="F26" i="35" s="1"/>
  <c r="C111" i="36"/>
  <c r="U111" i="36" s="1"/>
  <c r="F111" i="36" s="1"/>
  <c r="C79" i="36"/>
  <c r="U79" i="36" s="1"/>
  <c r="F79" i="36" s="1"/>
  <c r="C56" i="36"/>
  <c r="U56" i="36" s="1"/>
  <c r="F56" i="36" s="1"/>
  <c r="C28" i="36"/>
  <c r="U28" i="36" s="1"/>
  <c r="F28" i="36" s="1"/>
  <c r="C12" i="36"/>
  <c r="U12" i="36" s="1"/>
  <c r="G12" i="36" s="1"/>
  <c r="C95" i="37"/>
  <c r="U95" i="37" s="1"/>
  <c r="G95" i="37" s="1"/>
  <c r="C58" i="37"/>
  <c r="U58" i="37" s="1"/>
  <c r="G58" i="37" s="1"/>
  <c r="C42" i="37"/>
  <c r="U42" i="37" s="1"/>
  <c r="G42" i="37" s="1"/>
  <c r="C26" i="37"/>
  <c r="U26" i="37" s="1"/>
  <c r="G26" i="37" s="1"/>
  <c r="C111" i="65"/>
  <c r="U111" i="65" s="1"/>
  <c r="C79" i="65"/>
  <c r="U79" i="65" s="1"/>
  <c r="C56" i="65"/>
  <c r="U56" i="65" s="1"/>
  <c r="C28" i="65"/>
  <c r="U28" i="65" s="1"/>
  <c r="C12" i="65"/>
  <c r="U12" i="65" s="1"/>
  <c r="C95" i="66"/>
  <c r="U95" i="66" s="1"/>
  <c r="C58" i="66"/>
  <c r="U58" i="66" s="1"/>
  <c r="C42" i="66"/>
  <c r="U42" i="66" s="1"/>
  <c r="C26" i="66"/>
  <c r="U26" i="66" s="1"/>
  <c r="C111" i="34"/>
  <c r="U111" i="34" s="1"/>
  <c r="F111" i="34" s="1"/>
  <c r="C79" i="34"/>
  <c r="U79" i="34" s="1"/>
  <c r="G79" i="34" s="1"/>
  <c r="C56" i="34"/>
  <c r="U56" i="34" s="1"/>
  <c r="G56" i="34" s="1"/>
  <c r="C28" i="34"/>
  <c r="U28" i="34" s="1"/>
  <c r="F28" i="34" s="1"/>
  <c r="C12" i="34"/>
  <c r="U12" i="34" s="1"/>
  <c r="F12" i="34" s="1"/>
  <c r="C111" i="35"/>
  <c r="U111" i="35" s="1"/>
  <c r="G111" i="35" s="1"/>
  <c r="C79" i="35"/>
  <c r="U79" i="35" s="1"/>
  <c r="F79" i="35" s="1"/>
  <c r="C56" i="35"/>
  <c r="U56" i="35" s="1"/>
  <c r="F56" i="35" s="1"/>
  <c r="C28" i="35"/>
  <c r="U28" i="35" s="1"/>
  <c r="G28" i="35" s="1"/>
  <c r="C12" i="35"/>
  <c r="U12" i="35" s="1"/>
  <c r="G12" i="35" s="1"/>
  <c r="C95" i="36"/>
  <c r="U95" i="36" s="1"/>
  <c r="G95" i="36" s="1"/>
  <c r="C58" i="36"/>
  <c r="U58" i="36" s="1"/>
  <c r="F58" i="36" s="1"/>
  <c r="C42" i="36"/>
  <c r="U42" i="36" s="1"/>
  <c r="G42" i="36" s="1"/>
  <c r="C26" i="36"/>
  <c r="U26" i="36" s="1"/>
  <c r="F26" i="36" s="1"/>
  <c r="C111" i="37"/>
  <c r="U111" i="37" s="1"/>
  <c r="F111" i="37" s="1"/>
  <c r="C79" i="37"/>
  <c r="U79" i="37" s="1"/>
  <c r="G79" i="37" s="1"/>
  <c r="C56" i="37"/>
  <c r="U56" i="37" s="1"/>
  <c r="F56" i="37" s="1"/>
  <c r="C28" i="37"/>
  <c r="U28" i="37" s="1"/>
  <c r="G28" i="37" s="1"/>
  <c r="C12" i="37"/>
  <c r="U12" i="37" s="1"/>
  <c r="G12" i="37" s="1"/>
  <c r="C95" i="65"/>
  <c r="U95" i="65" s="1"/>
  <c r="C58" i="65"/>
  <c r="U58" i="65" s="1"/>
  <c r="C42" i="65"/>
  <c r="U42" i="65" s="1"/>
  <c r="C26" i="65"/>
  <c r="U26" i="65" s="1"/>
  <c r="C111" i="66"/>
  <c r="U111" i="66" s="1"/>
  <c r="C79" i="66"/>
  <c r="U79" i="66" s="1"/>
  <c r="C56" i="66"/>
  <c r="U56" i="66" s="1"/>
  <c r="C28" i="66"/>
  <c r="U28" i="66" s="1"/>
  <c r="C12" i="66"/>
  <c r="U12" i="66" s="1"/>
  <c r="C95" i="34"/>
  <c r="U95" i="34" s="1"/>
  <c r="F95" i="34" s="1"/>
  <c r="C58" i="34"/>
  <c r="U58" i="34" s="1"/>
  <c r="F58" i="34" s="1"/>
  <c r="C42" i="34"/>
  <c r="U42" i="34" s="1"/>
  <c r="F42" i="34" s="1"/>
  <c r="C26" i="34"/>
  <c r="U26" i="34" s="1"/>
  <c r="C103" i="35"/>
  <c r="U103" i="35" s="1"/>
  <c r="F103" i="35" s="1"/>
  <c r="C43" i="35"/>
  <c r="U43" i="35" s="1"/>
  <c r="G43" i="35" s="1"/>
  <c r="C11" i="35"/>
  <c r="U11" i="35" s="1"/>
  <c r="F11" i="35" s="1"/>
  <c r="C57" i="36"/>
  <c r="U57" i="36" s="1"/>
  <c r="G57" i="36" s="1"/>
  <c r="C13" i="36"/>
  <c r="U13" i="36" s="1"/>
  <c r="G13" i="36" s="1"/>
  <c r="C71" i="37"/>
  <c r="U71" i="37" s="1"/>
  <c r="C27" i="37"/>
  <c r="U27" i="37" s="1"/>
  <c r="G27" i="37" s="1"/>
  <c r="C87" i="65"/>
  <c r="U87" i="65" s="1"/>
  <c r="C41" i="65"/>
  <c r="U41" i="65" s="1"/>
  <c r="C103" i="66"/>
  <c r="U103" i="66" s="1"/>
  <c r="C43" i="66"/>
  <c r="U43" i="66" s="1"/>
  <c r="C11" i="66"/>
  <c r="U11" i="66" s="1"/>
  <c r="C57" i="34"/>
  <c r="U57" i="34" s="1"/>
  <c r="G57" i="34" s="1"/>
  <c r="C13" i="34"/>
  <c r="U13" i="34" s="1"/>
  <c r="F13" i="34" s="1"/>
  <c r="C71" i="35"/>
  <c r="U71" i="35" s="1"/>
  <c r="F71" i="35" s="1"/>
  <c r="C87" i="36"/>
  <c r="U87" i="36" s="1"/>
  <c r="F87" i="36" s="1"/>
  <c r="C43" i="37"/>
  <c r="U43" i="37" s="1"/>
  <c r="G43" i="37" s="1"/>
  <c r="C11" i="37"/>
  <c r="U11" i="37" s="1"/>
  <c r="C13" i="65"/>
  <c r="U13" i="65" s="1"/>
  <c r="C27" i="66"/>
  <c r="U27" i="66" s="1"/>
  <c r="C41" i="34"/>
  <c r="U41" i="34" s="1"/>
  <c r="G41" i="34" s="1"/>
  <c r="C71" i="36"/>
  <c r="U71" i="36" s="1"/>
  <c r="F71" i="36" s="1"/>
  <c r="C41" i="37"/>
  <c r="U41" i="37" s="1"/>
  <c r="G41" i="37" s="1"/>
  <c r="C103" i="65"/>
  <c r="U103" i="65" s="1"/>
  <c r="C57" i="66"/>
  <c r="U57" i="66" s="1"/>
  <c r="C71" i="34"/>
  <c r="U71" i="34" s="1"/>
  <c r="C87" i="35"/>
  <c r="U87" i="35" s="1"/>
  <c r="G87" i="35" s="1"/>
  <c r="C41" i="35"/>
  <c r="U41" i="35" s="1"/>
  <c r="F41" i="35" s="1"/>
  <c r="C103" i="36"/>
  <c r="U103" i="36" s="1"/>
  <c r="F103" i="36" s="1"/>
  <c r="C43" i="36"/>
  <c r="U43" i="36" s="1"/>
  <c r="G43" i="36" s="1"/>
  <c r="C11" i="36"/>
  <c r="U11" i="36" s="1"/>
  <c r="F11" i="36" s="1"/>
  <c r="C57" i="37"/>
  <c r="U57" i="37" s="1"/>
  <c r="F57" i="37" s="1"/>
  <c r="C13" i="37"/>
  <c r="U13" i="37" s="1"/>
  <c r="G13" i="37" s="1"/>
  <c r="C71" i="65"/>
  <c r="U71" i="65" s="1"/>
  <c r="C27" i="65"/>
  <c r="U27" i="65" s="1"/>
  <c r="C87" i="66"/>
  <c r="U87" i="66" s="1"/>
  <c r="C41" i="66"/>
  <c r="U41" i="66" s="1"/>
  <c r="C103" i="34"/>
  <c r="U103" i="34" s="1"/>
  <c r="G103" i="34" s="1"/>
  <c r="C43" i="34"/>
  <c r="U43" i="34" s="1"/>
  <c r="G43" i="34" s="1"/>
  <c r="C11" i="34"/>
  <c r="U11" i="34" s="1"/>
  <c r="C27" i="35"/>
  <c r="U27" i="35" s="1"/>
  <c r="C41" i="36"/>
  <c r="U41" i="36" s="1"/>
  <c r="F41" i="36" s="1"/>
  <c r="C103" i="37"/>
  <c r="U103" i="37" s="1"/>
  <c r="G103" i="37" s="1"/>
  <c r="C57" i="65"/>
  <c r="U57" i="65" s="1"/>
  <c r="C71" i="66"/>
  <c r="U71" i="66" s="1"/>
  <c r="C87" i="34"/>
  <c r="U87" i="34" s="1"/>
  <c r="F87" i="34" s="1"/>
  <c r="C57" i="35"/>
  <c r="U57" i="35" s="1"/>
  <c r="F57" i="35" s="1"/>
  <c r="C13" i="35"/>
  <c r="U13" i="35" s="1"/>
  <c r="G13" i="35" s="1"/>
  <c r="C27" i="36"/>
  <c r="U27" i="36" s="1"/>
  <c r="F27" i="36" s="1"/>
  <c r="C87" i="37"/>
  <c r="U87" i="37" s="1"/>
  <c r="G87" i="37" s="1"/>
  <c r="C43" i="65"/>
  <c r="U43" i="65" s="1"/>
  <c r="C11" i="65"/>
  <c r="U11" i="65" s="1"/>
  <c r="C13" i="66"/>
  <c r="U13" i="66" s="1"/>
  <c r="C27" i="34"/>
  <c r="U27" i="34" s="1"/>
  <c r="G27" i="34" s="1"/>
  <c r="L131" i="34"/>
  <c r="I15" i="33"/>
  <c r="M53" i="107" s="1"/>
  <c r="G15" i="33"/>
  <c r="M52" i="107" s="1"/>
  <c r="K131" i="34"/>
  <c r="L130" i="34"/>
  <c r="I14" i="33"/>
  <c r="M51" i="107" s="1"/>
  <c r="I13" i="33"/>
  <c r="M29" i="107" s="1"/>
  <c r="G128" i="34"/>
  <c r="K130" i="34"/>
  <c r="G14" i="33"/>
  <c r="M50" i="107" s="1"/>
  <c r="F128" i="34"/>
  <c r="G13" i="33"/>
  <c r="M28" i="107" s="1"/>
  <c r="G127" i="34"/>
  <c r="I12" i="33"/>
  <c r="M27" i="107" s="1"/>
  <c r="I11" i="33"/>
  <c r="M5" i="107" s="1"/>
  <c r="G126" i="34"/>
  <c r="F127" i="34"/>
  <c r="G12" i="33"/>
  <c r="M26" i="107" s="1"/>
  <c r="F126" i="34"/>
  <c r="G11" i="33"/>
  <c r="M4" i="107" s="1"/>
  <c r="I60" i="33"/>
  <c r="M65" i="107" s="1"/>
  <c r="L131" i="37"/>
  <c r="G60" i="33"/>
  <c r="M64" i="107" s="1"/>
  <c r="K131" i="37"/>
  <c r="I59" i="33"/>
  <c r="M63" i="107" s="1"/>
  <c r="L130" i="37"/>
  <c r="K130" i="37"/>
  <c r="G59" i="33"/>
  <c r="M62" i="107" s="1"/>
  <c r="G58" i="33"/>
  <c r="M40" i="107" s="1"/>
  <c r="F128" i="37"/>
  <c r="G128" i="37"/>
  <c r="I58" i="33"/>
  <c r="M41" i="107" s="1"/>
  <c r="G127" i="37"/>
  <c r="I57" i="33"/>
  <c r="M39" i="107" s="1"/>
  <c r="F127" i="37"/>
  <c r="G57" i="33"/>
  <c r="M38" i="107" s="1"/>
  <c r="I56" i="33"/>
  <c r="M17" i="107" s="1"/>
  <c r="G126" i="37"/>
  <c r="F125" i="37"/>
  <c r="G55" i="33"/>
  <c r="M14" i="107" s="1"/>
  <c r="G125" i="37"/>
  <c r="I55" i="33"/>
  <c r="M15" i="107" s="1"/>
  <c r="L131" i="36"/>
  <c r="I45" i="33"/>
  <c r="M61" i="107" s="1"/>
  <c r="K131" i="36"/>
  <c r="G45" i="33"/>
  <c r="M60" i="107" s="1"/>
  <c r="G44" i="33"/>
  <c r="M58" i="107" s="1"/>
  <c r="K130" i="36"/>
  <c r="I44" i="33"/>
  <c r="M59" i="107" s="1"/>
  <c r="L130" i="36"/>
  <c r="I43" i="33"/>
  <c r="M37" i="107" s="1"/>
  <c r="G128" i="36"/>
  <c r="F128" i="36"/>
  <c r="G43" i="33"/>
  <c r="M36" i="107" s="1"/>
  <c r="G42" i="33"/>
  <c r="M34" i="107" s="1"/>
  <c r="F127" i="36"/>
  <c r="G127" i="36"/>
  <c r="I42" i="33"/>
  <c r="M35" i="107" s="1"/>
  <c r="I41" i="33"/>
  <c r="M13" i="107" s="1"/>
  <c r="G126" i="36"/>
  <c r="G41" i="33"/>
  <c r="M12" i="107" s="1"/>
  <c r="F126" i="36"/>
  <c r="I40" i="33"/>
  <c r="M11" i="107" s="1"/>
  <c r="G125" i="36"/>
  <c r="F125" i="36"/>
  <c r="G40" i="33"/>
  <c r="M10" i="107" s="1"/>
  <c r="I30" i="33"/>
  <c r="M57" i="107" s="1"/>
  <c r="L131" i="35"/>
  <c r="K131" i="35"/>
  <c r="G30" i="33"/>
  <c r="M56" i="107" s="1"/>
  <c r="I29" i="33"/>
  <c r="M55" i="107" s="1"/>
  <c r="L130" i="35"/>
  <c r="F128" i="35"/>
  <c r="G28" i="33"/>
  <c r="M32" i="107" s="1"/>
  <c r="I28" i="33"/>
  <c r="M33" i="107" s="1"/>
  <c r="G128" i="35"/>
  <c r="F127" i="35"/>
  <c r="G27" i="33"/>
  <c r="M30" i="107" s="1"/>
  <c r="G127" i="35"/>
  <c r="I27" i="33"/>
  <c r="M31" i="107" s="1"/>
  <c r="I26" i="33"/>
  <c r="M9" i="107" s="1"/>
  <c r="G126" i="35"/>
  <c r="G26" i="33"/>
  <c r="M8" i="107" s="1"/>
  <c r="F126" i="35"/>
  <c r="G25" i="33"/>
  <c r="M6" i="107" s="1"/>
  <c r="F125" i="35"/>
  <c r="G10" i="33"/>
  <c r="M2" i="107" s="1"/>
  <c r="F125" i="34"/>
  <c r="G109" i="32"/>
  <c r="G105" i="32"/>
  <c r="G101" i="32"/>
  <c r="G97" i="32"/>
  <c r="G93" i="32"/>
  <c r="G89" i="32"/>
  <c r="G85" i="32"/>
  <c r="G81" i="32"/>
  <c r="G77" i="32"/>
  <c r="G73" i="32"/>
  <c r="G69" i="32"/>
  <c r="G65" i="32"/>
  <c r="G48" i="32"/>
  <c r="G44" i="32"/>
  <c r="G40" i="32"/>
  <c r="G36" i="32"/>
  <c r="G32" i="32"/>
  <c r="O29" i="32"/>
  <c r="O27" i="32"/>
  <c r="O25" i="32"/>
  <c r="O23" i="32"/>
  <c r="O21" i="32"/>
  <c r="O19" i="32"/>
  <c r="O17" i="32"/>
  <c r="O15" i="32"/>
  <c r="O13" i="32"/>
  <c r="O11" i="32"/>
  <c r="O9" i="32"/>
  <c r="O7" i="32"/>
  <c r="O5" i="32"/>
  <c r="O3" i="32"/>
  <c r="O1" i="32"/>
  <c r="V128" i="37"/>
  <c r="V128" i="35"/>
  <c r="V128" i="36"/>
  <c r="V128" i="34"/>
  <c r="F42" i="35" l="1"/>
  <c r="F27" i="35"/>
  <c r="O102" i="107"/>
  <c r="O103" i="107"/>
  <c r="O100" i="107"/>
  <c r="O101" i="107"/>
  <c r="O97" i="107"/>
  <c r="O96" i="107"/>
  <c r="O95" i="107"/>
  <c r="O94" i="107"/>
  <c r="O92" i="107"/>
  <c r="O93" i="107"/>
  <c r="O91" i="107"/>
  <c r="O90" i="107"/>
  <c r="O10" i="107"/>
  <c r="O36" i="107"/>
  <c r="O15" i="107"/>
  <c r="O26" i="107"/>
  <c r="O4" i="107"/>
  <c r="O31" i="107"/>
  <c r="O27" i="107"/>
  <c r="O52" i="107"/>
  <c r="O62" i="107"/>
  <c r="O5" i="107"/>
  <c r="O32" i="107"/>
  <c r="O33" i="107"/>
  <c r="O51" i="107"/>
  <c r="O50" i="107"/>
  <c r="O53" i="107"/>
  <c r="O30" i="107"/>
  <c r="O14" i="107"/>
  <c r="O11" i="107"/>
  <c r="O35" i="107"/>
  <c r="O34" i="107"/>
  <c r="O58" i="107"/>
  <c r="O59" i="107"/>
  <c r="O65" i="107"/>
  <c r="O64" i="107"/>
  <c r="O55" i="107"/>
  <c r="O54" i="107"/>
  <c r="O57" i="107"/>
  <c r="O56" i="107"/>
  <c r="O61" i="107"/>
  <c r="O60" i="107"/>
  <c r="O13" i="107"/>
  <c r="O12" i="107"/>
  <c r="O40" i="107"/>
  <c r="O41" i="107"/>
  <c r="O38" i="107"/>
  <c r="O39" i="107"/>
  <c r="O63" i="107"/>
  <c r="O29" i="107"/>
  <c r="O28" i="107"/>
  <c r="O8" i="107"/>
  <c r="O9" i="107"/>
  <c r="O37" i="107"/>
  <c r="AO47" i="102"/>
  <c r="G32" i="102"/>
  <c r="K130" i="35"/>
  <c r="M130" i="35" s="1"/>
  <c r="G26" i="34"/>
  <c r="G11" i="34"/>
  <c r="AO38" i="102"/>
  <c r="AQ40" i="102"/>
  <c r="I32" i="102"/>
  <c r="I30" i="102"/>
  <c r="G30" i="102"/>
  <c r="G29" i="102"/>
  <c r="G14" i="102"/>
  <c r="G12" i="102"/>
  <c r="I21" i="102"/>
  <c r="I20" i="102"/>
  <c r="G13" i="102"/>
  <c r="I12" i="102"/>
  <c r="AM42" i="102"/>
  <c r="AM33" i="102"/>
  <c r="AQ47" i="102"/>
  <c r="AO40" i="102"/>
  <c r="AZ40" i="28"/>
  <c r="AZ40" i="100" s="1"/>
  <c r="AT40" i="100"/>
  <c r="AZ38" i="28"/>
  <c r="AZ38" i="100" s="1"/>
  <c r="AT38" i="100"/>
  <c r="AQ38" i="29"/>
  <c r="M99" i="107" s="1"/>
  <c r="O99" i="107" s="1"/>
  <c r="AQ38" i="100"/>
  <c r="AT31" i="29"/>
  <c r="AT31" i="100"/>
  <c r="AO27" i="102"/>
  <c r="AO31" i="102"/>
  <c r="AO29" i="102"/>
  <c r="AO25" i="102"/>
  <c r="AQ18" i="29"/>
  <c r="M89" i="107" s="1"/>
  <c r="AQ18" i="100"/>
  <c r="AQ6" i="29"/>
  <c r="M77" i="107" s="1"/>
  <c r="AQ6" i="100"/>
  <c r="AO18" i="100"/>
  <c r="AO18" i="29"/>
  <c r="M88" i="107" s="1"/>
  <c r="AQ12" i="29"/>
  <c r="AQ12" i="100"/>
  <c r="AQ8" i="29"/>
  <c r="AQ8" i="100"/>
  <c r="AO14" i="100"/>
  <c r="AO14" i="29"/>
  <c r="M84" i="107" s="1"/>
  <c r="AQ14" i="100"/>
  <c r="AQ14" i="29"/>
  <c r="M85" i="107" s="1"/>
  <c r="AO6" i="100"/>
  <c r="AO6" i="29"/>
  <c r="M76" i="107" s="1"/>
  <c r="AO16" i="29"/>
  <c r="M86" i="107" s="1"/>
  <c r="AO16" i="100"/>
  <c r="AQ16" i="29"/>
  <c r="M87" i="107" s="1"/>
  <c r="AQ16" i="100"/>
  <c r="AQ10" i="29"/>
  <c r="AQ10" i="100"/>
  <c r="AO12" i="100"/>
  <c r="AO12" i="29"/>
  <c r="AO10" i="100"/>
  <c r="AO10" i="29"/>
  <c r="AO8" i="100"/>
  <c r="AO8" i="29"/>
  <c r="M78" i="107" s="1"/>
  <c r="I27" i="102"/>
  <c r="I22" i="102"/>
  <c r="I23" i="102"/>
  <c r="G20" i="102"/>
  <c r="G22" i="102"/>
  <c r="G24" i="102"/>
  <c r="I15" i="102"/>
  <c r="I7" i="102"/>
  <c r="I5" i="102"/>
  <c r="AO4" i="29"/>
  <c r="M74" i="107" s="1"/>
  <c r="AO4" i="100"/>
  <c r="AQ4" i="100"/>
  <c r="AQ4" i="29"/>
  <c r="M75" i="107" s="1"/>
  <c r="G48" i="100"/>
  <c r="G48" i="29"/>
  <c r="I48" i="29"/>
  <c r="I48" i="100"/>
  <c r="G47" i="29"/>
  <c r="G47" i="100"/>
  <c r="I47" i="100"/>
  <c r="I47" i="29"/>
  <c r="G46" i="100"/>
  <c r="G46" i="29"/>
  <c r="I46" i="100"/>
  <c r="I46" i="29"/>
  <c r="G45" i="29"/>
  <c r="G45" i="100"/>
  <c r="I45" i="29"/>
  <c r="I45" i="100"/>
  <c r="I44" i="29"/>
  <c r="I44" i="100"/>
  <c r="G44" i="100"/>
  <c r="G44" i="29"/>
  <c r="G43" i="29"/>
  <c r="G43" i="100"/>
  <c r="I43" i="29"/>
  <c r="I43" i="100"/>
  <c r="G40" i="102"/>
  <c r="I40" i="100"/>
  <c r="I40" i="29"/>
  <c r="I39" i="100"/>
  <c r="I39" i="29"/>
  <c r="G39" i="102"/>
  <c r="I38" i="29"/>
  <c r="I38" i="100"/>
  <c r="G38" i="100"/>
  <c r="G38" i="29"/>
  <c r="G37" i="29"/>
  <c r="G37" i="100"/>
  <c r="I37" i="29"/>
  <c r="I37" i="100"/>
  <c r="I36" i="100"/>
  <c r="I36" i="29"/>
  <c r="G36" i="100"/>
  <c r="G36" i="29"/>
  <c r="G35" i="29"/>
  <c r="G35" i="100"/>
  <c r="I35" i="100"/>
  <c r="I35" i="29"/>
  <c r="G31" i="102"/>
  <c r="I31" i="102"/>
  <c r="I29" i="102"/>
  <c r="G28" i="100"/>
  <c r="G28" i="29"/>
  <c r="I28" i="102"/>
  <c r="G27" i="102"/>
  <c r="I24" i="102"/>
  <c r="G23" i="102"/>
  <c r="G21" i="102"/>
  <c r="G19" i="102"/>
  <c r="I19" i="102"/>
  <c r="I16" i="102"/>
  <c r="G16" i="102"/>
  <c r="G15" i="29"/>
  <c r="G15" i="100"/>
  <c r="I14" i="102"/>
  <c r="I13" i="102"/>
  <c r="I11" i="29"/>
  <c r="I11" i="100"/>
  <c r="I25" i="33"/>
  <c r="G11" i="102"/>
  <c r="G6" i="102"/>
  <c r="I4" i="102"/>
  <c r="I6" i="102"/>
  <c r="G3" i="102"/>
  <c r="G7" i="102"/>
  <c r="G5" i="102"/>
  <c r="I8" i="102"/>
  <c r="G4" i="102"/>
  <c r="G8" i="102"/>
  <c r="I3" i="29"/>
  <c r="I3" i="100"/>
  <c r="F71" i="37"/>
  <c r="K40" i="28"/>
  <c r="K40" i="100" s="1"/>
  <c r="K29" i="28"/>
  <c r="K29" i="100" s="1"/>
  <c r="K6" i="28"/>
  <c r="K3" i="28"/>
  <c r="K3" i="100" s="1"/>
  <c r="F11" i="37"/>
  <c r="AT29" i="28"/>
  <c r="K12" i="28"/>
  <c r="I10" i="33"/>
  <c r="G71" i="34"/>
  <c r="G125" i="34"/>
  <c r="I125" i="34" s="1"/>
  <c r="AZ31" i="28"/>
  <c r="F126" i="37"/>
  <c r="J126" i="37" s="1"/>
  <c r="G56" i="33"/>
  <c r="AZ16" i="28"/>
  <c r="AT16" i="29"/>
  <c r="F128" i="65"/>
  <c r="G73" i="33"/>
  <c r="M44" i="107" s="1"/>
  <c r="G87" i="33"/>
  <c r="M46" i="107" s="1"/>
  <c r="F127" i="66"/>
  <c r="G126" i="66"/>
  <c r="I86" i="33"/>
  <c r="M25" i="107" s="1"/>
  <c r="AT12" i="29"/>
  <c r="AZ12" i="28"/>
  <c r="AZ8" i="28"/>
  <c r="AT8" i="29"/>
  <c r="G126" i="65"/>
  <c r="I71" i="33"/>
  <c r="M21" i="107" s="1"/>
  <c r="G86" i="33"/>
  <c r="M24" i="107" s="1"/>
  <c r="F126" i="66"/>
  <c r="I75" i="33"/>
  <c r="L131" i="65"/>
  <c r="M131" i="65" s="1"/>
  <c r="F125" i="65"/>
  <c r="G70" i="33"/>
  <c r="M18" i="107" s="1"/>
  <c r="G128" i="66"/>
  <c r="I88" i="33"/>
  <c r="M49" i="107" s="1"/>
  <c r="F128" i="66"/>
  <c r="G88" i="33"/>
  <c r="M48" i="107" s="1"/>
  <c r="F127" i="65"/>
  <c r="G72" i="33"/>
  <c r="M42" i="107" s="1"/>
  <c r="K5" i="29"/>
  <c r="K5" i="102" s="1"/>
  <c r="AT47" i="28"/>
  <c r="AT47" i="100" s="1"/>
  <c r="L130" i="66"/>
  <c r="I89" i="33"/>
  <c r="M71" i="107" s="1"/>
  <c r="I74" i="33"/>
  <c r="L130" i="65"/>
  <c r="M130" i="65" s="1"/>
  <c r="G85" i="33"/>
  <c r="M22" i="107" s="1"/>
  <c r="F125" i="66"/>
  <c r="K31" i="28"/>
  <c r="K31" i="100" s="1"/>
  <c r="AT10" i="29"/>
  <c r="AZ10" i="28"/>
  <c r="K15" i="28"/>
  <c r="K15" i="100" s="1"/>
  <c r="K39" i="29"/>
  <c r="K39" i="102" s="1"/>
  <c r="K28" i="28"/>
  <c r="K28" i="100" s="1"/>
  <c r="K131" i="66"/>
  <c r="G90" i="33"/>
  <c r="M72" i="107" s="1"/>
  <c r="G89" i="33"/>
  <c r="M70" i="107" s="1"/>
  <c r="K130" i="66"/>
  <c r="L131" i="66"/>
  <c r="I90" i="33"/>
  <c r="M73" i="107" s="1"/>
  <c r="K48" i="29"/>
  <c r="K48" i="102" s="1"/>
  <c r="AT4" i="28"/>
  <c r="AT4" i="100" s="1"/>
  <c r="AT6" i="28"/>
  <c r="AT6" i="100" s="1"/>
  <c r="K38" i="28"/>
  <c r="K38" i="100" s="1"/>
  <c r="K13" i="28"/>
  <c r="K13" i="100" s="1"/>
  <c r="K32" i="28"/>
  <c r="K32" i="100" s="1"/>
  <c r="K4" i="28"/>
  <c r="K4" i="100" s="1"/>
  <c r="I70" i="33"/>
  <c r="M19" i="107" s="1"/>
  <c r="G125" i="65"/>
  <c r="K24" i="29"/>
  <c r="K24" i="102" s="1"/>
  <c r="K27" i="29"/>
  <c r="K27" i="102" s="1"/>
  <c r="AT18" i="28"/>
  <c r="AT18" i="100" s="1"/>
  <c r="K14" i="28"/>
  <c r="K14" i="100" s="1"/>
  <c r="K47" i="28"/>
  <c r="K47" i="100" s="1"/>
  <c r="I73" i="33"/>
  <c r="M45" i="107" s="1"/>
  <c r="G128" i="65"/>
  <c r="AT14" i="28"/>
  <c r="AT14" i="100" s="1"/>
  <c r="AT25" i="28"/>
  <c r="AT25" i="100" s="1"/>
  <c r="AT27" i="28"/>
  <c r="AT27" i="100" s="1"/>
  <c r="K11" i="28"/>
  <c r="K11" i="100" s="1"/>
  <c r="G125" i="66"/>
  <c r="I85" i="33"/>
  <c r="M23" i="107" s="1"/>
  <c r="I72" i="33"/>
  <c r="M43" i="107" s="1"/>
  <c r="G127" i="65"/>
  <c r="AT38" i="29"/>
  <c r="AT40" i="29"/>
  <c r="K36" i="29"/>
  <c r="K36" i="102" s="1"/>
  <c r="K44" i="28"/>
  <c r="K44" i="100" s="1"/>
  <c r="K45" i="28"/>
  <c r="K45" i="100" s="1"/>
  <c r="K43" i="28"/>
  <c r="K43" i="100" s="1"/>
  <c r="K46" i="28"/>
  <c r="K46" i="100" s="1"/>
  <c r="K16" i="28"/>
  <c r="K16" i="100" s="1"/>
  <c r="K20" i="28"/>
  <c r="K20" i="100" s="1"/>
  <c r="K22" i="28"/>
  <c r="K22" i="100" s="1"/>
  <c r="K8" i="28"/>
  <c r="K8" i="100" s="1"/>
  <c r="K19" i="28"/>
  <c r="K19" i="100" s="1"/>
  <c r="K21" i="28"/>
  <c r="K21" i="100" s="1"/>
  <c r="K7" i="28"/>
  <c r="K7" i="100" s="1"/>
  <c r="K23" i="28"/>
  <c r="K23" i="100" s="1"/>
  <c r="K30" i="28"/>
  <c r="K30" i="100" s="1"/>
  <c r="G71" i="33"/>
  <c r="M20" i="107" s="1"/>
  <c r="F126" i="65"/>
  <c r="G127" i="66"/>
  <c r="I87" i="33"/>
  <c r="M47" i="107" s="1"/>
  <c r="K37" i="28"/>
  <c r="K37" i="100" s="1"/>
  <c r="K35" i="28"/>
  <c r="K35" i="100" s="1"/>
  <c r="G79" i="35"/>
  <c r="F41" i="37"/>
  <c r="G11" i="36"/>
  <c r="I11" i="36" s="1"/>
  <c r="F26" i="34"/>
  <c r="F79" i="37"/>
  <c r="G56" i="35"/>
  <c r="F95" i="37"/>
  <c r="G28" i="34"/>
  <c r="J28" i="34" s="1"/>
  <c r="F13" i="35"/>
  <c r="G79" i="36"/>
  <c r="F95" i="36"/>
  <c r="F27" i="37"/>
  <c r="G42" i="34"/>
  <c r="I42" i="34" s="1"/>
  <c r="F103" i="37"/>
  <c r="F56" i="34"/>
  <c r="J56" i="34" s="1"/>
  <c r="G11" i="35"/>
  <c r="G111" i="36"/>
  <c r="F26" i="37"/>
  <c r="G111" i="37"/>
  <c r="F12" i="37"/>
  <c r="F87" i="35"/>
  <c r="F95" i="35"/>
  <c r="F12" i="36"/>
  <c r="I12" i="36" s="1"/>
  <c r="F43" i="34"/>
  <c r="I43" i="34" s="1"/>
  <c r="G71" i="35"/>
  <c r="G57" i="35"/>
  <c r="G27" i="35"/>
  <c r="F58" i="37"/>
  <c r="G103" i="36"/>
  <c r="G41" i="35"/>
  <c r="G57" i="37"/>
  <c r="G58" i="35"/>
  <c r="G58" i="36"/>
  <c r="J58" i="36" s="1"/>
  <c r="G103" i="35"/>
  <c r="F57" i="34"/>
  <c r="I57" i="34" s="1"/>
  <c r="F28" i="35"/>
  <c r="G71" i="37"/>
  <c r="G58" i="34"/>
  <c r="I58" i="34" s="1"/>
  <c r="G56" i="36"/>
  <c r="I56" i="36" s="1"/>
  <c r="F13" i="37"/>
  <c r="G56" i="37"/>
  <c r="G111" i="34"/>
  <c r="G12" i="34"/>
  <c r="I12" i="34" s="1"/>
  <c r="G42" i="35"/>
  <c r="I128" i="36"/>
  <c r="G87" i="36"/>
  <c r="F87" i="37"/>
  <c r="G27" i="36"/>
  <c r="I27" i="36" s="1"/>
  <c r="F42" i="36"/>
  <c r="I42" i="36" s="1"/>
  <c r="F41" i="34"/>
  <c r="J41" i="34" s="1"/>
  <c r="F43" i="36"/>
  <c r="J43" i="36" s="1"/>
  <c r="F42" i="37"/>
  <c r="F12" i="35"/>
  <c r="F43" i="37"/>
  <c r="I126" i="34"/>
  <c r="F43" i="35"/>
  <c r="G28" i="36"/>
  <c r="I28" i="36" s="1"/>
  <c r="F71" i="34"/>
  <c r="F13" i="36"/>
  <c r="J13" i="36" s="1"/>
  <c r="F79" i="34"/>
  <c r="G95" i="34"/>
  <c r="F27" i="34"/>
  <c r="I27" i="34" s="1"/>
  <c r="G71" i="36"/>
  <c r="G26" i="35"/>
  <c r="F111" i="35"/>
  <c r="G26" i="36"/>
  <c r="J26" i="36" s="1"/>
  <c r="F28" i="37"/>
  <c r="G71" i="65"/>
  <c r="F71" i="65"/>
  <c r="F103" i="66"/>
  <c r="G103" i="66"/>
  <c r="G56" i="66"/>
  <c r="F56" i="66"/>
  <c r="F42" i="65"/>
  <c r="G42" i="65"/>
  <c r="G58" i="66"/>
  <c r="F58" i="66"/>
  <c r="G56" i="65"/>
  <c r="F56" i="65"/>
  <c r="G41" i="36"/>
  <c r="I41" i="36" s="1"/>
  <c r="F57" i="36"/>
  <c r="I57" i="36" s="1"/>
  <c r="G11" i="37"/>
  <c r="F103" i="34"/>
  <c r="G87" i="34"/>
  <c r="G13" i="34"/>
  <c r="J13" i="34" s="1"/>
  <c r="F13" i="66"/>
  <c r="G13" i="66"/>
  <c r="G71" i="66"/>
  <c r="F71" i="66"/>
  <c r="F41" i="66"/>
  <c r="G41" i="66"/>
  <c r="G57" i="66"/>
  <c r="F57" i="66"/>
  <c r="F41" i="65"/>
  <c r="G41" i="65"/>
  <c r="G79" i="66"/>
  <c r="F79" i="66"/>
  <c r="G58" i="65"/>
  <c r="F58" i="65"/>
  <c r="G95" i="66"/>
  <c r="F95" i="66"/>
  <c r="G79" i="65"/>
  <c r="F79" i="65"/>
  <c r="F11" i="65"/>
  <c r="G11" i="65"/>
  <c r="F57" i="65"/>
  <c r="G57" i="65"/>
  <c r="F87" i="66"/>
  <c r="G87" i="66"/>
  <c r="F103" i="65"/>
  <c r="G103" i="65"/>
  <c r="F27" i="66"/>
  <c r="G27" i="66"/>
  <c r="G11" i="66"/>
  <c r="F11" i="66"/>
  <c r="G87" i="65"/>
  <c r="F87" i="65"/>
  <c r="G12" i="66"/>
  <c r="F12" i="66"/>
  <c r="G111" i="66"/>
  <c r="F111" i="66"/>
  <c r="F95" i="65"/>
  <c r="G95" i="65"/>
  <c r="F26" i="66"/>
  <c r="G26" i="66"/>
  <c r="G12" i="65"/>
  <c r="F12" i="65"/>
  <c r="F111" i="65"/>
  <c r="G111" i="65"/>
  <c r="F11" i="34"/>
  <c r="G43" i="65"/>
  <c r="F43" i="65"/>
  <c r="F27" i="65"/>
  <c r="G27" i="65"/>
  <c r="F13" i="65"/>
  <c r="G13" i="65"/>
  <c r="F43" i="66"/>
  <c r="G43" i="66"/>
  <c r="F28" i="66"/>
  <c r="G28" i="66"/>
  <c r="F26" i="65"/>
  <c r="G26" i="65"/>
  <c r="F42" i="66"/>
  <c r="G42" i="66"/>
  <c r="F28" i="65"/>
  <c r="G28" i="65"/>
  <c r="BA38" i="28"/>
  <c r="BA38" i="100" s="1"/>
  <c r="I126" i="36"/>
  <c r="K43" i="33"/>
  <c r="K59" i="33"/>
  <c r="I128" i="37"/>
  <c r="I127" i="37"/>
  <c r="M60" i="33"/>
  <c r="N60" i="33" s="1"/>
  <c r="K60" i="33"/>
  <c r="J126" i="35"/>
  <c r="M55" i="33"/>
  <c r="N55" i="33" s="1"/>
  <c r="M41" i="33"/>
  <c r="N41" i="33" s="1"/>
  <c r="M27" i="33"/>
  <c r="N27" i="33" s="1"/>
  <c r="K28" i="33"/>
  <c r="J128" i="35"/>
  <c r="M29" i="33"/>
  <c r="N29" i="33" s="1"/>
  <c r="K40" i="33"/>
  <c r="I127" i="35"/>
  <c r="K26" i="33"/>
  <c r="M43" i="33"/>
  <c r="N43" i="33" s="1"/>
  <c r="I127" i="36"/>
  <c r="M57" i="33"/>
  <c r="N57" i="33" s="1"/>
  <c r="M28" i="33"/>
  <c r="N28" i="33" s="1"/>
  <c r="M45" i="33"/>
  <c r="N45" i="33" s="1"/>
  <c r="I125" i="37"/>
  <c r="K27" i="33"/>
  <c r="M42" i="33"/>
  <c r="N42" i="33" s="1"/>
  <c r="M44" i="33"/>
  <c r="N44" i="33" s="1"/>
  <c r="I125" i="36"/>
  <c r="M26" i="33"/>
  <c r="N26" i="33" s="1"/>
  <c r="M40" i="33"/>
  <c r="N40" i="33" s="1"/>
  <c r="M59" i="33"/>
  <c r="N59" i="33" s="1"/>
  <c r="I128" i="34"/>
  <c r="I125" i="35"/>
  <c r="K29" i="33"/>
  <c r="K58" i="33"/>
  <c r="J125" i="36"/>
  <c r="K41" i="33"/>
  <c r="M58" i="33"/>
  <c r="N58" i="33" s="1"/>
  <c r="K57" i="33"/>
  <c r="J127" i="36"/>
  <c r="J128" i="37"/>
  <c r="K42" i="33"/>
  <c r="K44" i="33"/>
  <c r="M130" i="36"/>
  <c r="M131" i="36"/>
  <c r="BA31" i="28"/>
  <c r="BA31" i="100" s="1"/>
  <c r="M130" i="34"/>
  <c r="J126" i="36"/>
  <c r="J128" i="34"/>
  <c r="J128" i="36"/>
  <c r="K45" i="33"/>
  <c r="K55" i="33"/>
  <c r="J125" i="37"/>
  <c r="M30" i="33"/>
  <c r="N30" i="33" s="1"/>
  <c r="J125" i="35"/>
  <c r="J127" i="34"/>
  <c r="M131" i="34"/>
  <c r="J127" i="37"/>
  <c r="J127" i="35"/>
  <c r="K30" i="33"/>
  <c r="I128" i="35"/>
  <c r="I126" i="35"/>
  <c r="I127" i="34"/>
  <c r="K11" i="33"/>
  <c r="M15" i="33"/>
  <c r="N15" i="33" s="1"/>
  <c r="M14" i="33"/>
  <c r="N14" i="33" s="1"/>
  <c r="K15" i="33"/>
  <c r="K13" i="33"/>
  <c r="K14" i="33"/>
  <c r="M13" i="33"/>
  <c r="N13" i="33" s="1"/>
  <c r="M12" i="33"/>
  <c r="N12" i="33" s="1"/>
  <c r="K12" i="33"/>
  <c r="M11" i="33"/>
  <c r="N11" i="33" s="1"/>
  <c r="J126" i="34"/>
  <c r="M131" i="35"/>
  <c r="M131" i="37"/>
  <c r="M130" i="37"/>
  <c r="AZ40" i="29" l="1"/>
  <c r="AZ40" i="102" s="1"/>
  <c r="N100" i="107"/>
  <c r="N101" i="107"/>
  <c r="N98" i="107"/>
  <c r="N99" i="107"/>
  <c r="O19" i="107"/>
  <c r="O98" i="107"/>
  <c r="N96" i="107"/>
  <c r="N97" i="107"/>
  <c r="O89" i="107"/>
  <c r="O88" i="107"/>
  <c r="O87" i="107"/>
  <c r="O86" i="107"/>
  <c r="AT16" i="102"/>
  <c r="N86" i="107"/>
  <c r="N87" i="107"/>
  <c r="O85" i="107"/>
  <c r="O84" i="107"/>
  <c r="AT12" i="102"/>
  <c r="N83" i="107"/>
  <c r="N82" i="107"/>
  <c r="AT10" i="102"/>
  <c r="N80" i="107"/>
  <c r="N81" i="107"/>
  <c r="O79" i="107"/>
  <c r="O78" i="107"/>
  <c r="AT8" i="102"/>
  <c r="N79" i="107"/>
  <c r="N78" i="107"/>
  <c r="O46" i="107"/>
  <c r="O76" i="107"/>
  <c r="O77" i="107"/>
  <c r="O74" i="107"/>
  <c r="O75" i="107"/>
  <c r="O20" i="107"/>
  <c r="N53" i="107"/>
  <c r="N52" i="107"/>
  <c r="N34" i="107"/>
  <c r="N35" i="107"/>
  <c r="N55" i="107"/>
  <c r="N54" i="107"/>
  <c r="N8" i="107"/>
  <c r="N9" i="107"/>
  <c r="O22" i="107"/>
  <c r="O23" i="107"/>
  <c r="M75" i="33"/>
  <c r="N75" i="33" s="1"/>
  <c r="M69" i="107"/>
  <c r="N61" i="107"/>
  <c r="N60" i="107"/>
  <c r="N31" i="107"/>
  <c r="N30" i="107"/>
  <c r="O49" i="107"/>
  <c r="O48" i="107"/>
  <c r="K56" i="33"/>
  <c r="AJ51" i="33" s="1"/>
  <c r="M16" i="107"/>
  <c r="N41" i="107"/>
  <c r="N40" i="107"/>
  <c r="N27" i="107"/>
  <c r="N26" i="107"/>
  <c r="N5" i="107"/>
  <c r="N4" i="107"/>
  <c r="N11" i="107"/>
  <c r="N10" i="107"/>
  <c r="N65" i="107"/>
  <c r="N64" i="107"/>
  <c r="K74" i="33"/>
  <c r="M67" i="107"/>
  <c r="O25" i="107"/>
  <c r="O24" i="107"/>
  <c r="O21" i="107"/>
  <c r="K25" i="33"/>
  <c r="AJ18" i="33" s="1"/>
  <c r="M7" i="107"/>
  <c r="O43" i="107"/>
  <c r="O42" i="107"/>
  <c r="O47" i="107"/>
  <c r="N37" i="107"/>
  <c r="N36" i="107"/>
  <c r="N39" i="107"/>
  <c r="N38" i="107"/>
  <c r="N51" i="107"/>
  <c r="N50" i="107"/>
  <c r="N13" i="107"/>
  <c r="N12" i="107"/>
  <c r="N32" i="107"/>
  <c r="N33" i="107"/>
  <c r="O70" i="107"/>
  <c r="O71" i="107"/>
  <c r="O18" i="107"/>
  <c r="O45" i="107"/>
  <c r="O44" i="107"/>
  <c r="N58" i="107"/>
  <c r="N59" i="107"/>
  <c r="N29" i="107"/>
  <c r="N28" i="107"/>
  <c r="N57" i="107"/>
  <c r="N56" i="107"/>
  <c r="N15" i="107"/>
  <c r="N14" i="107"/>
  <c r="N63" i="107"/>
  <c r="N62" i="107"/>
  <c r="O72" i="107"/>
  <c r="O73" i="107"/>
  <c r="M10" i="33"/>
  <c r="N10" i="33" s="1"/>
  <c r="M3" i="107"/>
  <c r="AZ38" i="29"/>
  <c r="AZ38" i="102" s="1"/>
  <c r="G28" i="102"/>
  <c r="G33" i="102" s="1"/>
  <c r="AT40" i="102"/>
  <c r="AO8" i="102"/>
  <c r="BA40" i="28"/>
  <c r="BA40" i="100" s="1"/>
  <c r="AO42" i="102"/>
  <c r="AO14" i="102"/>
  <c r="AO12" i="102"/>
  <c r="AO10" i="102"/>
  <c r="AO6" i="102"/>
  <c r="I35" i="102"/>
  <c r="G36" i="102"/>
  <c r="J11" i="34"/>
  <c r="I26" i="34"/>
  <c r="AT38" i="102"/>
  <c r="AQ14" i="102"/>
  <c r="AO18" i="102"/>
  <c r="I33" i="102"/>
  <c r="I40" i="102"/>
  <c r="G47" i="102"/>
  <c r="G45" i="102"/>
  <c r="I44" i="102"/>
  <c r="G43" i="102"/>
  <c r="K40" i="29"/>
  <c r="K40" i="102" s="1"/>
  <c r="G37" i="102"/>
  <c r="G35" i="102"/>
  <c r="I25" i="102"/>
  <c r="G15" i="102"/>
  <c r="AQ38" i="102"/>
  <c r="AQ42" i="102" s="1"/>
  <c r="AZ31" i="29"/>
  <c r="AZ31" i="102" s="1"/>
  <c r="AZ31" i="100"/>
  <c r="AO33" i="102"/>
  <c r="AT29" i="29"/>
  <c r="AT29" i="100"/>
  <c r="AT31" i="102"/>
  <c r="AQ16" i="102"/>
  <c r="AQ6" i="102"/>
  <c r="AO4" i="102"/>
  <c r="BA12" i="28"/>
  <c r="BA12" i="100" s="1"/>
  <c r="AZ12" i="100"/>
  <c r="BA16" i="28"/>
  <c r="BA16" i="100" s="1"/>
  <c r="AZ16" i="100"/>
  <c r="AQ12" i="102"/>
  <c r="BA10" i="28"/>
  <c r="BA10" i="100" s="1"/>
  <c r="AZ10" i="100"/>
  <c r="BA8" i="28"/>
  <c r="BA8" i="100" s="1"/>
  <c r="AZ8" i="100"/>
  <c r="AQ4" i="102"/>
  <c r="AQ10" i="102"/>
  <c r="AO16" i="102"/>
  <c r="AQ8" i="102"/>
  <c r="AQ18" i="102"/>
  <c r="G46" i="102"/>
  <c r="G44" i="102"/>
  <c r="I46" i="102"/>
  <c r="I47" i="102"/>
  <c r="G38" i="102"/>
  <c r="I36" i="102"/>
  <c r="K29" i="29"/>
  <c r="K29" i="102" s="1"/>
  <c r="G17" i="102"/>
  <c r="I48" i="102"/>
  <c r="G48" i="102"/>
  <c r="I45" i="102"/>
  <c r="I43" i="102"/>
  <c r="I39" i="102"/>
  <c r="I38" i="102"/>
  <c r="I37" i="102"/>
  <c r="G25" i="102"/>
  <c r="K10" i="33"/>
  <c r="K12" i="29"/>
  <c r="K12" i="100"/>
  <c r="M25" i="33"/>
  <c r="N25" i="33" s="1"/>
  <c r="I11" i="102"/>
  <c r="I17" i="102" s="1"/>
  <c r="K6" i="29"/>
  <c r="K6" i="100"/>
  <c r="G9" i="102"/>
  <c r="K3" i="29"/>
  <c r="K3" i="102" s="1"/>
  <c r="I3" i="102"/>
  <c r="I9" i="102" s="1"/>
  <c r="AZ29" i="28"/>
  <c r="AZ29" i="100" s="1"/>
  <c r="J125" i="34"/>
  <c r="J125" i="66"/>
  <c r="I126" i="37"/>
  <c r="M56" i="33"/>
  <c r="N56" i="33" s="1"/>
  <c r="I126" i="65"/>
  <c r="J125" i="65"/>
  <c r="M130" i="66"/>
  <c r="I128" i="66"/>
  <c r="J127" i="66"/>
  <c r="I126" i="66"/>
  <c r="J11" i="36"/>
  <c r="K75" i="33"/>
  <c r="J128" i="65"/>
  <c r="M74" i="33"/>
  <c r="N74" i="33" s="1"/>
  <c r="J127" i="65"/>
  <c r="K30" i="29"/>
  <c r="K30" i="102" s="1"/>
  <c r="K16" i="29"/>
  <c r="K16" i="102" s="1"/>
  <c r="AZ6" i="28"/>
  <c r="AT6" i="29"/>
  <c r="J126" i="65"/>
  <c r="AZ8" i="29"/>
  <c r="AZ8" i="102" s="1"/>
  <c r="K73" i="33"/>
  <c r="M73" i="33"/>
  <c r="N73" i="33" s="1"/>
  <c r="K23" i="29"/>
  <c r="K23" i="102" s="1"/>
  <c r="K46" i="29"/>
  <c r="K46" i="102" s="1"/>
  <c r="AT4" i="29"/>
  <c r="AZ4" i="28"/>
  <c r="K90" i="33"/>
  <c r="M90" i="33"/>
  <c r="N90" i="33" s="1"/>
  <c r="I128" i="65"/>
  <c r="K7" i="29"/>
  <c r="K7" i="102" s="1"/>
  <c r="K43" i="29"/>
  <c r="K43" i="102" s="1"/>
  <c r="K11" i="29"/>
  <c r="K11" i="102" s="1"/>
  <c r="K47" i="29"/>
  <c r="K47" i="102" s="1"/>
  <c r="M131" i="66"/>
  <c r="I125" i="66"/>
  <c r="K72" i="33"/>
  <c r="M72" i="33"/>
  <c r="N72" i="33" s="1"/>
  <c r="J126" i="66"/>
  <c r="BA31" i="29"/>
  <c r="BA31" i="102" s="1"/>
  <c r="K21" i="29"/>
  <c r="K21" i="102" s="1"/>
  <c r="K45" i="29"/>
  <c r="K45" i="102" s="1"/>
  <c r="AZ27" i="28"/>
  <c r="AT27" i="29"/>
  <c r="AZ10" i="29"/>
  <c r="AZ10" i="102" s="1"/>
  <c r="K85" i="33"/>
  <c r="M85" i="33"/>
  <c r="N85" i="33" s="1"/>
  <c r="AT47" i="29"/>
  <c r="AZ47" i="28"/>
  <c r="AZ47" i="100" s="1"/>
  <c r="I127" i="65"/>
  <c r="AZ16" i="29"/>
  <c r="AZ16" i="102" s="1"/>
  <c r="K35" i="29"/>
  <c r="K35" i="102" s="1"/>
  <c r="K19" i="29"/>
  <c r="K19" i="102" s="1"/>
  <c r="K44" i="29"/>
  <c r="K44" i="102" s="1"/>
  <c r="AT25" i="29"/>
  <c r="AZ25" i="28"/>
  <c r="AZ25" i="100" s="1"/>
  <c r="K4" i="29"/>
  <c r="K4" i="102" s="1"/>
  <c r="M89" i="33"/>
  <c r="N89" i="33" s="1"/>
  <c r="K89" i="33"/>
  <c r="K28" i="29"/>
  <c r="K28" i="102" s="1"/>
  <c r="K15" i="29"/>
  <c r="K15" i="102" s="1"/>
  <c r="K86" i="33"/>
  <c r="M86" i="33"/>
  <c r="N86" i="33" s="1"/>
  <c r="AZ12" i="29"/>
  <c r="AZ12" i="102" s="1"/>
  <c r="K37" i="29"/>
  <c r="K37" i="102" s="1"/>
  <c r="K71" i="33"/>
  <c r="M71" i="33"/>
  <c r="N71" i="33" s="1"/>
  <c r="K8" i="29"/>
  <c r="K8" i="102" s="1"/>
  <c r="AZ14" i="28"/>
  <c r="AZ14" i="100" s="1"/>
  <c r="AT14" i="29"/>
  <c r="K14" i="29"/>
  <c r="K14" i="102" s="1"/>
  <c r="K32" i="29"/>
  <c r="K32" i="102" s="1"/>
  <c r="K70" i="33"/>
  <c r="M70" i="33"/>
  <c r="N70" i="33" s="1"/>
  <c r="I127" i="66"/>
  <c r="K22" i="29"/>
  <c r="K22" i="102" s="1"/>
  <c r="AZ18" i="28"/>
  <c r="AT18" i="29"/>
  <c r="K13" i="29"/>
  <c r="K13" i="102" s="1"/>
  <c r="K31" i="29"/>
  <c r="K31" i="102" s="1"/>
  <c r="M88" i="33"/>
  <c r="N88" i="33" s="1"/>
  <c r="K88" i="33"/>
  <c r="J128" i="66"/>
  <c r="I125" i="65"/>
  <c r="K87" i="33"/>
  <c r="M87" i="33"/>
  <c r="N87" i="33" s="1"/>
  <c r="K20" i="29"/>
  <c r="K20" i="102" s="1"/>
  <c r="K38" i="29"/>
  <c r="K38" i="102" s="1"/>
  <c r="I56" i="34"/>
  <c r="J26" i="34"/>
  <c r="I28" i="34"/>
  <c r="J13" i="65"/>
  <c r="J12" i="34"/>
  <c r="I58" i="36"/>
  <c r="J28" i="65"/>
  <c r="J12" i="36"/>
  <c r="I13" i="36"/>
  <c r="I11" i="66"/>
  <c r="I58" i="65"/>
  <c r="J41" i="36"/>
  <c r="J27" i="65"/>
  <c r="J27" i="36"/>
  <c r="J42" i="66"/>
  <c r="J28" i="66"/>
  <c r="I27" i="66"/>
  <c r="I57" i="66"/>
  <c r="J56" i="36"/>
  <c r="I43" i="36"/>
  <c r="I57" i="65"/>
  <c r="I13" i="66"/>
  <c r="I26" i="36"/>
  <c r="I13" i="65"/>
  <c r="I26" i="66"/>
  <c r="I58" i="66"/>
  <c r="I56" i="66"/>
  <c r="J56" i="65"/>
  <c r="I26" i="65"/>
  <c r="I43" i="66"/>
  <c r="J43" i="65"/>
  <c r="I12" i="65"/>
  <c r="I12" i="66"/>
  <c r="I28" i="66"/>
  <c r="J57" i="65"/>
  <c r="I11" i="65"/>
  <c r="J42" i="36"/>
  <c r="J26" i="65"/>
  <c r="J43" i="66"/>
  <c r="I43" i="65"/>
  <c r="J27" i="66"/>
  <c r="I13" i="34"/>
  <c r="I27" i="65"/>
  <c r="J12" i="65"/>
  <c r="J12" i="66"/>
  <c r="J11" i="66"/>
  <c r="J58" i="65"/>
  <c r="J41" i="65"/>
  <c r="J41" i="66"/>
  <c r="J56" i="66"/>
  <c r="J28" i="36"/>
  <c r="I28" i="65"/>
  <c r="J26" i="66"/>
  <c r="J11" i="65"/>
  <c r="J13" i="66"/>
  <c r="I56" i="65"/>
  <c r="J42" i="65"/>
  <c r="I41" i="65"/>
  <c r="J57" i="66"/>
  <c r="I41" i="66"/>
  <c r="J58" i="66"/>
  <c r="I42" i="65"/>
  <c r="J57" i="36"/>
  <c r="I42" i="66"/>
  <c r="BA38" i="29"/>
  <c r="BA38" i="102" s="1"/>
  <c r="AJ21" i="33"/>
  <c r="AJ34" i="33"/>
  <c r="J42" i="34"/>
  <c r="J27" i="34"/>
  <c r="J57" i="34"/>
  <c r="I11" i="34"/>
  <c r="I41" i="34"/>
  <c r="J58" i="34"/>
  <c r="J43" i="34"/>
  <c r="AJ36" i="33"/>
  <c r="AJ20" i="33"/>
  <c r="AJ48" i="33"/>
  <c r="AJ33" i="33"/>
  <c r="AJ35" i="33"/>
  <c r="J27" i="37"/>
  <c r="I56" i="37"/>
  <c r="I42" i="37"/>
  <c r="J13" i="37"/>
  <c r="I27" i="37"/>
  <c r="I13" i="37"/>
  <c r="J56" i="37"/>
  <c r="AJ49" i="33"/>
  <c r="J41" i="37"/>
  <c r="J42" i="37"/>
  <c r="J12" i="37"/>
  <c r="J56" i="35"/>
  <c r="J13" i="35"/>
  <c r="I57" i="37"/>
  <c r="I43" i="37"/>
  <c r="I41" i="37"/>
  <c r="I11" i="37"/>
  <c r="I58" i="37"/>
  <c r="I28" i="37"/>
  <c r="I26" i="37"/>
  <c r="I12" i="37"/>
  <c r="J57" i="37"/>
  <c r="J28" i="37"/>
  <c r="J11" i="37"/>
  <c r="J26" i="37"/>
  <c r="J43" i="37"/>
  <c r="J58" i="37"/>
  <c r="I41" i="35"/>
  <c r="I27" i="35"/>
  <c r="I13" i="35"/>
  <c r="I56" i="35"/>
  <c r="I42" i="35"/>
  <c r="I28" i="35"/>
  <c r="I12" i="35"/>
  <c r="J41" i="35"/>
  <c r="J27" i="35"/>
  <c r="J42" i="35"/>
  <c r="J28" i="35"/>
  <c r="J12" i="35"/>
  <c r="J57" i="35"/>
  <c r="J43" i="35"/>
  <c r="I58" i="35"/>
  <c r="J26" i="35"/>
  <c r="I57" i="35"/>
  <c r="I43" i="35"/>
  <c r="J11" i="35"/>
  <c r="J58" i="35"/>
  <c r="I11" i="35"/>
  <c r="I26" i="35"/>
  <c r="AJ5" i="33"/>
  <c r="AJ6" i="33"/>
  <c r="AT42" i="102" l="1"/>
  <c r="AT47" i="102"/>
  <c r="N102" i="107"/>
  <c r="N103" i="107"/>
  <c r="N94" i="107"/>
  <c r="N95" i="107"/>
  <c r="AJ19" i="33"/>
  <c r="AJ22" i="33" s="1"/>
  <c r="T16" i="28" s="1"/>
  <c r="AT27" i="102"/>
  <c r="N92" i="107"/>
  <c r="N93" i="107"/>
  <c r="AT25" i="102"/>
  <c r="N90" i="107"/>
  <c r="N91" i="107"/>
  <c r="AT18" i="102"/>
  <c r="N88" i="107"/>
  <c r="N89" i="107"/>
  <c r="AT14" i="102"/>
  <c r="N84" i="107"/>
  <c r="N85" i="107"/>
  <c r="AJ50" i="33"/>
  <c r="AJ52" i="33" s="1"/>
  <c r="T32" i="28" s="1"/>
  <c r="AT6" i="102"/>
  <c r="N76" i="107"/>
  <c r="N77" i="107"/>
  <c r="AT4" i="102"/>
  <c r="N74" i="107"/>
  <c r="N75" i="107"/>
  <c r="N73" i="107"/>
  <c r="N72" i="107"/>
  <c r="N69" i="107"/>
  <c r="N68" i="107"/>
  <c r="O67" i="107"/>
  <c r="O66" i="107"/>
  <c r="N49" i="107"/>
  <c r="N48" i="107"/>
  <c r="N20" i="107"/>
  <c r="N21" i="107"/>
  <c r="N19" i="107"/>
  <c r="N18" i="107"/>
  <c r="O3" i="107"/>
  <c r="O2" i="107"/>
  <c r="O7" i="107"/>
  <c r="O6" i="107"/>
  <c r="N67" i="107"/>
  <c r="N66" i="107"/>
  <c r="N6" i="107"/>
  <c r="N7" i="107"/>
  <c r="O17" i="107"/>
  <c r="O16" i="107"/>
  <c r="O69" i="107"/>
  <c r="O68" i="107"/>
  <c r="N17" i="107"/>
  <c r="N16" i="107"/>
  <c r="N25" i="107"/>
  <c r="N24" i="107"/>
  <c r="N23" i="107"/>
  <c r="N22" i="107"/>
  <c r="N44" i="107"/>
  <c r="N45" i="107"/>
  <c r="AJ4" i="33"/>
  <c r="N3" i="107"/>
  <c r="N2" i="107"/>
  <c r="N70" i="107"/>
  <c r="N71" i="107"/>
  <c r="N46" i="107"/>
  <c r="N47" i="107"/>
  <c r="N43" i="107"/>
  <c r="N42" i="107"/>
  <c r="BA40" i="29"/>
  <c r="BA40" i="102" s="1"/>
  <c r="BA42" i="28"/>
  <c r="AN42" i="28" s="1"/>
  <c r="BA16" i="29"/>
  <c r="BA16" i="102" s="1"/>
  <c r="BA29" i="28"/>
  <c r="BA29" i="29" s="1"/>
  <c r="BA29" i="102" s="1"/>
  <c r="AZ29" i="29"/>
  <c r="AZ29" i="102" s="1"/>
  <c r="BA8" i="29"/>
  <c r="BA8" i="102" s="1"/>
  <c r="G49" i="102"/>
  <c r="G41" i="102"/>
  <c r="AT29" i="102"/>
  <c r="K12" i="102"/>
  <c r="K17" i="102" s="1"/>
  <c r="R17" i="102" s="1"/>
  <c r="BA10" i="29"/>
  <c r="BA10" i="102" s="1"/>
  <c r="AJ3" i="33"/>
  <c r="BA27" i="28"/>
  <c r="BA27" i="100" s="1"/>
  <c r="AZ27" i="100"/>
  <c r="BA6" i="28"/>
  <c r="BA6" i="100" s="1"/>
  <c r="AZ6" i="100"/>
  <c r="BA18" i="28"/>
  <c r="BA18" i="100" s="1"/>
  <c r="AZ18" i="100"/>
  <c r="AO20" i="102"/>
  <c r="BA12" i="29"/>
  <c r="BA12" i="102" s="1"/>
  <c r="AQ20" i="102"/>
  <c r="I49" i="102"/>
  <c r="I41" i="102"/>
  <c r="BA4" i="28"/>
  <c r="BA4" i="100" s="1"/>
  <c r="AZ4" i="100"/>
  <c r="K49" i="102"/>
  <c r="K41" i="102"/>
  <c r="K33" i="102"/>
  <c r="R33" i="102" s="1"/>
  <c r="K25" i="102"/>
  <c r="R25" i="102" s="1"/>
  <c r="K6" i="102"/>
  <c r="K9" i="102" s="1"/>
  <c r="R9" i="102" s="1"/>
  <c r="AZ14" i="29"/>
  <c r="AZ14" i="102" s="1"/>
  <c r="AZ25" i="29"/>
  <c r="AZ25" i="102" s="1"/>
  <c r="BA25" i="28"/>
  <c r="BA25" i="100" s="1"/>
  <c r="AZ47" i="29"/>
  <c r="AZ47" i="102" s="1"/>
  <c r="BA47" i="28"/>
  <c r="BA47" i="100" s="1"/>
  <c r="AJ78" i="33"/>
  <c r="AJ79" i="33"/>
  <c r="AZ18" i="29"/>
  <c r="AZ18" i="102" s="1"/>
  <c r="AJ64" i="33"/>
  <c r="AJ63" i="33"/>
  <c r="AJ81" i="33"/>
  <c r="AJ80" i="33"/>
  <c r="AZ4" i="29"/>
  <c r="AZ4" i="102" s="1"/>
  <c r="AJ65" i="33"/>
  <c r="AJ66" i="33"/>
  <c r="BA14" i="28"/>
  <c r="BA14" i="100" s="1"/>
  <c r="AZ27" i="29"/>
  <c r="AZ27" i="102" s="1"/>
  <c r="AZ6" i="29"/>
  <c r="AZ6" i="102" s="1"/>
  <c r="AJ37" i="33"/>
  <c r="T24" i="28" s="1"/>
  <c r="AT20" i="102" l="1"/>
  <c r="AT33" i="102"/>
  <c r="AJ7" i="33"/>
  <c r="T8" i="28" s="1"/>
  <c r="T8" i="29" s="1"/>
  <c r="BA29" i="100"/>
  <c r="BA6" i="29"/>
  <c r="BA6" i="102" s="1"/>
  <c r="BA4" i="29"/>
  <c r="BA4" i="102" s="1"/>
  <c r="R49" i="102"/>
  <c r="R41" i="102"/>
  <c r="BA18" i="29"/>
  <c r="BA18" i="102" s="1"/>
  <c r="BA27" i="29"/>
  <c r="BA27" i="102" s="1"/>
  <c r="AZ20" i="102"/>
  <c r="T16" i="100"/>
  <c r="T16" i="29"/>
  <c r="T32" i="29"/>
  <c r="T32" i="100"/>
  <c r="T24" i="29"/>
  <c r="T24" i="100"/>
  <c r="BA47" i="29"/>
  <c r="BA47" i="102" s="1"/>
  <c r="AN49" i="28"/>
  <c r="BA14" i="29"/>
  <c r="BA14" i="102" s="1"/>
  <c r="AJ67" i="33"/>
  <c r="T40" i="28" s="1"/>
  <c r="BA25" i="29"/>
  <c r="BA25" i="102" s="1"/>
  <c r="BA33" i="28"/>
  <c r="AN33" i="28" s="1"/>
  <c r="BA20" i="28"/>
  <c r="AN20" i="28" s="1"/>
  <c r="AJ82" i="33"/>
  <c r="T48" i="28" s="1"/>
  <c r="T8" i="100" l="1"/>
  <c r="T8" i="102" s="1"/>
  <c r="R50" i="102"/>
  <c r="BA20" i="102"/>
  <c r="T50" i="28"/>
  <c r="T16" i="102"/>
  <c r="T24" i="102"/>
  <c r="T48" i="29"/>
  <c r="T48" i="100"/>
  <c r="T40" i="29"/>
  <c r="T40" i="100"/>
  <c r="T32" i="102"/>
  <c r="H3" i="30"/>
  <c r="T40" i="102" l="1"/>
  <c r="T48" i="102"/>
  <c r="E14" i="33"/>
  <c r="I4" i="30"/>
  <c r="F6" i="33"/>
  <c r="C38" i="34"/>
  <c r="F11" i="33"/>
  <c r="H27" i="30"/>
  <c r="C69" i="34"/>
  <c r="C109" i="34"/>
  <c r="C9" i="34"/>
  <c r="C123" i="34"/>
  <c r="C77" i="34"/>
  <c r="F13" i="33"/>
  <c r="C53" i="34"/>
  <c r="C85" i="34"/>
  <c r="C93" i="34"/>
  <c r="C23" i="34"/>
  <c r="C101" i="34"/>
  <c r="I16" i="30"/>
  <c r="I24" i="30"/>
  <c r="C38" i="65"/>
  <c r="F71" i="33"/>
  <c r="C9" i="65"/>
  <c r="C53" i="65"/>
  <c r="C85" i="65"/>
  <c r="F66" i="33"/>
  <c r="C77" i="65"/>
  <c r="E74" i="33"/>
  <c r="C93" i="65"/>
  <c r="C123" i="65"/>
  <c r="C23" i="65"/>
  <c r="C109" i="65"/>
  <c r="C101" i="65"/>
  <c r="C69" i="65"/>
  <c r="I12" i="30"/>
  <c r="H35" i="30"/>
  <c r="F73" i="33"/>
  <c r="C51" i="94"/>
  <c r="F10" i="91"/>
  <c r="H16" i="45"/>
  <c r="C99" i="94"/>
  <c r="C67" i="94"/>
  <c r="C7" i="94"/>
  <c r="I3" i="45"/>
  <c r="C107" i="94"/>
  <c r="C39" i="94"/>
  <c r="C75" i="94"/>
  <c r="C91" i="94"/>
  <c r="E15" i="91"/>
  <c r="C121" i="94"/>
  <c r="C22" i="94"/>
  <c r="E13" i="91"/>
  <c r="C83" i="94"/>
  <c r="F4" i="91"/>
  <c r="AI4" i="91" s="1"/>
  <c r="H28" i="45"/>
  <c r="C98" i="99"/>
  <c r="C36" i="99"/>
  <c r="F78" i="91"/>
  <c r="AI78" i="91" s="1"/>
  <c r="C66" i="99"/>
  <c r="C90" i="99"/>
  <c r="I37" i="45"/>
  <c r="C6" i="99"/>
  <c r="C21" i="99"/>
  <c r="C106" i="99"/>
  <c r="H13" i="45"/>
  <c r="C74" i="99"/>
  <c r="C54" i="99"/>
  <c r="F89" i="91"/>
  <c r="C120" i="99"/>
  <c r="E87" i="91"/>
  <c r="C82" i="99"/>
  <c r="E85" i="91"/>
  <c r="H25" i="45"/>
  <c r="C93" i="96"/>
  <c r="C85" i="96"/>
  <c r="E44" i="91"/>
  <c r="H31" i="45"/>
  <c r="C38" i="96"/>
  <c r="C77" i="96"/>
  <c r="C101" i="96"/>
  <c r="C53" i="96"/>
  <c r="C69" i="96"/>
  <c r="C23" i="96"/>
  <c r="I8" i="45"/>
  <c r="C9" i="96"/>
  <c r="F43" i="91"/>
  <c r="C123" i="96"/>
  <c r="F41" i="91"/>
  <c r="C109" i="96"/>
  <c r="F36" i="91"/>
  <c r="AI36" i="91" s="1"/>
  <c r="I20" i="45"/>
  <c r="E10" i="33"/>
  <c r="H15" i="30"/>
  <c r="C54" i="34"/>
  <c r="E12" i="33"/>
  <c r="C66" i="34"/>
  <c r="C90" i="34"/>
  <c r="C6" i="34"/>
  <c r="C21" i="34"/>
  <c r="C106" i="34"/>
  <c r="C36" i="34"/>
  <c r="I27" i="30"/>
  <c r="F3" i="33"/>
  <c r="C120" i="34"/>
  <c r="F14" i="33"/>
  <c r="C98" i="34"/>
  <c r="C82" i="34"/>
  <c r="C74" i="34"/>
  <c r="C38" i="94"/>
  <c r="C77" i="94"/>
  <c r="I16" i="45"/>
  <c r="C101" i="94"/>
  <c r="C53" i="94"/>
  <c r="F13" i="91"/>
  <c r="C69" i="94"/>
  <c r="F11" i="91"/>
  <c r="H27" i="45"/>
  <c r="C23" i="94"/>
  <c r="E14" i="91"/>
  <c r="C9" i="94"/>
  <c r="F6" i="91"/>
  <c r="AI6" i="91" s="1"/>
  <c r="C123" i="94"/>
  <c r="C109" i="94"/>
  <c r="I4" i="45"/>
  <c r="C93" i="94"/>
  <c r="C85" i="94"/>
  <c r="C9" i="98"/>
  <c r="C109" i="98"/>
  <c r="C85" i="98"/>
  <c r="F73" i="91"/>
  <c r="I24" i="45"/>
  <c r="C77" i="98"/>
  <c r="C53" i="98"/>
  <c r="F66" i="91"/>
  <c r="AI66" i="91" s="1"/>
  <c r="C93" i="98"/>
  <c r="C23" i="98"/>
  <c r="F71" i="91"/>
  <c r="H35" i="45"/>
  <c r="C38" i="98"/>
  <c r="E74" i="91"/>
  <c r="C123" i="98"/>
  <c r="I12" i="45"/>
  <c r="C101" i="98"/>
  <c r="C69" i="98"/>
  <c r="E30" i="33"/>
  <c r="C99" i="35"/>
  <c r="H30" i="30"/>
  <c r="H18" i="30"/>
  <c r="C67" i="35"/>
  <c r="C83" i="35"/>
  <c r="C22" i="35"/>
  <c r="E28" i="33"/>
  <c r="C91" i="35"/>
  <c r="F19" i="33"/>
  <c r="C121" i="35"/>
  <c r="C51" i="35"/>
  <c r="C39" i="35"/>
  <c r="C7" i="35"/>
  <c r="C75" i="35"/>
  <c r="C107" i="35"/>
  <c r="I5" i="30"/>
  <c r="F25" i="33"/>
  <c r="C74" i="36"/>
  <c r="F33" i="33"/>
  <c r="C98" i="36"/>
  <c r="C21" i="36"/>
  <c r="F44" i="33"/>
  <c r="C82" i="36"/>
  <c r="C120" i="36"/>
  <c r="E42" i="33"/>
  <c r="C36" i="36"/>
  <c r="H7" i="30"/>
  <c r="C106" i="36"/>
  <c r="C66" i="36"/>
  <c r="C6" i="36"/>
  <c r="I31" i="30"/>
  <c r="C90" i="36"/>
  <c r="E40" i="33"/>
  <c r="H19" i="30"/>
  <c r="C54" i="36"/>
  <c r="F20" i="33"/>
  <c r="C92" i="35"/>
  <c r="C8" i="35"/>
  <c r="C108" i="35"/>
  <c r="C68" i="35"/>
  <c r="C100" i="35"/>
  <c r="I30" i="30"/>
  <c r="F27" i="33"/>
  <c r="C122" i="35"/>
  <c r="C52" i="35"/>
  <c r="H6" i="30"/>
  <c r="E26" i="33"/>
  <c r="F30" i="33"/>
  <c r="C84" i="35"/>
  <c r="I17" i="30"/>
  <c r="C37" i="35"/>
  <c r="C76" i="35"/>
  <c r="C24" i="35"/>
  <c r="C90" i="94"/>
  <c r="C21" i="94"/>
  <c r="E12" i="91"/>
  <c r="H3" i="45"/>
  <c r="C54" i="94"/>
  <c r="E10" i="91"/>
  <c r="C98" i="94"/>
  <c r="C82" i="94"/>
  <c r="F3" i="91"/>
  <c r="AI3" i="91" s="1"/>
  <c r="C66" i="94"/>
  <c r="C36" i="94"/>
  <c r="F14" i="91"/>
  <c r="C6" i="94"/>
  <c r="C120" i="94"/>
  <c r="I27" i="45"/>
  <c r="C106" i="94"/>
  <c r="H15" i="45"/>
  <c r="C74" i="94"/>
  <c r="E60" i="33"/>
  <c r="C22" i="37"/>
  <c r="C99" i="37"/>
  <c r="F55" i="33"/>
  <c r="H34" i="30"/>
  <c r="C67" i="37"/>
  <c r="C39" i="37"/>
  <c r="C7" i="37"/>
  <c r="C83" i="37"/>
  <c r="F49" i="33"/>
  <c r="C51" i="37"/>
  <c r="I9" i="30"/>
  <c r="C121" i="37"/>
  <c r="C91" i="37"/>
  <c r="E58" i="33"/>
  <c r="C75" i="37"/>
  <c r="H22" i="30"/>
  <c r="C107" i="37"/>
  <c r="C99" i="95"/>
  <c r="C107" i="95"/>
  <c r="E28" i="91"/>
  <c r="C67" i="95"/>
  <c r="C39" i="95"/>
  <c r="C7" i="95"/>
  <c r="H30" i="45"/>
  <c r="C121" i="95"/>
  <c r="H18" i="45"/>
  <c r="C83" i="95"/>
  <c r="F25" i="91"/>
  <c r="C91" i="95"/>
  <c r="C51" i="95"/>
  <c r="F19" i="91"/>
  <c r="AI19" i="91" s="1"/>
  <c r="I5" i="45"/>
  <c r="C22" i="95"/>
  <c r="C75" i="95"/>
  <c r="E30" i="91"/>
  <c r="C74" i="96"/>
  <c r="E40" i="91"/>
  <c r="I31" i="45"/>
  <c r="H7" i="45"/>
  <c r="C90" i="96"/>
  <c r="C21" i="96"/>
  <c r="H19" i="45"/>
  <c r="C54" i="96"/>
  <c r="C98" i="96"/>
  <c r="C120" i="96"/>
  <c r="C66" i="96"/>
  <c r="C82" i="96"/>
  <c r="F33" i="91"/>
  <c r="AI33" i="91" s="1"/>
  <c r="C6" i="96"/>
  <c r="C36" i="96"/>
  <c r="F44" i="91"/>
  <c r="C106" i="96"/>
  <c r="E42" i="91"/>
  <c r="C8" i="95"/>
  <c r="C92" i="95"/>
  <c r="E26" i="91"/>
  <c r="C108" i="95"/>
  <c r="C76" i="95"/>
  <c r="C37" i="95"/>
  <c r="I30" i="45"/>
  <c r="C24" i="95"/>
  <c r="I17" i="45"/>
  <c r="C122" i="95"/>
  <c r="F27" i="91"/>
  <c r="C100" i="95"/>
  <c r="C52" i="95"/>
  <c r="F20" i="91"/>
  <c r="AI20" i="91" s="1"/>
  <c r="C68" i="95"/>
  <c r="C84" i="95"/>
  <c r="F30" i="91"/>
  <c r="H6" i="45"/>
  <c r="F26" i="33"/>
  <c r="C101" i="35"/>
  <c r="C53" i="35"/>
  <c r="C85" i="35"/>
  <c r="C93" i="35"/>
  <c r="F28" i="33"/>
  <c r="H29" i="30"/>
  <c r="I18" i="30"/>
  <c r="I6" i="30"/>
  <c r="C9" i="35"/>
  <c r="C69" i="35"/>
  <c r="C38" i="35"/>
  <c r="E29" i="33"/>
  <c r="C123" i="35"/>
  <c r="C77" i="35"/>
  <c r="C109" i="35"/>
  <c r="C23" i="35"/>
  <c r="F21" i="33"/>
  <c r="C107" i="97"/>
  <c r="C91" i="97"/>
  <c r="C39" i="97"/>
  <c r="F55" i="91"/>
  <c r="C99" i="97"/>
  <c r="C7" i="97"/>
  <c r="F49" i="91"/>
  <c r="AI49" i="91" s="1"/>
  <c r="H34" i="45"/>
  <c r="C67" i="97"/>
  <c r="C75" i="97"/>
  <c r="E60" i="91"/>
  <c r="C121" i="97"/>
  <c r="E58" i="91"/>
  <c r="C83" i="97"/>
  <c r="H22" i="45"/>
  <c r="C51" i="97"/>
  <c r="I9" i="45"/>
  <c r="C22" i="97"/>
  <c r="C8" i="65"/>
  <c r="H12" i="30"/>
  <c r="F72" i="33"/>
  <c r="C84" i="65"/>
  <c r="C122" i="65"/>
  <c r="I23" i="30"/>
  <c r="C68" i="65"/>
  <c r="C76" i="65"/>
  <c r="C100" i="65"/>
  <c r="C92" i="65"/>
  <c r="F75" i="33"/>
  <c r="C52" i="65"/>
  <c r="I36" i="30"/>
  <c r="F65" i="33"/>
  <c r="E71" i="33"/>
  <c r="C108" i="65"/>
  <c r="C24" i="65"/>
  <c r="C37" i="65"/>
  <c r="C122" i="37"/>
  <c r="C84" i="37"/>
  <c r="E56" i="33"/>
  <c r="C24" i="37"/>
  <c r="I34" i="30"/>
  <c r="C8" i="37"/>
  <c r="C52" i="37"/>
  <c r="F50" i="33"/>
  <c r="C68" i="37"/>
  <c r="F60" i="33"/>
  <c r="I21" i="30"/>
  <c r="C100" i="37"/>
  <c r="C92" i="37"/>
  <c r="H10" i="30"/>
  <c r="C76" i="37"/>
  <c r="F57" i="33"/>
  <c r="C108" i="37"/>
  <c r="C37" i="37"/>
  <c r="C107" i="66"/>
  <c r="H26" i="30"/>
  <c r="E88" i="33"/>
  <c r="F79" i="33"/>
  <c r="C67" i="66"/>
  <c r="C75" i="66"/>
  <c r="C91" i="66"/>
  <c r="F85" i="33"/>
  <c r="C51" i="66"/>
  <c r="C99" i="66"/>
  <c r="C83" i="66"/>
  <c r="C121" i="66"/>
  <c r="C22" i="66"/>
  <c r="I13" i="30"/>
  <c r="C7" i="66"/>
  <c r="C39" i="66"/>
  <c r="H38" i="30"/>
  <c r="E90" i="33"/>
  <c r="C69" i="95"/>
  <c r="C109" i="95"/>
  <c r="C9" i="95"/>
  <c r="E29" i="91"/>
  <c r="I18" i="45"/>
  <c r="C77" i="95"/>
  <c r="C38" i="95"/>
  <c r="F28" i="91"/>
  <c r="H29" i="45"/>
  <c r="C123" i="95"/>
  <c r="C23" i="95"/>
  <c r="F26" i="91"/>
  <c r="C85" i="95"/>
  <c r="F21" i="91"/>
  <c r="AI21" i="91" s="1"/>
  <c r="C53" i="95"/>
  <c r="I6" i="45"/>
  <c r="C101" i="95"/>
  <c r="C93" i="95"/>
  <c r="C53" i="66"/>
  <c r="C93" i="66"/>
  <c r="C101" i="66"/>
  <c r="C109" i="66"/>
  <c r="F81" i="33"/>
  <c r="H37" i="30"/>
  <c r="C38" i="66"/>
  <c r="C9" i="66"/>
  <c r="I14" i="30"/>
  <c r="C23" i="66"/>
  <c r="C69" i="66"/>
  <c r="F88" i="33"/>
  <c r="C77" i="66"/>
  <c r="F86" i="33"/>
  <c r="I26" i="30"/>
  <c r="E89" i="33"/>
  <c r="C85" i="66"/>
  <c r="C123" i="66"/>
  <c r="C84" i="98"/>
  <c r="C52" i="98"/>
  <c r="F75" i="91"/>
  <c r="I36" i="45"/>
  <c r="C24" i="98"/>
  <c r="E71" i="91"/>
  <c r="C108" i="98"/>
  <c r="F65" i="91"/>
  <c r="AI65" i="91" s="1"/>
  <c r="C92" i="98"/>
  <c r="F72" i="91"/>
  <c r="C100" i="98"/>
  <c r="C76" i="98"/>
  <c r="H12" i="45"/>
  <c r="C68" i="98"/>
  <c r="C37" i="98"/>
  <c r="I23" i="45"/>
  <c r="C122" i="98"/>
  <c r="C8" i="98"/>
  <c r="C68" i="97"/>
  <c r="C52" i="97"/>
  <c r="I21" i="45"/>
  <c r="C108" i="97"/>
  <c r="C37" i="97"/>
  <c r="F57" i="91"/>
  <c r="H10" i="45"/>
  <c r="C76" i="97"/>
  <c r="F50" i="91"/>
  <c r="AI50" i="91" s="1"/>
  <c r="C24" i="97"/>
  <c r="F60" i="91"/>
  <c r="C8" i="97"/>
  <c r="E56" i="91"/>
  <c r="C84" i="97"/>
  <c r="I34" i="45"/>
  <c r="C92" i="97"/>
  <c r="C100" i="97"/>
  <c r="C122" i="97"/>
  <c r="C83" i="99"/>
  <c r="C51" i="99"/>
  <c r="F85" i="91"/>
  <c r="C39" i="99"/>
  <c r="F79" i="91"/>
  <c r="AI79" i="91" s="1"/>
  <c r="H38" i="45"/>
  <c r="C91" i="99"/>
  <c r="E90" i="91"/>
  <c r="H26" i="45"/>
  <c r="C22" i="99"/>
  <c r="E88" i="91"/>
  <c r="C107" i="99"/>
  <c r="C99" i="99"/>
  <c r="I13" i="45"/>
  <c r="C75" i="99"/>
  <c r="C67" i="99"/>
  <c r="C121" i="99"/>
  <c r="C7" i="99"/>
  <c r="C53" i="37"/>
  <c r="C109" i="37"/>
  <c r="I22" i="30"/>
  <c r="C9" i="37"/>
  <c r="F58" i="33"/>
  <c r="C23" i="37"/>
  <c r="C85" i="37"/>
  <c r="F56" i="33"/>
  <c r="C69" i="37"/>
  <c r="I10" i="30"/>
  <c r="C101" i="37"/>
  <c r="F51" i="33"/>
  <c r="C38" i="37"/>
  <c r="H33" i="30"/>
  <c r="C93" i="37"/>
  <c r="E59" i="33"/>
  <c r="C77" i="37"/>
  <c r="C123" i="37"/>
  <c r="H4" i="30"/>
  <c r="C84" i="34"/>
  <c r="C108" i="34"/>
  <c r="E11" i="33"/>
  <c r="I15" i="30"/>
  <c r="C100" i="34"/>
  <c r="C76" i="34"/>
  <c r="I28" i="30"/>
  <c r="C52" i="34"/>
  <c r="C24" i="34"/>
  <c r="C92" i="34"/>
  <c r="C37" i="34"/>
  <c r="C122" i="34"/>
  <c r="F5" i="33"/>
  <c r="C68" i="34"/>
  <c r="F15" i="33"/>
  <c r="C8" i="34"/>
  <c r="F12" i="33"/>
  <c r="C23" i="99"/>
  <c r="C9" i="99"/>
  <c r="E89" i="91"/>
  <c r="C69" i="99"/>
  <c r="F88" i="91"/>
  <c r="C123" i="99"/>
  <c r="F86" i="91"/>
  <c r="C109" i="99"/>
  <c r="F81" i="91"/>
  <c r="AI81" i="91" s="1"/>
  <c r="H37" i="45"/>
  <c r="C93" i="99"/>
  <c r="C85" i="99"/>
  <c r="C38" i="99"/>
  <c r="C77" i="99"/>
  <c r="I26" i="45"/>
  <c r="C101" i="99"/>
  <c r="C53" i="99"/>
  <c r="I14" i="45"/>
  <c r="E45" i="33"/>
  <c r="C39" i="36"/>
  <c r="C7" i="36"/>
  <c r="E43" i="33"/>
  <c r="C83" i="36"/>
  <c r="H20" i="30"/>
  <c r="C121" i="36"/>
  <c r="F40" i="33"/>
  <c r="I7" i="30"/>
  <c r="C67" i="36"/>
  <c r="C22" i="36"/>
  <c r="C51" i="36"/>
  <c r="C99" i="36"/>
  <c r="C75" i="36"/>
  <c r="C107" i="36"/>
  <c r="F34" i="33"/>
  <c r="H32" i="30"/>
  <c r="C91" i="36"/>
  <c r="C74" i="37"/>
  <c r="F59" i="33"/>
  <c r="C6" i="37"/>
  <c r="C106" i="37"/>
  <c r="E57" i="33"/>
  <c r="C54" i="37"/>
  <c r="H9" i="30"/>
  <c r="I33" i="30"/>
  <c r="C98" i="37"/>
  <c r="E55" i="33"/>
  <c r="C90" i="37"/>
  <c r="H21" i="30"/>
  <c r="C82" i="37"/>
  <c r="C36" i="37"/>
  <c r="C66" i="37"/>
  <c r="F48" i="33"/>
  <c r="C21" i="37"/>
  <c r="C120" i="37"/>
  <c r="F63" i="33"/>
  <c r="E72" i="33"/>
  <c r="I35" i="30"/>
  <c r="C90" i="65"/>
  <c r="C120" i="65"/>
  <c r="H23" i="30"/>
  <c r="C36" i="65"/>
  <c r="C21" i="65"/>
  <c r="H11" i="30"/>
  <c r="C74" i="65"/>
  <c r="C6" i="65"/>
  <c r="C82" i="65"/>
  <c r="C106" i="65"/>
  <c r="F74" i="33"/>
  <c r="C54" i="65"/>
  <c r="C98" i="65"/>
  <c r="C66" i="65"/>
  <c r="E70" i="33"/>
  <c r="C77" i="97"/>
  <c r="C23" i="97"/>
  <c r="I22" i="45"/>
  <c r="C123" i="97"/>
  <c r="C9" i="97"/>
  <c r="E59" i="91"/>
  <c r="C85" i="97"/>
  <c r="F58" i="91"/>
  <c r="I10" i="45"/>
  <c r="C53" i="97"/>
  <c r="F56" i="91"/>
  <c r="C38" i="97"/>
  <c r="F51" i="91"/>
  <c r="AI51" i="91" s="1"/>
  <c r="C101" i="97"/>
  <c r="C93" i="97"/>
  <c r="C109" i="97"/>
  <c r="C69" i="97"/>
  <c r="H33" i="45"/>
  <c r="C122" i="94"/>
  <c r="C108" i="94"/>
  <c r="E11" i="91"/>
  <c r="C84" i="94"/>
  <c r="C68" i="94"/>
  <c r="C52" i="94"/>
  <c r="C76" i="94"/>
  <c r="C24" i="94"/>
  <c r="C92" i="94"/>
  <c r="H4" i="45"/>
  <c r="C37" i="94"/>
  <c r="F5" i="91"/>
  <c r="AI5" i="91" s="1"/>
  <c r="C100" i="94"/>
  <c r="F15" i="91"/>
  <c r="C8" i="94"/>
  <c r="F12" i="91"/>
  <c r="I28" i="45"/>
  <c r="I15" i="45"/>
  <c r="C84" i="66"/>
  <c r="F90" i="33"/>
  <c r="C37" i="66"/>
  <c r="C92" i="66"/>
  <c r="C76" i="66"/>
  <c r="F80" i="33"/>
  <c r="C52" i="66"/>
  <c r="E86" i="33"/>
  <c r="I38" i="30"/>
  <c r="C24" i="66"/>
  <c r="H14" i="30"/>
  <c r="C68" i="66"/>
  <c r="I25" i="30"/>
  <c r="C108" i="66"/>
  <c r="C100" i="66"/>
  <c r="F87" i="33"/>
  <c r="C122" i="66"/>
  <c r="C8" i="66"/>
  <c r="C121" i="65"/>
  <c r="C107" i="65"/>
  <c r="C67" i="65"/>
  <c r="C7" i="65"/>
  <c r="H24" i="30"/>
  <c r="F64" i="33"/>
  <c r="C99" i="65"/>
  <c r="C75" i="65"/>
  <c r="H36" i="30"/>
  <c r="C51" i="65"/>
  <c r="C39" i="65"/>
  <c r="E75" i="33"/>
  <c r="E73" i="33"/>
  <c r="C83" i="65"/>
  <c r="F70" i="33"/>
  <c r="I11" i="30"/>
  <c r="C22" i="65"/>
  <c r="C91" i="65"/>
  <c r="C99" i="96"/>
  <c r="C67" i="96"/>
  <c r="E45" i="91"/>
  <c r="C7" i="96"/>
  <c r="E43" i="91"/>
  <c r="I7" i="45"/>
  <c r="C107" i="96"/>
  <c r="C39" i="96"/>
  <c r="F34" i="91"/>
  <c r="AI34" i="91" s="1"/>
  <c r="C75" i="96"/>
  <c r="C91" i="96"/>
  <c r="F40" i="91"/>
  <c r="C121" i="96"/>
  <c r="C22" i="96"/>
  <c r="H32" i="45"/>
  <c r="C83" i="96"/>
  <c r="H20" i="45"/>
  <c r="C51" i="96"/>
  <c r="C6" i="97"/>
  <c r="F48" i="91"/>
  <c r="AI48" i="91" s="1"/>
  <c r="H9" i="45"/>
  <c r="C36" i="97"/>
  <c r="C120" i="97"/>
  <c r="C66" i="97"/>
  <c r="C82" i="97"/>
  <c r="C21" i="97"/>
  <c r="H21" i="45"/>
  <c r="C54" i="97"/>
  <c r="C98" i="97"/>
  <c r="C90" i="97"/>
  <c r="F59" i="91"/>
  <c r="I33" i="45"/>
  <c r="C106" i="97"/>
  <c r="E57" i="91"/>
  <c r="C74" i="97"/>
  <c r="E55" i="91"/>
  <c r="C6" i="98"/>
  <c r="E70" i="91"/>
  <c r="I35" i="45"/>
  <c r="C21" i="98"/>
  <c r="H23" i="45"/>
  <c r="C120" i="98"/>
  <c r="C106" i="98"/>
  <c r="C82" i="98"/>
  <c r="C90" i="98"/>
  <c r="C54" i="98"/>
  <c r="C74" i="98"/>
  <c r="H11" i="45"/>
  <c r="C36" i="98"/>
  <c r="F74" i="91"/>
  <c r="C98" i="98"/>
  <c r="F63" i="91"/>
  <c r="AI63" i="91" s="1"/>
  <c r="C66" i="98"/>
  <c r="E72" i="91"/>
  <c r="F29" i="33"/>
  <c r="F18" i="33"/>
  <c r="C74" i="35"/>
  <c r="C120" i="35"/>
  <c r="C82" i="35"/>
  <c r="E25" i="33"/>
  <c r="H5" i="30"/>
  <c r="I29" i="30"/>
  <c r="H17" i="30"/>
  <c r="C36" i="35"/>
  <c r="C66" i="35"/>
  <c r="C6" i="35"/>
  <c r="C90" i="35"/>
  <c r="C98" i="35"/>
  <c r="E27" i="33"/>
  <c r="C106" i="35"/>
  <c r="C54" i="35"/>
  <c r="C21" i="35"/>
  <c r="F45" i="33"/>
  <c r="F35" i="33"/>
  <c r="F42" i="33"/>
  <c r="C100" i="36"/>
  <c r="C52" i="36"/>
  <c r="I32" i="30"/>
  <c r="H8" i="30"/>
  <c r="C76" i="36"/>
  <c r="C68" i="36"/>
  <c r="C24" i="36"/>
  <c r="C84" i="36"/>
  <c r="E41" i="33"/>
  <c r="C122" i="36"/>
  <c r="C8" i="36"/>
  <c r="C92" i="36"/>
  <c r="C108" i="36"/>
  <c r="I19" i="30"/>
  <c r="C37" i="36"/>
  <c r="C52" i="99"/>
  <c r="C8" i="99"/>
  <c r="E86" i="91"/>
  <c r="I25" i="45"/>
  <c r="C24" i="99"/>
  <c r="C92" i="99"/>
  <c r="C37" i="99"/>
  <c r="I38" i="45"/>
  <c r="C108" i="99"/>
  <c r="C100" i="99"/>
  <c r="F87" i="91"/>
  <c r="C122" i="99"/>
  <c r="C76" i="99"/>
  <c r="F80" i="91"/>
  <c r="AI80" i="91" s="1"/>
  <c r="H14" i="45"/>
  <c r="C84" i="99"/>
  <c r="C68" i="99"/>
  <c r="F90" i="91"/>
  <c r="C83" i="98"/>
  <c r="C51" i="98"/>
  <c r="E75" i="91"/>
  <c r="C39" i="98"/>
  <c r="E73" i="91"/>
  <c r="I11" i="45"/>
  <c r="C91" i="98"/>
  <c r="C67" i="98"/>
  <c r="F64" i="91"/>
  <c r="AI64" i="91" s="1"/>
  <c r="C22" i="98"/>
  <c r="C121" i="98"/>
  <c r="F70" i="91"/>
  <c r="C107" i="98"/>
  <c r="C99" i="98"/>
  <c r="C75" i="98"/>
  <c r="H36" i="45"/>
  <c r="C7" i="98"/>
  <c r="H24" i="45"/>
  <c r="E13" i="33"/>
  <c r="F10" i="33"/>
  <c r="C99" i="34"/>
  <c r="C67" i="34"/>
  <c r="C75" i="34"/>
  <c r="C7" i="34"/>
  <c r="H16" i="30"/>
  <c r="C83" i="34"/>
  <c r="E15" i="33"/>
  <c r="C51" i="34"/>
  <c r="C121" i="34"/>
  <c r="I3" i="30"/>
  <c r="F4" i="33"/>
  <c r="C107" i="34"/>
  <c r="C22" i="34"/>
  <c r="C91" i="34"/>
  <c r="H28" i="30"/>
  <c r="C39" i="34"/>
  <c r="C21" i="66"/>
  <c r="H13" i="30"/>
  <c r="C66" i="66"/>
  <c r="C98" i="66"/>
  <c r="F89" i="33"/>
  <c r="C120" i="66"/>
  <c r="C54" i="66"/>
  <c r="E87" i="33"/>
  <c r="H25" i="30"/>
  <c r="C36" i="66"/>
  <c r="F78" i="33"/>
  <c r="C90" i="66"/>
  <c r="C74" i="66"/>
  <c r="C6" i="66"/>
  <c r="C82" i="66"/>
  <c r="I37" i="30"/>
  <c r="C106" i="66"/>
  <c r="E85" i="33"/>
  <c r="F36" i="33"/>
  <c r="H31" i="30"/>
  <c r="C85" i="36"/>
  <c r="C93" i="36"/>
  <c r="C53" i="36"/>
  <c r="C101" i="36"/>
  <c r="I20" i="30"/>
  <c r="F41" i="33"/>
  <c r="C23" i="36"/>
  <c r="C9" i="36"/>
  <c r="C109" i="36"/>
  <c r="F43" i="33"/>
  <c r="E44" i="33"/>
  <c r="C69" i="36"/>
  <c r="C123" i="36"/>
  <c r="C77" i="36"/>
  <c r="C38" i="36"/>
  <c r="I8" i="30"/>
  <c r="C106" i="95"/>
  <c r="F18" i="91"/>
  <c r="AI18" i="91" s="1"/>
  <c r="C74" i="95"/>
  <c r="C120" i="95"/>
  <c r="C98" i="95"/>
  <c r="C82" i="95"/>
  <c r="C6" i="95"/>
  <c r="H17" i="45"/>
  <c r="C54" i="95"/>
  <c r="C66" i="95"/>
  <c r="I29" i="45"/>
  <c r="C36" i="95"/>
  <c r="F29" i="91"/>
  <c r="H5" i="45"/>
  <c r="C90" i="95"/>
  <c r="E27" i="91"/>
  <c r="C21" i="95"/>
  <c r="E25" i="91"/>
  <c r="C92" i="96"/>
  <c r="F42" i="91"/>
  <c r="C37" i="96"/>
  <c r="I19" i="45"/>
  <c r="C68" i="96"/>
  <c r="C76" i="96"/>
  <c r="C122" i="96"/>
  <c r="C100" i="96"/>
  <c r="H8" i="45"/>
  <c r="C84" i="96"/>
  <c r="C8" i="96"/>
  <c r="E41" i="91"/>
  <c r="C52" i="96"/>
  <c r="C108" i="96"/>
  <c r="F35" i="91"/>
  <c r="AI35" i="91" s="1"/>
  <c r="C24" i="96"/>
  <c r="F45" i="91"/>
  <c r="I32" i="45"/>
  <c r="I116" i="108" l="1"/>
  <c r="J116" i="108" s="1"/>
  <c r="I116" i="107"/>
  <c r="J116" i="107" s="1"/>
  <c r="I121" i="108"/>
  <c r="J121" i="108" s="1"/>
  <c r="I121" i="107"/>
  <c r="J121" i="107" s="1"/>
  <c r="I105" i="108"/>
  <c r="J105" i="108" s="1"/>
  <c r="I105" i="107"/>
  <c r="J105" i="107" s="1"/>
  <c r="I115" i="108"/>
  <c r="J115" i="108" s="1"/>
  <c r="I115" i="107"/>
  <c r="J115" i="107" s="1"/>
  <c r="I127" i="108"/>
  <c r="J127" i="108" s="1"/>
  <c r="I127" i="107"/>
  <c r="J127" i="107" s="1"/>
  <c r="I114" i="108"/>
  <c r="J114" i="108" s="1"/>
  <c r="I114" i="107"/>
  <c r="J114" i="107" s="1"/>
  <c r="I119" i="108"/>
  <c r="J119" i="108" s="1"/>
  <c r="I119" i="107"/>
  <c r="J119" i="107" s="1"/>
  <c r="I123" i="108"/>
  <c r="J123" i="108" s="1"/>
  <c r="I123" i="107"/>
  <c r="J123" i="107" s="1"/>
  <c r="I112" i="108"/>
  <c r="J112" i="108" s="1"/>
  <c r="I112" i="107"/>
  <c r="J112" i="107" s="1"/>
  <c r="I118" i="108"/>
  <c r="J118" i="108" s="1"/>
  <c r="I118" i="107"/>
  <c r="J118" i="107" s="1"/>
  <c r="I110" i="108"/>
  <c r="J110" i="108" s="1"/>
  <c r="I110" i="107"/>
  <c r="J110" i="107" s="1"/>
  <c r="I124" i="108"/>
  <c r="J124" i="108" s="1"/>
  <c r="I124" i="107"/>
  <c r="J124" i="107" s="1"/>
  <c r="I128" i="108"/>
  <c r="J128" i="108" s="1"/>
  <c r="I128" i="107"/>
  <c r="J128" i="107" s="1"/>
  <c r="I111" i="108"/>
  <c r="J111" i="108" s="1"/>
  <c r="I111" i="107"/>
  <c r="J111" i="107" s="1"/>
  <c r="I125" i="108"/>
  <c r="J125" i="108" s="1"/>
  <c r="I125" i="107"/>
  <c r="J125" i="107" s="1"/>
  <c r="I106" i="108"/>
  <c r="J106" i="108" s="1"/>
  <c r="I106" i="107"/>
  <c r="J106" i="107" s="1"/>
  <c r="I109" i="108"/>
  <c r="J109" i="108" s="1"/>
  <c r="I109" i="107"/>
  <c r="J109" i="107" s="1"/>
  <c r="I122" i="108"/>
  <c r="J122" i="108" s="1"/>
  <c r="I122" i="107"/>
  <c r="J122" i="107" s="1"/>
  <c r="I117" i="108"/>
  <c r="J117" i="108" s="1"/>
  <c r="I117" i="107"/>
  <c r="J117" i="107" s="1"/>
  <c r="I107" i="108"/>
  <c r="J107" i="108" s="1"/>
  <c r="I107" i="107"/>
  <c r="J107" i="107" s="1"/>
  <c r="I120" i="108"/>
  <c r="J120" i="108" s="1"/>
  <c r="I120" i="107"/>
  <c r="J120" i="107" s="1"/>
  <c r="I126" i="108"/>
  <c r="J126" i="108" s="1"/>
  <c r="I126" i="107"/>
  <c r="J126" i="107" s="1"/>
  <c r="I113" i="108"/>
  <c r="J113" i="108" s="1"/>
  <c r="I113" i="107"/>
  <c r="J113" i="107" s="1"/>
  <c r="I108" i="108"/>
  <c r="J108" i="108" s="1"/>
  <c r="I108" i="107"/>
  <c r="J108" i="107" s="1"/>
  <c r="K32" i="45"/>
  <c r="J61" i="108" s="1"/>
  <c r="I61" i="108" s="1"/>
  <c r="K19" i="45"/>
  <c r="J35" i="108" s="1"/>
  <c r="I35" i="108" s="1"/>
  <c r="J8" i="45"/>
  <c r="J12" i="108" s="1"/>
  <c r="I12" i="108" s="1"/>
  <c r="E58" i="36"/>
  <c r="E126" i="36"/>
  <c r="E111" i="36"/>
  <c r="F20" i="28"/>
  <c r="E43" i="36"/>
  <c r="X35" i="91"/>
  <c r="W13" i="45"/>
  <c r="Z13" i="45" s="1"/>
  <c r="F15" i="90"/>
  <c r="E87" i="95"/>
  <c r="E130" i="95"/>
  <c r="E42" i="95"/>
  <c r="E27" i="95"/>
  <c r="E20" i="90"/>
  <c r="D126" i="96"/>
  <c r="D58" i="96"/>
  <c r="D43" i="96"/>
  <c r="D111" i="96"/>
  <c r="E130" i="66"/>
  <c r="E42" i="66"/>
  <c r="E27" i="66"/>
  <c r="E87" i="66"/>
  <c r="F47" i="28"/>
  <c r="D79" i="66"/>
  <c r="D12" i="66"/>
  <c r="D41" i="66"/>
  <c r="D127" i="66"/>
  <c r="E45" i="28"/>
  <c r="D11" i="66"/>
  <c r="D125" i="66"/>
  <c r="E43" i="28"/>
  <c r="D71" i="66"/>
  <c r="D26" i="66"/>
  <c r="AI4" i="33"/>
  <c r="G4" i="33"/>
  <c r="H4" i="33"/>
  <c r="J4" i="33"/>
  <c r="D58" i="99"/>
  <c r="D43" i="99"/>
  <c r="D111" i="99"/>
  <c r="E44" i="90"/>
  <c r="D126" i="99"/>
  <c r="J8" i="30"/>
  <c r="J12" i="107" s="1"/>
  <c r="I12" i="107" s="1"/>
  <c r="K32" i="30"/>
  <c r="J61" i="107" s="1"/>
  <c r="I61" i="107" s="1"/>
  <c r="K19" i="30"/>
  <c r="J35" i="107" s="1"/>
  <c r="I35" i="107" s="1"/>
  <c r="W7" i="30"/>
  <c r="Z7" i="30" s="1"/>
  <c r="E13" i="28"/>
  <c r="D127" i="35"/>
  <c r="D79" i="35"/>
  <c r="D41" i="35"/>
  <c r="D12" i="35"/>
  <c r="J32" i="45"/>
  <c r="J60" i="108" s="1"/>
  <c r="I60" i="108" s="1"/>
  <c r="J20" i="45"/>
  <c r="J36" i="108" s="1"/>
  <c r="I36" i="108" s="1"/>
  <c r="K7" i="45"/>
  <c r="J11" i="108" s="1"/>
  <c r="I11" i="108" s="1"/>
  <c r="AI64" i="33"/>
  <c r="G64" i="33"/>
  <c r="J64" i="33"/>
  <c r="H64" i="33"/>
  <c r="K38" i="30"/>
  <c r="J73" i="107" s="1"/>
  <c r="I73" i="107" s="1"/>
  <c r="K25" i="30"/>
  <c r="J47" i="107" s="1"/>
  <c r="I47" i="107" s="1"/>
  <c r="J14" i="30"/>
  <c r="J24" i="107" s="1"/>
  <c r="I24" i="107" s="1"/>
  <c r="K28" i="45"/>
  <c r="J53" i="108" s="1"/>
  <c r="I53" i="108" s="1"/>
  <c r="K15" i="45"/>
  <c r="J27" i="108" s="1"/>
  <c r="I27" i="108" s="1"/>
  <c r="J4" i="45"/>
  <c r="J4" i="108" s="1"/>
  <c r="I4" i="108" s="1"/>
  <c r="E27" i="28"/>
  <c r="D125" i="37"/>
  <c r="D71" i="37"/>
  <c r="D26" i="37"/>
  <c r="D11" i="37"/>
  <c r="W12" i="30"/>
  <c r="Z12" i="30" s="1"/>
  <c r="E28" i="99"/>
  <c r="E57" i="99"/>
  <c r="F46" i="90"/>
  <c r="E128" i="99"/>
  <c r="E103" i="99"/>
  <c r="F30" i="28"/>
  <c r="E28" i="37"/>
  <c r="E128" i="37"/>
  <c r="E103" i="37"/>
  <c r="E57" i="37"/>
  <c r="E12" i="98"/>
  <c r="E79" i="98"/>
  <c r="E41" i="98"/>
  <c r="F37" i="90"/>
  <c r="E127" i="98"/>
  <c r="E48" i="28"/>
  <c r="D131" i="66"/>
  <c r="D56" i="66"/>
  <c r="D95" i="66"/>
  <c r="D13" i="66"/>
  <c r="J38" i="30"/>
  <c r="J72" i="107" s="1"/>
  <c r="I72" i="107" s="1"/>
  <c r="J26" i="30"/>
  <c r="J48" i="107" s="1"/>
  <c r="I48" i="107" s="1"/>
  <c r="K13" i="30"/>
  <c r="J23" i="107" s="1"/>
  <c r="I23" i="107" s="1"/>
  <c r="D58" i="37"/>
  <c r="D43" i="37"/>
  <c r="D111" i="37"/>
  <c r="E28" i="28"/>
  <c r="D126" i="37"/>
  <c r="AI50" i="33"/>
  <c r="J50" i="33"/>
  <c r="G50" i="33"/>
  <c r="H50" i="33"/>
  <c r="K6" i="30"/>
  <c r="J9" i="107" s="1"/>
  <c r="I9" i="107" s="1"/>
  <c r="K18" i="30"/>
  <c r="J33" i="107" s="1"/>
  <c r="I33" i="107" s="1"/>
  <c r="J29" i="30"/>
  <c r="J54" i="107" s="1"/>
  <c r="I54" i="107" s="1"/>
  <c r="D111" i="95"/>
  <c r="D126" i="95"/>
  <c r="D43" i="95"/>
  <c r="D58" i="95"/>
  <c r="E12" i="90"/>
  <c r="X20" i="91"/>
  <c r="W9" i="45"/>
  <c r="Z9" i="45" s="1"/>
  <c r="F7" i="90"/>
  <c r="E130" i="94"/>
  <c r="E27" i="94"/>
  <c r="E87" i="94"/>
  <c r="E42" i="94"/>
  <c r="D58" i="35"/>
  <c r="D43" i="35"/>
  <c r="D111" i="35"/>
  <c r="E12" i="28"/>
  <c r="D126" i="35"/>
  <c r="W9" i="30"/>
  <c r="Z9" i="30" s="1"/>
  <c r="D27" i="98"/>
  <c r="D42" i="98"/>
  <c r="E39" i="90"/>
  <c r="D130" i="98"/>
  <c r="D87" i="98"/>
  <c r="F38" i="90"/>
  <c r="E57" i="98"/>
  <c r="E128" i="98"/>
  <c r="E103" i="98"/>
  <c r="E28" i="98"/>
  <c r="F4" i="90"/>
  <c r="E126" i="94"/>
  <c r="E111" i="94"/>
  <c r="E43" i="94"/>
  <c r="E58" i="94"/>
  <c r="E7" i="90"/>
  <c r="D130" i="94"/>
  <c r="D42" i="94"/>
  <c r="D27" i="94"/>
  <c r="D87" i="94"/>
  <c r="D27" i="96"/>
  <c r="D130" i="96"/>
  <c r="D87" i="96"/>
  <c r="E23" i="90"/>
  <c r="D42" i="96"/>
  <c r="D87" i="65"/>
  <c r="D42" i="65"/>
  <c r="D130" i="65"/>
  <c r="E39" i="28"/>
  <c r="D27" i="65"/>
  <c r="D130" i="34"/>
  <c r="E7" i="28"/>
  <c r="D87" i="34"/>
  <c r="D42" i="34"/>
  <c r="D27" i="34"/>
  <c r="E11" i="90"/>
  <c r="D125" i="95"/>
  <c r="D11" i="95"/>
  <c r="D26" i="95"/>
  <c r="D71" i="95"/>
  <c r="E11" i="34"/>
  <c r="F3" i="28"/>
  <c r="E26" i="34"/>
  <c r="E71" i="34"/>
  <c r="E125" i="34"/>
  <c r="W4" i="30"/>
  <c r="Z4" i="30" s="1"/>
  <c r="E40" i="90"/>
  <c r="D131" i="98"/>
  <c r="D13" i="98"/>
  <c r="D56" i="98"/>
  <c r="D95" i="98"/>
  <c r="E95" i="99"/>
  <c r="F48" i="90"/>
  <c r="E131" i="99"/>
  <c r="E56" i="99"/>
  <c r="E13" i="99"/>
  <c r="E42" i="35"/>
  <c r="E130" i="35"/>
  <c r="F15" i="28"/>
  <c r="E27" i="35"/>
  <c r="E87" i="35"/>
  <c r="AI18" i="33"/>
  <c r="H18" i="33"/>
  <c r="J18" i="33"/>
  <c r="G18" i="33"/>
  <c r="J9" i="45"/>
  <c r="J14" i="108" s="1"/>
  <c r="I14" i="108" s="1"/>
  <c r="K33" i="45"/>
  <c r="J63" i="108" s="1"/>
  <c r="I63" i="108" s="1"/>
  <c r="J21" i="45"/>
  <c r="J38" i="108" s="1"/>
  <c r="I38" i="108" s="1"/>
  <c r="D131" i="96"/>
  <c r="D95" i="96"/>
  <c r="D56" i="96"/>
  <c r="D13" i="96"/>
  <c r="E24" i="90"/>
  <c r="W20" i="30"/>
  <c r="Z20" i="30" s="1"/>
  <c r="E31" i="90"/>
  <c r="D130" i="97"/>
  <c r="D87" i="97"/>
  <c r="D27" i="97"/>
  <c r="D42" i="97"/>
  <c r="W19" i="30"/>
  <c r="Z19" i="30" s="1"/>
  <c r="D71" i="65"/>
  <c r="D125" i="65"/>
  <c r="D26" i="65"/>
  <c r="D11" i="65"/>
  <c r="E35" i="28"/>
  <c r="K35" i="30"/>
  <c r="J67" i="107" s="1"/>
  <c r="I67" i="107" s="1"/>
  <c r="J11" i="30"/>
  <c r="J18" i="107" s="1"/>
  <c r="I18" i="107" s="1"/>
  <c r="J23" i="30"/>
  <c r="J42" i="107" s="1"/>
  <c r="I42" i="107" s="1"/>
  <c r="D41" i="37"/>
  <c r="D79" i="37"/>
  <c r="E29" i="28"/>
  <c r="D12" i="37"/>
  <c r="D127" i="37"/>
  <c r="J21" i="30"/>
  <c r="J38" i="107" s="1"/>
  <c r="I38" i="107" s="1"/>
  <c r="K33" i="30"/>
  <c r="J63" i="107" s="1"/>
  <c r="I63" i="107" s="1"/>
  <c r="J9" i="30"/>
  <c r="J14" i="107" s="1"/>
  <c r="I14" i="107" s="1"/>
  <c r="W5" i="30"/>
  <c r="Z5" i="30" s="1"/>
  <c r="W18" i="30"/>
  <c r="Z18" i="30" s="1"/>
  <c r="E43" i="37"/>
  <c r="E111" i="37"/>
  <c r="E58" i="37"/>
  <c r="E126" i="37"/>
  <c r="F28" i="28"/>
  <c r="E71" i="99"/>
  <c r="E11" i="99"/>
  <c r="E26" i="99"/>
  <c r="F43" i="90"/>
  <c r="E125" i="99"/>
  <c r="K21" i="45"/>
  <c r="J39" i="108" s="1"/>
  <c r="I39" i="108" s="1"/>
  <c r="K34" i="45"/>
  <c r="J65" i="108" s="1"/>
  <c r="I65" i="108" s="1"/>
  <c r="J10" i="45"/>
  <c r="J16" i="108" s="1"/>
  <c r="I16" i="108" s="1"/>
  <c r="K26" i="30"/>
  <c r="J49" i="107" s="1"/>
  <c r="I49" i="107" s="1"/>
  <c r="J37" i="30"/>
  <c r="J70" i="107" s="1"/>
  <c r="I70" i="107" s="1"/>
  <c r="K14" i="30"/>
  <c r="J25" i="107" s="1"/>
  <c r="I25" i="107" s="1"/>
  <c r="D42" i="66"/>
  <c r="D27" i="66"/>
  <c r="D87" i="66"/>
  <c r="E47" i="28"/>
  <c r="D130" i="66"/>
  <c r="K18" i="45"/>
  <c r="J33" i="108" s="1"/>
  <c r="I33" i="108" s="1"/>
  <c r="J29" i="45"/>
  <c r="J54" i="108" s="1"/>
  <c r="I54" i="108" s="1"/>
  <c r="K6" i="45"/>
  <c r="J9" i="108" s="1"/>
  <c r="I9" i="108" s="1"/>
  <c r="W17" i="30"/>
  <c r="Z17" i="30" s="1"/>
  <c r="E30" i="90"/>
  <c r="D128" i="97"/>
  <c r="D57" i="97"/>
  <c r="D103" i="97"/>
  <c r="D28" i="97"/>
  <c r="E30" i="28"/>
  <c r="D128" i="37"/>
  <c r="D103" i="37"/>
  <c r="D57" i="37"/>
  <c r="D28" i="37"/>
  <c r="AI49" i="33"/>
  <c r="H49" i="33"/>
  <c r="J49" i="33"/>
  <c r="G49" i="33"/>
  <c r="X3" i="91"/>
  <c r="W3" i="45"/>
  <c r="Z3" i="45" s="1"/>
  <c r="AI33" i="33"/>
  <c r="G33" i="33"/>
  <c r="J33" i="33"/>
  <c r="H33" i="33"/>
  <c r="J35" i="45"/>
  <c r="J66" i="108" s="1"/>
  <c r="I66" i="108" s="1"/>
  <c r="K12" i="45"/>
  <c r="J21" i="108" s="1"/>
  <c r="I21" i="108" s="1"/>
  <c r="K24" i="45"/>
  <c r="J45" i="108" s="1"/>
  <c r="I45" i="108" s="1"/>
  <c r="AI3" i="33"/>
  <c r="G3" i="33"/>
  <c r="H3" i="33"/>
  <c r="J3" i="33"/>
  <c r="E8" i="90"/>
  <c r="D131" i="94"/>
  <c r="D95" i="94"/>
  <c r="D56" i="94"/>
  <c r="D13" i="94"/>
  <c r="J28" i="45"/>
  <c r="J52" i="108" s="1"/>
  <c r="I52" i="108" s="1"/>
  <c r="J16" i="45"/>
  <c r="J28" i="108" s="1"/>
  <c r="I28" i="108" s="1"/>
  <c r="K3" i="45"/>
  <c r="J3" i="108" s="1"/>
  <c r="I3" i="108" s="1"/>
  <c r="E43" i="65"/>
  <c r="E111" i="65"/>
  <c r="E58" i="65"/>
  <c r="F36" i="28"/>
  <c r="E126" i="65"/>
  <c r="E103" i="65"/>
  <c r="F38" i="28"/>
  <c r="E28" i="65"/>
  <c r="E57" i="65"/>
  <c r="E128" i="65"/>
  <c r="W14" i="30"/>
  <c r="Z14" i="30" s="1"/>
  <c r="X64" i="91"/>
  <c r="W20" i="45"/>
  <c r="Z20" i="45" s="1"/>
  <c r="E127" i="36"/>
  <c r="E12" i="36"/>
  <c r="F21" i="28"/>
  <c r="E41" i="36"/>
  <c r="E79" i="36"/>
  <c r="D26" i="35"/>
  <c r="D11" i="35"/>
  <c r="E11" i="28"/>
  <c r="D71" i="35"/>
  <c r="D125" i="35"/>
  <c r="D125" i="97"/>
  <c r="D11" i="97"/>
  <c r="D26" i="97"/>
  <c r="D71" i="97"/>
  <c r="E27" i="90"/>
  <c r="E26" i="96"/>
  <c r="F19" i="90"/>
  <c r="E125" i="96"/>
  <c r="E71" i="96"/>
  <c r="E11" i="96"/>
  <c r="D128" i="65"/>
  <c r="D103" i="65"/>
  <c r="D28" i="65"/>
  <c r="E38" i="28"/>
  <c r="D57" i="65"/>
  <c r="E56" i="66"/>
  <c r="F48" i="28"/>
  <c r="E13" i="66"/>
  <c r="E131" i="66"/>
  <c r="E95" i="66"/>
  <c r="AI63" i="33"/>
  <c r="J63" i="33"/>
  <c r="H63" i="33"/>
  <c r="G63" i="33"/>
  <c r="D95" i="36"/>
  <c r="D131" i="36"/>
  <c r="D13" i="36"/>
  <c r="D56" i="36"/>
  <c r="E24" i="28"/>
  <c r="K28" i="30"/>
  <c r="J53" i="107" s="1"/>
  <c r="I53" i="107" s="1"/>
  <c r="J4" i="30"/>
  <c r="J4" i="107" s="1"/>
  <c r="I4" i="107" s="1"/>
  <c r="K15" i="30"/>
  <c r="J27" i="107" s="1"/>
  <c r="I27" i="107" s="1"/>
  <c r="F5" i="28"/>
  <c r="E127" i="34"/>
  <c r="E79" i="34"/>
  <c r="E12" i="34"/>
  <c r="E41" i="34"/>
  <c r="D13" i="99"/>
  <c r="D56" i="99"/>
  <c r="E48" i="90"/>
  <c r="D131" i="99"/>
  <c r="D95" i="99"/>
  <c r="AI81" i="33"/>
  <c r="G81" i="33"/>
  <c r="H81" i="33"/>
  <c r="J81" i="33"/>
  <c r="W24" i="30"/>
  <c r="Z24" i="30" s="1"/>
  <c r="D103" i="66"/>
  <c r="E46" i="28"/>
  <c r="D128" i="66"/>
  <c r="D28" i="66"/>
  <c r="D57" i="66"/>
  <c r="J10" i="30"/>
  <c r="J16" i="107" s="1"/>
  <c r="I16" i="107" s="1"/>
  <c r="K34" i="30"/>
  <c r="J65" i="107" s="1"/>
  <c r="I65" i="107" s="1"/>
  <c r="K21" i="30"/>
  <c r="J39" i="107" s="1"/>
  <c r="I39" i="107" s="1"/>
  <c r="W21" i="30"/>
  <c r="Z21" i="30" s="1"/>
  <c r="D13" i="97"/>
  <c r="D131" i="97"/>
  <c r="D95" i="97"/>
  <c r="D56" i="97"/>
  <c r="E32" i="90"/>
  <c r="D79" i="96"/>
  <c r="E21" i="90"/>
  <c r="D127" i="96"/>
  <c r="D12" i="96"/>
  <c r="D41" i="96"/>
  <c r="X19" i="91"/>
  <c r="W8" i="45"/>
  <c r="Z8" i="45" s="1"/>
  <c r="J18" i="45"/>
  <c r="J32" i="108" s="1"/>
  <c r="I32" i="108" s="1"/>
  <c r="J30" i="45"/>
  <c r="J56" i="108" s="1"/>
  <c r="I56" i="108" s="1"/>
  <c r="K5" i="45"/>
  <c r="J7" i="108" s="1"/>
  <c r="I7" i="108" s="1"/>
  <c r="J19" i="30"/>
  <c r="J34" i="107" s="1"/>
  <c r="I34" i="107" s="1"/>
  <c r="K31" i="30"/>
  <c r="J59" i="107" s="1"/>
  <c r="I59" i="107" s="1"/>
  <c r="J7" i="30"/>
  <c r="J10" i="107" s="1"/>
  <c r="I10" i="107" s="1"/>
  <c r="E130" i="34"/>
  <c r="F7" i="28"/>
  <c r="E27" i="34"/>
  <c r="E87" i="34"/>
  <c r="E42" i="34"/>
  <c r="X36" i="91"/>
  <c r="W14" i="45"/>
  <c r="Z14" i="45" s="1"/>
  <c r="E42" i="99"/>
  <c r="F47" i="90"/>
  <c r="E130" i="99"/>
  <c r="E27" i="99"/>
  <c r="E87" i="99"/>
  <c r="AI66" i="33"/>
  <c r="H66" i="33"/>
  <c r="G66" i="33"/>
  <c r="J66" i="33"/>
  <c r="D42" i="36"/>
  <c r="D87" i="36"/>
  <c r="D130" i="36"/>
  <c r="D27" i="36"/>
  <c r="E23" i="28"/>
  <c r="D95" i="34"/>
  <c r="D13" i="34"/>
  <c r="E8" i="28"/>
  <c r="D56" i="34"/>
  <c r="D131" i="34"/>
  <c r="J36" i="45"/>
  <c r="J68" i="108" s="1"/>
  <c r="I68" i="108" s="1"/>
  <c r="K11" i="45"/>
  <c r="J19" i="108" s="1"/>
  <c r="I19" i="108" s="1"/>
  <c r="J24" i="45"/>
  <c r="J44" i="108" s="1"/>
  <c r="I44" i="108" s="1"/>
  <c r="AI35" i="33"/>
  <c r="J35" i="33"/>
  <c r="H35" i="33"/>
  <c r="G35" i="33"/>
  <c r="J11" i="45"/>
  <c r="J18" i="108" s="1"/>
  <c r="I18" i="108" s="1"/>
  <c r="K35" i="45"/>
  <c r="J67" i="108" s="1"/>
  <c r="I67" i="108" s="1"/>
  <c r="J23" i="45"/>
  <c r="J42" i="108" s="1"/>
  <c r="I42" i="108" s="1"/>
  <c r="X63" i="91"/>
  <c r="W19" i="45"/>
  <c r="Z19" i="45" s="1"/>
  <c r="D12" i="98"/>
  <c r="D79" i="98"/>
  <c r="E37" i="90"/>
  <c r="D127" i="98"/>
  <c r="D41" i="98"/>
  <c r="X48" i="91"/>
  <c r="W15" i="45"/>
  <c r="Z15" i="45" s="1"/>
  <c r="W25" i="30"/>
  <c r="Z25" i="30" s="1"/>
  <c r="X5" i="91"/>
  <c r="W5" i="45"/>
  <c r="Z5" i="45" s="1"/>
  <c r="F30" i="90"/>
  <c r="E128" i="97"/>
  <c r="E57" i="97"/>
  <c r="E103" i="97"/>
  <c r="E28" i="97"/>
  <c r="AI34" i="33"/>
  <c r="G34" i="33"/>
  <c r="J34" i="33"/>
  <c r="H34" i="33"/>
  <c r="E26" i="36"/>
  <c r="E11" i="36"/>
  <c r="E125" i="36"/>
  <c r="E71" i="36"/>
  <c r="F19" i="28"/>
  <c r="X81" i="91"/>
  <c r="W26" i="45"/>
  <c r="Z26" i="45" s="1"/>
  <c r="F29" i="90"/>
  <c r="E127" i="97"/>
  <c r="E79" i="97"/>
  <c r="E12" i="97"/>
  <c r="E41" i="97"/>
  <c r="E36" i="90"/>
  <c r="D126" i="98"/>
  <c r="D43" i="98"/>
  <c r="D58" i="98"/>
  <c r="D111" i="98"/>
  <c r="W26" i="30"/>
  <c r="Z26" i="30" s="1"/>
  <c r="E111" i="95"/>
  <c r="F12" i="90"/>
  <c r="E126" i="95"/>
  <c r="E58" i="95"/>
  <c r="E43" i="95"/>
  <c r="E15" i="90"/>
  <c r="D130" i="95"/>
  <c r="D87" i="95"/>
  <c r="D27" i="95"/>
  <c r="D42" i="95"/>
  <c r="E36" i="28"/>
  <c r="D126" i="65"/>
  <c r="D58" i="65"/>
  <c r="D43" i="65"/>
  <c r="D111" i="65"/>
  <c r="AI21" i="33"/>
  <c r="G21" i="33"/>
  <c r="J21" i="33"/>
  <c r="H21" i="33"/>
  <c r="F13" i="90"/>
  <c r="E127" i="95"/>
  <c r="E41" i="95"/>
  <c r="E12" i="95"/>
  <c r="E79" i="95"/>
  <c r="E42" i="36"/>
  <c r="E130" i="36"/>
  <c r="F23" i="28"/>
  <c r="E27" i="36"/>
  <c r="E87" i="36"/>
  <c r="D57" i="35"/>
  <c r="E14" i="28"/>
  <c r="D128" i="35"/>
  <c r="D103" i="35"/>
  <c r="D28" i="35"/>
  <c r="E43" i="98"/>
  <c r="E111" i="98"/>
  <c r="F36" i="90"/>
  <c r="E126" i="98"/>
  <c r="E58" i="98"/>
  <c r="X6" i="91"/>
  <c r="W6" i="45"/>
  <c r="Z6" i="45" s="1"/>
  <c r="J15" i="30"/>
  <c r="J26" i="107" s="1"/>
  <c r="I26" i="107" s="1"/>
  <c r="J3" i="30"/>
  <c r="J2" i="107" s="1"/>
  <c r="I2" i="107" s="1"/>
  <c r="K27" i="30"/>
  <c r="J51" i="107" s="1"/>
  <c r="I51" i="107" s="1"/>
  <c r="D28" i="94"/>
  <c r="D57" i="94"/>
  <c r="E6" i="90"/>
  <c r="D128" i="94"/>
  <c r="D103" i="94"/>
  <c r="E128" i="34"/>
  <c r="E28" i="34"/>
  <c r="F6" i="28"/>
  <c r="E57" i="34"/>
  <c r="E103" i="34"/>
  <c r="K20" i="30"/>
  <c r="J37" i="107" s="1"/>
  <c r="I37" i="107" s="1"/>
  <c r="K8" i="30"/>
  <c r="J13" i="107" s="1"/>
  <c r="I13" i="107" s="1"/>
  <c r="J31" i="30"/>
  <c r="J58" i="107" s="1"/>
  <c r="I58" i="107" s="1"/>
  <c r="AI36" i="33"/>
  <c r="G36" i="33"/>
  <c r="J36" i="33"/>
  <c r="H36" i="33"/>
  <c r="W23" i="30"/>
  <c r="Z23" i="30" s="1"/>
  <c r="J16" i="30"/>
  <c r="J28" i="107" s="1"/>
  <c r="I28" i="107" s="1"/>
  <c r="K3" i="30"/>
  <c r="J3" i="107" s="1"/>
  <c r="I3" i="107" s="1"/>
  <c r="J28" i="30"/>
  <c r="J52" i="107" s="1"/>
  <c r="I52" i="107" s="1"/>
  <c r="F35" i="90"/>
  <c r="E11" i="98"/>
  <c r="E125" i="98"/>
  <c r="E26" i="98"/>
  <c r="E71" i="98"/>
  <c r="K25" i="45"/>
  <c r="J47" i="108" s="1"/>
  <c r="I47" i="108" s="1"/>
  <c r="K38" i="45"/>
  <c r="J73" i="108" s="1"/>
  <c r="I73" i="108" s="1"/>
  <c r="J14" i="45"/>
  <c r="J24" i="108" s="1"/>
  <c r="I24" i="108" s="1"/>
  <c r="W13" i="30"/>
  <c r="Z13" i="30" s="1"/>
  <c r="K29" i="30"/>
  <c r="J55" i="107" s="1"/>
  <c r="I55" i="107" s="1"/>
  <c r="J5" i="30"/>
  <c r="J6" i="107" s="1"/>
  <c r="I6" i="107" s="1"/>
  <c r="J17" i="30"/>
  <c r="J30" i="107" s="1"/>
  <c r="I30" i="107" s="1"/>
  <c r="D71" i="98"/>
  <c r="D11" i="98"/>
  <c r="D26" i="98"/>
  <c r="E35" i="90"/>
  <c r="D125" i="98"/>
  <c r="E29" i="90"/>
  <c r="D127" i="97"/>
  <c r="D41" i="97"/>
  <c r="D79" i="97"/>
  <c r="D12" i="97"/>
  <c r="E26" i="65"/>
  <c r="E11" i="65"/>
  <c r="E71" i="65"/>
  <c r="F35" i="28"/>
  <c r="E125" i="65"/>
  <c r="D13" i="65"/>
  <c r="E40" i="28"/>
  <c r="D56" i="65"/>
  <c r="D95" i="65"/>
  <c r="D131" i="65"/>
  <c r="E41" i="94"/>
  <c r="F5" i="90"/>
  <c r="E127" i="94"/>
  <c r="E79" i="94"/>
  <c r="E12" i="94"/>
  <c r="D126" i="94"/>
  <c r="D43" i="94"/>
  <c r="D58" i="94"/>
  <c r="D111" i="94"/>
  <c r="E4" i="90"/>
  <c r="X51" i="91"/>
  <c r="W18" i="45"/>
  <c r="Z18" i="45" s="1"/>
  <c r="E126" i="97"/>
  <c r="E43" i="97"/>
  <c r="E58" i="97"/>
  <c r="E111" i="97"/>
  <c r="F28" i="90"/>
  <c r="E37" i="28"/>
  <c r="D127" i="65"/>
  <c r="D12" i="65"/>
  <c r="D79" i="65"/>
  <c r="D41" i="65"/>
  <c r="W15" i="30"/>
  <c r="Z15" i="30" s="1"/>
  <c r="J20" i="30"/>
  <c r="J36" i="107" s="1"/>
  <c r="I36" i="107" s="1"/>
  <c r="K7" i="30"/>
  <c r="J11" i="107" s="1"/>
  <c r="I11" i="107" s="1"/>
  <c r="J32" i="30"/>
  <c r="J60" i="107" s="1"/>
  <c r="I60" i="107" s="1"/>
  <c r="X50" i="91"/>
  <c r="W17" i="45"/>
  <c r="Z17" i="45" s="1"/>
  <c r="X65" i="91"/>
  <c r="W21" i="45"/>
  <c r="Z21" i="45" s="1"/>
  <c r="E41" i="37"/>
  <c r="E12" i="37"/>
  <c r="E127" i="37"/>
  <c r="E79" i="37"/>
  <c r="F29" i="28"/>
  <c r="E95" i="37"/>
  <c r="F32" i="28"/>
  <c r="E131" i="37"/>
  <c r="E56" i="37"/>
  <c r="E13" i="37"/>
  <c r="K30" i="45"/>
  <c r="J57" i="108" s="1"/>
  <c r="I57" i="108" s="1"/>
  <c r="K17" i="45"/>
  <c r="J31" i="108" s="1"/>
  <c r="I31" i="108" s="1"/>
  <c r="J6" i="45"/>
  <c r="J8" i="108" s="1"/>
  <c r="I8" i="108" s="1"/>
  <c r="K31" i="45"/>
  <c r="J59" i="108" s="1"/>
  <c r="I59" i="108" s="1"/>
  <c r="J19" i="45"/>
  <c r="J34" i="108" s="1"/>
  <c r="I34" i="108" s="1"/>
  <c r="J7" i="45"/>
  <c r="J10" i="108" s="1"/>
  <c r="I10" i="108" s="1"/>
  <c r="J22" i="30"/>
  <c r="J40" i="107" s="1"/>
  <c r="I40" i="107" s="1"/>
  <c r="K9" i="30"/>
  <c r="J15" i="107" s="1"/>
  <c r="I15" i="107" s="1"/>
  <c r="J34" i="30"/>
  <c r="J64" i="107" s="1"/>
  <c r="I64" i="107" s="1"/>
  <c r="D125" i="94"/>
  <c r="D11" i="94"/>
  <c r="E3" i="90"/>
  <c r="D71" i="94"/>
  <c r="D26" i="94"/>
  <c r="E127" i="35"/>
  <c r="E12" i="35"/>
  <c r="E41" i="35"/>
  <c r="F13" i="28"/>
  <c r="E79" i="35"/>
  <c r="E131" i="35"/>
  <c r="E56" i="35"/>
  <c r="E95" i="35"/>
  <c r="F16" i="28"/>
  <c r="E13" i="35"/>
  <c r="J6" i="30"/>
  <c r="J8" i="107" s="1"/>
  <c r="I8" i="107" s="1"/>
  <c r="K30" i="30"/>
  <c r="J57" i="107" s="1"/>
  <c r="I57" i="107" s="1"/>
  <c r="K17" i="30"/>
  <c r="J31" i="107" s="1"/>
  <c r="I31" i="107" s="1"/>
  <c r="W11" i="30"/>
  <c r="Z11" i="30" s="1"/>
  <c r="E71" i="35"/>
  <c r="E26" i="35"/>
  <c r="E11" i="35"/>
  <c r="E125" i="35"/>
  <c r="F11" i="28"/>
  <c r="AI19" i="33"/>
  <c r="H19" i="33"/>
  <c r="G19" i="33"/>
  <c r="J19" i="33"/>
  <c r="D56" i="35"/>
  <c r="D13" i="35"/>
  <c r="E16" i="28"/>
  <c r="D95" i="35"/>
  <c r="D131" i="35"/>
  <c r="D26" i="34"/>
  <c r="D11" i="34"/>
  <c r="E3" i="28"/>
  <c r="D71" i="34"/>
  <c r="D125" i="34"/>
  <c r="D41" i="99"/>
  <c r="D12" i="99"/>
  <c r="D79" i="99"/>
  <c r="E45" i="90"/>
  <c r="D127" i="99"/>
  <c r="K16" i="30"/>
  <c r="J29" i="107" s="1"/>
  <c r="I29" i="107" s="1"/>
  <c r="K4" i="30"/>
  <c r="J5" i="107" s="1"/>
  <c r="I5" i="107" s="1"/>
  <c r="J27" i="30"/>
  <c r="J50" i="107" s="1"/>
  <c r="I50" i="107" s="1"/>
  <c r="W6" i="30"/>
  <c r="Z6" i="30" s="1"/>
  <c r="K29" i="45"/>
  <c r="J55" i="108" s="1"/>
  <c r="I55" i="108" s="1"/>
  <c r="J17" i="45"/>
  <c r="J30" i="108" s="1"/>
  <c r="I30" i="108" s="1"/>
  <c r="J5" i="45"/>
  <c r="J6" i="108" s="1"/>
  <c r="I6" i="108" s="1"/>
  <c r="E57" i="36"/>
  <c r="E28" i="36"/>
  <c r="F22" i="28"/>
  <c r="E103" i="36"/>
  <c r="E128" i="36"/>
  <c r="E79" i="99"/>
  <c r="E41" i="99"/>
  <c r="F45" i="90"/>
  <c r="E12" i="99"/>
  <c r="E127" i="99"/>
  <c r="D43" i="36"/>
  <c r="D58" i="36"/>
  <c r="D111" i="36"/>
  <c r="D126" i="36"/>
  <c r="E20" i="28"/>
  <c r="F39" i="90"/>
  <c r="E87" i="98"/>
  <c r="E130" i="98"/>
  <c r="E27" i="98"/>
  <c r="E42" i="98"/>
  <c r="X34" i="91"/>
  <c r="W12" i="45"/>
  <c r="Z12" i="45" s="1"/>
  <c r="E127" i="66"/>
  <c r="E41" i="66"/>
  <c r="F45" i="28"/>
  <c r="E12" i="66"/>
  <c r="E79" i="66"/>
  <c r="AI80" i="33"/>
  <c r="G80" i="33"/>
  <c r="H80" i="33"/>
  <c r="J80" i="33"/>
  <c r="F8" i="90"/>
  <c r="E131" i="94"/>
  <c r="E56" i="94"/>
  <c r="E13" i="94"/>
  <c r="E95" i="94"/>
  <c r="AI48" i="33"/>
  <c r="H48" i="33"/>
  <c r="J48" i="33"/>
  <c r="G48" i="33"/>
  <c r="F44" i="90"/>
  <c r="E126" i="99"/>
  <c r="E111" i="99"/>
  <c r="E43" i="99"/>
  <c r="E58" i="99"/>
  <c r="D130" i="99"/>
  <c r="D42" i="99"/>
  <c r="D27" i="99"/>
  <c r="D87" i="99"/>
  <c r="E47" i="90"/>
  <c r="D87" i="37"/>
  <c r="D130" i="37"/>
  <c r="D27" i="37"/>
  <c r="E31" i="28"/>
  <c r="D42" i="37"/>
  <c r="J26" i="45"/>
  <c r="J48" i="108" s="1"/>
  <c r="I48" i="108" s="1"/>
  <c r="K13" i="45"/>
  <c r="J23" i="108" s="1"/>
  <c r="I23" i="108" s="1"/>
  <c r="J38" i="45"/>
  <c r="J72" i="108" s="1"/>
  <c r="I72" i="108" s="1"/>
  <c r="X21" i="91"/>
  <c r="W10" i="45"/>
  <c r="Z10" i="45" s="1"/>
  <c r="E11" i="66"/>
  <c r="E26" i="66"/>
  <c r="E71" i="66"/>
  <c r="F43" i="28"/>
  <c r="E125" i="66"/>
  <c r="J12" i="30"/>
  <c r="J20" i="107" s="1"/>
  <c r="I20" i="107" s="1"/>
  <c r="K36" i="30"/>
  <c r="J69" i="107" s="1"/>
  <c r="I69" i="107" s="1"/>
  <c r="K23" i="30"/>
  <c r="J43" i="107" s="1"/>
  <c r="I43" i="107" s="1"/>
  <c r="E58" i="35"/>
  <c r="E111" i="35"/>
  <c r="E126" i="35"/>
  <c r="E43" i="35"/>
  <c r="F12" i="28"/>
  <c r="W10" i="30"/>
  <c r="Z10" i="30" s="1"/>
  <c r="E56" i="95"/>
  <c r="F16" i="90"/>
  <c r="E131" i="95"/>
  <c r="E95" i="95"/>
  <c r="E13" i="95"/>
  <c r="X33" i="91"/>
  <c r="W11" i="45"/>
  <c r="Z11" i="45" s="1"/>
  <c r="E14" i="90"/>
  <c r="D57" i="95"/>
  <c r="D128" i="95"/>
  <c r="D28" i="95"/>
  <c r="D103" i="95"/>
  <c r="AI20" i="33"/>
  <c r="J20" i="33"/>
  <c r="G20" i="33"/>
  <c r="H20" i="33"/>
  <c r="J30" i="30"/>
  <c r="J56" i="107" s="1"/>
  <c r="I56" i="107" s="1"/>
  <c r="K5" i="30"/>
  <c r="J7" i="107" s="1"/>
  <c r="I7" i="107" s="1"/>
  <c r="J18" i="30"/>
  <c r="J32" i="107" s="1"/>
  <c r="I32" i="107" s="1"/>
  <c r="X66" i="91"/>
  <c r="W22" i="45"/>
  <c r="Z22" i="45" s="1"/>
  <c r="J27" i="45"/>
  <c r="J50" i="108" s="1"/>
  <c r="I50" i="108" s="1"/>
  <c r="K16" i="45"/>
  <c r="J29" i="108" s="1"/>
  <c r="I29" i="108" s="1"/>
  <c r="K4" i="45"/>
  <c r="J5" i="108" s="1"/>
  <c r="I5" i="108" s="1"/>
  <c r="W3" i="30"/>
  <c r="D127" i="34"/>
  <c r="D12" i="34"/>
  <c r="D79" i="34"/>
  <c r="E5" i="28"/>
  <c r="D41" i="34"/>
  <c r="J31" i="45"/>
  <c r="J58" i="108" s="1"/>
  <c r="I58" i="108" s="1"/>
  <c r="K20" i="45"/>
  <c r="J37" i="108" s="1"/>
  <c r="I37" i="108" s="1"/>
  <c r="K8" i="45"/>
  <c r="J13" i="108" s="1"/>
  <c r="I13" i="108" s="1"/>
  <c r="E43" i="90"/>
  <c r="D125" i="99"/>
  <c r="D71" i="99"/>
  <c r="D26" i="99"/>
  <c r="D11" i="99"/>
  <c r="K37" i="45"/>
  <c r="J71" i="108" s="1"/>
  <c r="I71" i="108" s="1"/>
  <c r="J13" i="45"/>
  <c r="J22" i="108" s="1"/>
  <c r="I22" i="108" s="1"/>
  <c r="J25" i="45"/>
  <c r="J46" i="108" s="1"/>
  <c r="I46" i="108" s="1"/>
  <c r="E11" i="94"/>
  <c r="E26" i="94"/>
  <c r="F3" i="90"/>
  <c r="E125" i="94"/>
  <c r="E71" i="94"/>
  <c r="AI6" i="33"/>
  <c r="H6" i="33"/>
  <c r="G6" i="33"/>
  <c r="J6" i="33"/>
  <c r="F24" i="90"/>
  <c r="E131" i="96"/>
  <c r="E56" i="96"/>
  <c r="E95" i="96"/>
  <c r="E13" i="96"/>
  <c r="F21" i="90"/>
  <c r="E127" i="96"/>
  <c r="E79" i="96"/>
  <c r="E12" i="96"/>
  <c r="E41" i="96"/>
  <c r="X18" i="91"/>
  <c r="W7" i="45"/>
  <c r="Z7" i="45" s="1"/>
  <c r="AI78" i="33"/>
  <c r="J78" i="33"/>
  <c r="G78" i="33"/>
  <c r="H78" i="33"/>
  <c r="E13" i="36"/>
  <c r="E131" i="36"/>
  <c r="E56" i="36"/>
  <c r="F24" i="28"/>
  <c r="E95" i="36"/>
  <c r="F31" i="90"/>
  <c r="E87" i="97"/>
  <c r="E130" i="97"/>
  <c r="E27" i="97"/>
  <c r="E42" i="97"/>
  <c r="K26" i="45"/>
  <c r="J49" i="108" s="1"/>
  <c r="I49" i="108" s="1"/>
  <c r="J37" i="45"/>
  <c r="J70" i="108" s="1"/>
  <c r="I70" i="108" s="1"/>
  <c r="K14" i="45"/>
  <c r="J25" i="108" s="1"/>
  <c r="I25" i="108" s="1"/>
  <c r="AI5" i="33"/>
  <c r="G5" i="33"/>
  <c r="J5" i="33"/>
  <c r="H5" i="33"/>
  <c r="F8" i="28"/>
  <c r="E56" i="34"/>
  <c r="E131" i="34"/>
  <c r="E95" i="34"/>
  <c r="E13" i="34"/>
  <c r="D111" i="34"/>
  <c r="D126" i="34"/>
  <c r="D58" i="34"/>
  <c r="D43" i="34"/>
  <c r="E4" i="28"/>
  <c r="X79" i="91"/>
  <c r="W24" i="45"/>
  <c r="Z24" i="45" s="1"/>
  <c r="E13" i="97"/>
  <c r="E56" i="97"/>
  <c r="F32" i="90"/>
  <c r="E131" i="97"/>
  <c r="E95" i="97"/>
  <c r="K36" i="45"/>
  <c r="J69" i="108" s="1"/>
  <c r="I69" i="108" s="1"/>
  <c r="J12" i="45"/>
  <c r="J20" i="108" s="1"/>
  <c r="I20" i="108" s="1"/>
  <c r="K23" i="45"/>
  <c r="J43" i="108" s="1"/>
  <c r="I43" i="108" s="1"/>
  <c r="E126" i="66"/>
  <c r="F44" i="28"/>
  <c r="E111" i="66"/>
  <c r="E58" i="66"/>
  <c r="E43" i="66"/>
  <c r="AI65" i="33"/>
  <c r="J65" i="33"/>
  <c r="G65" i="33"/>
  <c r="H65" i="33"/>
  <c r="X49" i="91"/>
  <c r="W16" i="45"/>
  <c r="Z16" i="45" s="1"/>
  <c r="J22" i="45"/>
  <c r="J40" i="108" s="1"/>
  <c r="I40" i="108" s="1"/>
  <c r="J34" i="45"/>
  <c r="J64" i="108" s="1"/>
  <c r="I64" i="108" s="1"/>
  <c r="K9" i="45"/>
  <c r="J15" i="108" s="1"/>
  <c r="I15" i="108" s="1"/>
  <c r="E128" i="35"/>
  <c r="F14" i="28"/>
  <c r="E57" i="35"/>
  <c r="E103" i="35"/>
  <c r="E28" i="35"/>
  <c r="D125" i="96"/>
  <c r="D11" i="96"/>
  <c r="D71" i="96"/>
  <c r="D26" i="96"/>
  <c r="E19" i="90"/>
  <c r="F11" i="90"/>
  <c r="E26" i="95"/>
  <c r="E125" i="95"/>
  <c r="E11" i="95"/>
  <c r="E71" i="95"/>
  <c r="E5" i="90"/>
  <c r="D127" i="94"/>
  <c r="D41" i="94"/>
  <c r="D79" i="94"/>
  <c r="D12" i="94"/>
  <c r="E126" i="96"/>
  <c r="E111" i="96"/>
  <c r="E43" i="96"/>
  <c r="E58" i="96"/>
  <c r="F20" i="90"/>
  <c r="W22" i="30"/>
  <c r="Z22" i="30" s="1"/>
  <c r="F4" i="28"/>
  <c r="E111" i="34"/>
  <c r="E58" i="34"/>
  <c r="E126" i="34"/>
  <c r="E43" i="34"/>
  <c r="E13" i="90"/>
  <c r="D127" i="95"/>
  <c r="D41" i="95"/>
  <c r="D12" i="95"/>
  <c r="D79" i="95"/>
  <c r="J25" i="30"/>
  <c r="J46" i="107" s="1"/>
  <c r="I46" i="107" s="1"/>
  <c r="K37" i="30"/>
  <c r="J71" i="107" s="1"/>
  <c r="I71" i="107" s="1"/>
  <c r="J13" i="30"/>
  <c r="J22" i="107" s="1"/>
  <c r="I22" i="107" s="1"/>
  <c r="D128" i="34"/>
  <c r="D103" i="34"/>
  <c r="D57" i="34"/>
  <c r="D28" i="34"/>
  <c r="E6" i="28"/>
  <c r="E38" i="90"/>
  <c r="D128" i="98"/>
  <c r="D103" i="98"/>
  <c r="D57" i="98"/>
  <c r="D28" i="98"/>
  <c r="X80" i="91"/>
  <c r="W25" i="45"/>
  <c r="Z25" i="45" s="1"/>
  <c r="E22" i="90"/>
  <c r="D128" i="96"/>
  <c r="D103" i="96"/>
  <c r="D57" i="96"/>
  <c r="D28" i="96"/>
  <c r="J36" i="30"/>
  <c r="J68" i="107" s="1"/>
  <c r="I68" i="107" s="1"/>
  <c r="K11" i="30"/>
  <c r="J19" i="107" s="1"/>
  <c r="I19" i="107" s="1"/>
  <c r="J24" i="30"/>
  <c r="J44" i="107" s="1"/>
  <c r="I44" i="107" s="1"/>
  <c r="D58" i="66"/>
  <c r="E44" i="28"/>
  <c r="D111" i="66"/>
  <c r="D43" i="66"/>
  <c r="D126" i="66"/>
  <c r="K22" i="45"/>
  <c r="J41" i="108" s="1"/>
  <c r="I41" i="108" s="1"/>
  <c r="J33" i="45"/>
  <c r="J62" i="108" s="1"/>
  <c r="I62" i="108" s="1"/>
  <c r="K10" i="45"/>
  <c r="J17" i="108" s="1"/>
  <c r="I17" i="108" s="1"/>
  <c r="E130" i="65"/>
  <c r="E42" i="65"/>
  <c r="F39" i="28"/>
  <c r="E87" i="65"/>
  <c r="E27" i="65"/>
  <c r="E42" i="37"/>
  <c r="E130" i="37"/>
  <c r="E27" i="37"/>
  <c r="F31" i="28"/>
  <c r="E87" i="37"/>
  <c r="D103" i="36"/>
  <c r="D28" i="36"/>
  <c r="D128" i="36"/>
  <c r="D57" i="36"/>
  <c r="E22" i="28"/>
  <c r="K22" i="30"/>
  <c r="J41" i="107" s="1"/>
  <c r="I41" i="107" s="1"/>
  <c r="K10" i="30"/>
  <c r="J17" i="107" s="1"/>
  <c r="I17" i="107" s="1"/>
  <c r="J33" i="30"/>
  <c r="J62" i="107" s="1"/>
  <c r="I62" i="107" s="1"/>
  <c r="AI51" i="33"/>
  <c r="G51" i="33"/>
  <c r="J51" i="33"/>
  <c r="H51" i="33"/>
  <c r="E46" i="90"/>
  <c r="D128" i="99"/>
  <c r="D103" i="99"/>
  <c r="D57" i="99"/>
  <c r="D28" i="99"/>
  <c r="E28" i="90"/>
  <c r="D43" i="97"/>
  <c r="D126" i="97"/>
  <c r="D111" i="97"/>
  <c r="D58" i="97"/>
  <c r="E95" i="98"/>
  <c r="E13" i="98"/>
  <c r="E56" i="98"/>
  <c r="F40" i="90"/>
  <c r="E131" i="98"/>
  <c r="E128" i="66"/>
  <c r="E57" i="66"/>
  <c r="F46" i="28"/>
  <c r="E28" i="66"/>
  <c r="E103" i="66"/>
  <c r="F14" i="90"/>
  <c r="E128" i="95"/>
  <c r="E57" i="95"/>
  <c r="E28" i="95"/>
  <c r="E103" i="95"/>
  <c r="AI79" i="33"/>
  <c r="G79" i="33"/>
  <c r="H79" i="33"/>
  <c r="J79" i="33"/>
  <c r="E131" i="65"/>
  <c r="E95" i="65"/>
  <c r="E56" i="65"/>
  <c r="E13" i="65"/>
  <c r="F40" i="28"/>
  <c r="E127" i="65"/>
  <c r="E12" i="65"/>
  <c r="F37" i="28"/>
  <c r="E41" i="65"/>
  <c r="E79" i="65"/>
  <c r="F27" i="90"/>
  <c r="E125" i="97"/>
  <c r="E11" i="97"/>
  <c r="E26" i="97"/>
  <c r="E71" i="97"/>
  <c r="D42" i="35"/>
  <c r="D130" i="35"/>
  <c r="E15" i="28"/>
  <c r="D87" i="35"/>
  <c r="D27" i="35"/>
  <c r="F23" i="90"/>
  <c r="E130" i="96"/>
  <c r="E27" i="96"/>
  <c r="E87" i="96"/>
  <c r="E42" i="96"/>
  <c r="D131" i="95"/>
  <c r="D56" i="95"/>
  <c r="D95" i="95"/>
  <c r="E16" i="90"/>
  <c r="D13" i="95"/>
  <c r="W16" i="30"/>
  <c r="Z16" i="30" s="1"/>
  <c r="E11" i="37"/>
  <c r="E71" i="37"/>
  <c r="F27" i="28"/>
  <c r="E125" i="37"/>
  <c r="E26" i="37"/>
  <c r="D131" i="37"/>
  <c r="D95" i="37"/>
  <c r="D13" i="37"/>
  <c r="E32" i="28"/>
  <c r="D56" i="37"/>
  <c r="K27" i="45"/>
  <c r="J51" i="108" s="1"/>
  <c r="I51" i="108" s="1"/>
  <c r="J3" i="45"/>
  <c r="J2" i="108" s="1"/>
  <c r="I2" i="108" s="1"/>
  <c r="J15" i="45"/>
  <c r="J26" i="108" s="1"/>
  <c r="I26" i="108" s="1"/>
  <c r="D12" i="36"/>
  <c r="D79" i="36"/>
  <c r="E21" i="28"/>
  <c r="D127" i="36"/>
  <c r="D41" i="36"/>
  <c r="D11" i="36"/>
  <c r="D125" i="36"/>
  <c r="D26" i="36"/>
  <c r="E19" i="28"/>
  <c r="D71" i="36"/>
  <c r="W8" i="30"/>
  <c r="Z8" i="30" s="1"/>
  <c r="E57" i="94"/>
  <c r="F6" i="90"/>
  <c r="E103" i="94"/>
  <c r="E28" i="94"/>
  <c r="E128" i="94"/>
  <c r="E28" i="96"/>
  <c r="E128" i="96"/>
  <c r="E57" i="96"/>
  <c r="F22" i="90"/>
  <c r="E103" i="96"/>
  <c r="X78" i="91"/>
  <c r="W23" i="45"/>
  <c r="Z23" i="45" s="1"/>
  <c r="X4" i="91"/>
  <c r="W4" i="45"/>
  <c r="Z4" i="45" s="1"/>
  <c r="J35" i="30"/>
  <c r="J66" i="107" s="1"/>
  <c r="I66" i="107" s="1"/>
  <c r="K12" i="30"/>
  <c r="J21" i="107" s="1"/>
  <c r="I21" i="107" s="1"/>
  <c r="K24" i="30"/>
  <c r="J45" i="107" s="1"/>
  <c r="I45" i="107" s="1"/>
  <c r="Z27" i="45" l="1"/>
  <c r="O15" i="90"/>
  <c r="N15" i="90" s="1"/>
  <c r="M15" i="90" s="1"/>
  <c r="L15" i="90" s="1"/>
  <c r="F108" i="35"/>
  <c r="O13" i="90"/>
  <c r="F82" i="36"/>
  <c r="DN25" i="28"/>
  <c r="DN10" i="28"/>
  <c r="DN4" i="28"/>
  <c r="DN18" i="28"/>
  <c r="DN26" i="28"/>
  <c r="DN11" i="28"/>
  <c r="DN19" i="28"/>
  <c r="DN27" i="28"/>
  <c r="DN12" i="28"/>
  <c r="DN21" i="28"/>
  <c r="DN14" i="28"/>
  <c r="DN22" i="28"/>
  <c r="DN20" i="28"/>
  <c r="DN5" i="28"/>
  <c r="DN13" i="28"/>
  <c r="DN6" i="28"/>
  <c r="DN15" i="28"/>
  <c r="DN23" i="28"/>
  <c r="DN8" i="28"/>
  <c r="DN16" i="28"/>
  <c r="Z3" i="30"/>
  <c r="Z27" i="30" s="1"/>
  <c r="DN24" i="28"/>
  <c r="DN9" i="28"/>
  <c r="DN17" i="28"/>
  <c r="DN7" i="28"/>
  <c r="O29" i="90"/>
  <c r="N29" i="90" s="1"/>
  <c r="M29" i="90" s="1"/>
  <c r="L29" i="90" s="1"/>
  <c r="O35" i="90"/>
  <c r="N35" i="90" s="1"/>
  <c r="M35" i="90" s="1"/>
  <c r="L35" i="90" s="1"/>
  <c r="O38" i="90"/>
  <c r="N38" i="90" s="1"/>
  <c r="M38" i="90" s="1"/>
  <c r="L38" i="90" s="1"/>
  <c r="O16" i="90"/>
  <c r="N16" i="90" s="1"/>
  <c r="M16" i="90" s="1"/>
  <c r="L16" i="90" s="1"/>
  <c r="O48" i="90"/>
  <c r="N48" i="90" s="1"/>
  <c r="M48" i="90" s="1"/>
  <c r="L48" i="90" s="1"/>
  <c r="O11" i="90"/>
  <c r="N11" i="90" s="1"/>
  <c r="M11" i="90" s="1"/>
  <c r="L11" i="90" s="1"/>
  <c r="O5" i="90"/>
  <c r="N5" i="90" s="1"/>
  <c r="M5" i="90" s="1"/>
  <c r="L5" i="90" s="1"/>
  <c r="O28" i="90"/>
  <c r="N28" i="90" s="1"/>
  <c r="M28" i="90" s="1"/>
  <c r="L28" i="90" s="1"/>
  <c r="O47" i="90"/>
  <c r="N47" i="90" s="1"/>
  <c r="M47" i="90" s="1"/>
  <c r="L47" i="90" s="1"/>
  <c r="O7" i="90"/>
  <c r="N7" i="90" s="1"/>
  <c r="M7" i="90" s="1"/>
  <c r="L7" i="90" s="1"/>
  <c r="O20" i="90"/>
  <c r="N20" i="90" s="1"/>
  <c r="M20" i="90" s="1"/>
  <c r="L20" i="90" s="1"/>
  <c r="O46" i="90"/>
  <c r="N46" i="90" s="1"/>
  <c r="M46" i="90" s="1"/>
  <c r="L46" i="90" s="1"/>
  <c r="O6" i="90"/>
  <c r="N6" i="90" s="1"/>
  <c r="M6" i="90" s="1"/>
  <c r="L6" i="90" s="1"/>
  <c r="O36" i="90"/>
  <c r="N36" i="90" s="1"/>
  <c r="M36" i="90" s="1"/>
  <c r="L36" i="90" s="1"/>
  <c r="O32" i="90"/>
  <c r="N32" i="90" s="1"/>
  <c r="M32" i="90" s="1"/>
  <c r="L32" i="90" s="1"/>
  <c r="O39" i="90"/>
  <c r="N39" i="90" s="1"/>
  <c r="M39" i="90" s="1"/>
  <c r="L39" i="90" s="1"/>
  <c r="O45" i="90"/>
  <c r="N45" i="90" s="1"/>
  <c r="M45" i="90" s="1"/>
  <c r="L45" i="90" s="1"/>
  <c r="O23" i="90"/>
  <c r="N23" i="90" s="1"/>
  <c r="M23" i="90" s="1"/>
  <c r="L23" i="90" s="1"/>
  <c r="O19" i="90"/>
  <c r="N19" i="90" s="1"/>
  <c r="M19" i="90" s="1"/>
  <c r="L19" i="90" s="1"/>
  <c r="O4" i="90"/>
  <c r="N4" i="90" s="1"/>
  <c r="M4" i="90" s="1"/>
  <c r="L4" i="90" s="1"/>
  <c r="O30" i="90"/>
  <c r="N30" i="90" s="1"/>
  <c r="M30" i="90" s="1"/>
  <c r="L30" i="90" s="1"/>
  <c r="O24" i="90"/>
  <c r="N24" i="90" s="1"/>
  <c r="M24" i="90" s="1"/>
  <c r="L24" i="90" s="1"/>
  <c r="O12" i="90"/>
  <c r="N12" i="90" s="1"/>
  <c r="M12" i="90" s="1"/>
  <c r="L12" i="90" s="1"/>
  <c r="O40" i="90"/>
  <c r="N40" i="90" s="1"/>
  <c r="M40" i="90" s="1"/>
  <c r="L40" i="90" s="1"/>
  <c r="O44" i="90"/>
  <c r="N44" i="90" s="1"/>
  <c r="M44" i="90" s="1"/>
  <c r="L44" i="90" s="1"/>
  <c r="O22" i="90"/>
  <c r="N22" i="90" s="1"/>
  <c r="M22" i="90" s="1"/>
  <c r="L22" i="90" s="1"/>
  <c r="O43" i="90"/>
  <c r="N43" i="90" s="1"/>
  <c r="M43" i="90" s="1"/>
  <c r="L43" i="90" s="1"/>
  <c r="O14" i="90"/>
  <c r="N14" i="90" s="1"/>
  <c r="M14" i="90" s="1"/>
  <c r="L14" i="90" s="1"/>
  <c r="O3" i="90"/>
  <c r="N3" i="90" s="1"/>
  <c r="M3" i="90" s="1"/>
  <c r="L3" i="90" s="1"/>
  <c r="O37" i="90"/>
  <c r="N37" i="90" s="1"/>
  <c r="M37" i="90" s="1"/>
  <c r="L37" i="90" s="1"/>
  <c r="O21" i="90"/>
  <c r="N21" i="90" s="1"/>
  <c r="M21" i="90" s="1"/>
  <c r="L21" i="90" s="1"/>
  <c r="O27" i="90"/>
  <c r="N27" i="90" s="1"/>
  <c r="M27" i="90" s="1"/>
  <c r="L27" i="90" s="1"/>
  <c r="O8" i="90"/>
  <c r="N8" i="90" s="1"/>
  <c r="M8" i="90" s="1"/>
  <c r="L8" i="90" s="1"/>
  <c r="O31" i="90"/>
  <c r="N31" i="90" s="1"/>
  <c r="M31" i="90" s="1"/>
  <c r="L31" i="90" s="1"/>
  <c r="F74" i="35"/>
  <c r="F40" i="101"/>
  <c r="F40" i="103"/>
  <c r="E28" i="103"/>
  <c r="E28" i="101"/>
  <c r="E5" i="101"/>
  <c r="E5" i="103"/>
  <c r="E47" i="103"/>
  <c r="E47" i="101"/>
  <c r="E35" i="101"/>
  <c r="E35" i="103"/>
  <c r="F35" i="101"/>
  <c r="F35" i="103"/>
  <c r="F43" i="103"/>
  <c r="F43" i="101"/>
  <c r="E40" i="101"/>
  <c r="E40" i="103"/>
  <c r="E23" i="103"/>
  <c r="E23" i="101"/>
  <c r="E7" i="103"/>
  <c r="E7" i="101"/>
  <c r="F37" i="101"/>
  <c r="F37" i="103"/>
  <c r="E20" i="103"/>
  <c r="E20" i="101"/>
  <c r="F14" i="103"/>
  <c r="F14" i="101"/>
  <c r="F3" i="103"/>
  <c r="F3" i="101"/>
  <c r="F44" i="103"/>
  <c r="F44" i="101"/>
  <c r="F12" i="101"/>
  <c r="F12" i="103"/>
  <c r="E36" i="101"/>
  <c r="E36" i="103"/>
  <c r="E38" i="103"/>
  <c r="E38" i="101"/>
  <c r="F24" i="103"/>
  <c r="F24" i="101"/>
  <c r="F8" i="101"/>
  <c r="F8" i="103"/>
  <c r="F39" i="101"/>
  <c r="F39" i="103"/>
  <c r="F45" i="101"/>
  <c r="F45" i="103"/>
  <c r="F48" i="101"/>
  <c r="F48" i="103"/>
  <c r="F38" i="103"/>
  <c r="F38" i="101"/>
  <c r="E22" i="101"/>
  <c r="E22" i="103"/>
  <c r="F32" i="101"/>
  <c r="F32" i="103"/>
  <c r="E43" i="103"/>
  <c r="E43" i="101"/>
  <c r="E45" i="101"/>
  <c r="E45" i="103"/>
  <c r="E3" i="101"/>
  <c r="E3" i="103"/>
  <c r="E21" i="103"/>
  <c r="E21" i="101"/>
  <c r="E8" i="101"/>
  <c r="E8" i="103"/>
  <c r="E31" i="103"/>
  <c r="E31" i="101"/>
  <c r="F7" i="103"/>
  <c r="F7" i="101"/>
  <c r="F46" i="101"/>
  <c r="F46" i="103"/>
  <c r="E16" i="103"/>
  <c r="E16" i="101"/>
  <c r="F23" i="103"/>
  <c r="F23" i="101"/>
  <c r="E6" i="101"/>
  <c r="E6" i="103"/>
  <c r="E48" i="101"/>
  <c r="E48" i="103"/>
  <c r="E11" i="103"/>
  <c r="E11" i="101"/>
  <c r="E46" i="103"/>
  <c r="E46" i="101"/>
  <c r="F11" i="103"/>
  <c r="F11" i="101"/>
  <c r="F31" i="101"/>
  <c r="F31" i="103"/>
  <c r="F21" i="103"/>
  <c r="F21" i="101"/>
  <c r="F16" i="103"/>
  <c r="F16" i="101"/>
  <c r="E15" i="101"/>
  <c r="E15" i="103"/>
  <c r="E32" i="103"/>
  <c r="E32" i="101"/>
  <c r="F19" i="101"/>
  <c r="F19" i="103"/>
  <c r="F4" i="101"/>
  <c r="F4" i="103"/>
  <c r="E39" i="101"/>
  <c r="E39" i="103"/>
  <c r="E44" i="101"/>
  <c r="E44" i="103"/>
  <c r="F15" i="101"/>
  <c r="F15" i="103"/>
  <c r="F6" i="101"/>
  <c r="F6" i="103"/>
  <c r="F27" i="101"/>
  <c r="F27" i="103"/>
  <c r="E19" i="101"/>
  <c r="E19" i="103"/>
  <c r="E4" i="101"/>
  <c r="E4" i="103"/>
  <c r="F5" i="101"/>
  <c r="F5" i="103"/>
  <c r="E29" i="103"/>
  <c r="E29" i="101"/>
  <c r="F36" i="101"/>
  <c r="F36" i="103"/>
  <c r="F29" i="103"/>
  <c r="F29" i="101"/>
  <c r="F30" i="101"/>
  <c r="F30" i="103"/>
  <c r="E30" i="101"/>
  <c r="E30" i="103"/>
  <c r="E24" i="103"/>
  <c r="E24" i="101"/>
  <c r="E12" i="101"/>
  <c r="E12" i="103"/>
  <c r="F22" i="101"/>
  <c r="F22" i="103"/>
  <c r="E13" i="103"/>
  <c r="E13" i="101"/>
  <c r="F20" i="103"/>
  <c r="F20" i="101"/>
  <c r="E14" i="101"/>
  <c r="E14" i="103"/>
  <c r="F28" i="103"/>
  <c r="F28" i="101"/>
  <c r="F13" i="103"/>
  <c r="F13" i="101"/>
  <c r="E37" i="101"/>
  <c r="E37" i="103"/>
  <c r="F47" i="103"/>
  <c r="F47" i="101"/>
  <c r="E27" i="101"/>
  <c r="E27" i="103"/>
  <c r="E4" i="100"/>
  <c r="E5" i="100"/>
  <c r="F16" i="100"/>
  <c r="F23" i="100"/>
  <c r="E36" i="100"/>
  <c r="E8" i="100"/>
  <c r="F36" i="100"/>
  <c r="E35" i="100"/>
  <c r="E7" i="100"/>
  <c r="F30" i="100"/>
  <c r="F39" i="100"/>
  <c r="F8" i="100"/>
  <c r="F12" i="100"/>
  <c r="F45" i="100"/>
  <c r="E3" i="100"/>
  <c r="F19" i="100"/>
  <c r="E30" i="100"/>
  <c r="F20" i="100"/>
  <c r="E32" i="100"/>
  <c r="E21" i="100"/>
  <c r="F37" i="100"/>
  <c r="E44" i="100"/>
  <c r="F43" i="100"/>
  <c r="F32" i="100"/>
  <c r="E46" i="100"/>
  <c r="E29" i="100"/>
  <c r="E45" i="100"/>
  <c r="E19" i="100"/>
  <c r="F31" i="100"/>
  <c r="E6" i="100"/>
  <c r="E20" i="100"/>
  <c r="E40" i="100"/>
  <c r="E23" i="100"/>
  <c r="F5" i="100"/>
  <c r="F48" i="100"/>
  <c r="F21" i="100"/>
  <c r="E39" i="100"/>
  <c r="E12" i="100"/>
  <c r="E28" i="100"/>
  <c r="F46" i="100"/>
  <c r="F4" i="100"/>
  <c r="F44" i="100"/>
  <c r="E31" i="100"/>
  <c r="F29" i="100"/>
  <c r="E14" i="100"/>
  <c r="F28" i="100"/>
  <c r="F15" i="100"/>
  <c r="E27" i="100"/>
  <c r="F11" i="100"/>
  <c r="F13" i="100"/>
  <c r="F38" i="100"/>
  <c r="E47" i="100"/>
  <c r="F40" i="100"/>
  <c r="E22" i="100"/>
  <c r="F27" i="100"/>
  <c r="F14" i="100"/>
  <c r="E16" i="100"/>
  <c r="E37" i="100"/>
  <c r="F35" i="100"/>
  <c r="F7" i="100"/>
  <c r="E38" i="100"/>
  <c r="E11" i="100"/>
  <c r="F3" i="100"/>
  <c r="E48" i="100"/>
  <c r="E13" i="100"/>
  <c r="E15" i="100"/>
  <c r="F24" i="100"/>
  <c r="F22" i="100"/>
  <c r="F6" i="100"/>
  <c r="E24" i="100"/>
  <c r="E43" i="100"/>
  <c r="F47" i="100"/>
  <c r="F74" i="66"/>
  <c r="F85" i="65"/>
  <c r="F67" i="66"/>
  <c r="F99" i="34"/>
  <c r="F66" i="65"/>
  <c r="F66" i="34"/>
  <c r="F66" i="66"/>
  <c r="F66" i="36"/>
  <c r="F82" i="35"/>
  <c r="F67" i="37"/>
  <c r="F108" i="36"/>
  <c r="F101" i="65"/>
  <c r="F99" i="35"/>
  <c r="F108" i="65"/>
  <c r="F91" i="34"/>
  <c r="F85" i="66"/>
  <c r="K51" i="33"/>
  <c r="F82" i="66"/>
  <c r="I53" i="37"/>
  <c r="F109" i="66"/>
  <c r="F67" i="65"/>
  <c r="F91" i="35"/>
  <c r="G21" i="36"/>
  <c r="F66" i="35"/>
  <c r="F38" i="37"/>
  <c r="F101" i="37"/>
  <c r="G36" i="36"/>
  <c r="F99" i="65"/>
  <c r="F74" i="37"/>
  <c r="Y49" i="91"/>
  <c r="G38" i="35"/>
  <c r="F76" i="37"/>
  <c r="F109" i="65"/>
  <c r="F109" i="37"/>
  <c r="G36" i="66"/>
  <c r="I120" i="35"/>
  <c r="F91" i="66"/>
  <c r="F92" i="36"/>
  <c r="F101" i="66"/>
  <c r="F76" i="65"/>
  <c r="G121" i="66"/>
  <c r="G21" i="34"/>
  <c r="F76" i="34"/>
  <c r="F74" i="36"/>
  <c r="F91" i="37"/>
  <c r="F6" i="34"/>
  <c r="F6" i="35"/>
  <c r="G8" i="37"/>
  <c r="Y66" i="91"/>
  <c r="F108" i="37"/>
  <c r="I21" i="36"/>
  <c r="G23" i="65"/>
  <c r="Y78" i="91"/>
  <c r="K65" i="33"/>
  <c r="G6" i="35"/>
  <c r="G8" i="35"/>
  <c r="I121" i="66"/>
  <c r="I6" i="35"/>
  <c r="N131" i="95"/>
  <c r="G53" i="66"/>
  <c r="F67" i="35"/>
  <c r="F92" i="35"/>
  <c r="F108" i="34"/>
  <c r="I122" i="34"/>
  <c r="F121" i="66"/>
  <c r="I36" i="37"/>
  <c r="F120" i="35"/>
  <c r="I8" i="66"/>
  <c r="G52" i="66"/>
  <c r="F21" i="36"/>
  <c r="F53" i="66"/>
  <c r="F53" i="35"/>
  <c r="G21" i="66"/>
  <c r="F85" i="34"/>
  <c r="F85" i="37"/>
  <c r="I21" i="34"/>
  <c r="G52" i="65"/>
  <c r="G6" i="34"/>
  <c r="I122" i="36"/>
  <c r="I53" i="66"/>
  <c r="I53" i="36"/>
  <c r="F52" i="34"/>
  <c r="G123" i="66"/>
  <c r="G120" i="36"/>
  <c r="F82" i="34"/>
  <c r="I37" i="65"/>
  <c r="F91" i="65"/>
  <c r="I21" i="65"/>
  <c r="I8" i="35"/>
  <c r="I6" i="65"/>
  <c r="K79" i="33"/>
  <c r="I22" i="66"/>
  <c r="F8" i="66"/>
  <c r="F109" i="34"/>
  <c r="F76" i="66"/>
  <c r="I7" i="65"/>
  <c r="F99" i="37"/>
  <c r="F37" i="66"/>
  <c r="I122" i="66"/>
  <c r="I120" i="65"/>
  <c r="F99" i="36"/>
  <c r="G8" i="66"/>
  <c r="F23" i="34"/>
  <c r="G37" i="34"/>
  <c r="F109" i="35"/>
  <c r="G37" i="37"/>
  <c r="F120" i="34"/>
  <c r="G122" i="35"/>
  <c r="I122" i="35"/>
  <c r="G123" i="36"/>
  <c r="F99" i="66"/>
  <c r="F74" i="65"/>
  <c r="F22" i="35"/>
  <c r="I23" i="36"/>
  <c r="G23" i="37"/>
  <c r="G122" i="34"/>
  <c r="F92" i="66"/>
  <c r="I36" i="66"/>
  <c r="I123" i="34"/>
  <c r="K5" i="33"/>
  <c r="Y18" i="91"/>
  <c r="G6" i="66"/>
  <c r="G122" i="65"/>
  <c r="F91" i="36"/>
  <c r="F122" i="37"/>
  <c r="I6" i="34"/>
  <c r="G120" i="37"/>
  <c r="F21" i="35"/>
  <c r="F122" i="34"/>
  <c r="F123" i="66"/>
  <c r="G120" i="35"/>
  <c r="I21" i="37"/>
  <c r="G53" i="35"/>
  <c r="I123" i="35"/>
  <c r="F122" i="65"/>
  <c r="G120" i="34"/>
  <c r="I123" i="37"/>
  <c r="G51" i="36"/>
  <c r="Y4" i="91"/>
  <c r="I121" i="36"/>
  <c r="F53" i="65"/>
  <c r="G121" i="34"/>
  <c r="K20" i="33"/>
  <c r="Y33" i="91"/>
  <c r="F7" i="34"/>
  <c r="K36" i="33"/>
  <c r="F85" i="36"/>
  <c r="F51" i="34"/>
  <c r="I8" i="36"/>
  <c r="I7" i="36"/>
  <c r="G6" i="36"/>
  <c r="F7" i="36"/>
  <c r="F6" i="36"/>
  <c r="G8" i="36"/>
  <c r="G7" i="36"/>
  <c r="I6" i="36"/>
  <c r="F8" i="36"/>
  <c r="F22" i="92"/>
  <c r="E21" i="29"/>
  <c r="E21" i="102" s="1"/>
  <c r="F37" i="29"/>
  <c r="F37" i="102" s="1"/>
  <c r="I52" i="36"/>
  <c r="E13" i="92"/>
  <c r="N13" i="90"/>
  <c r="M13" i="90" s="1"/>
  <c r="L13" i="90" s="1"/>
  <c r="I23" i="34"/>
  <c r="I121" i="37"/>
  <c r="F32" i="92"/>
  <c r="E4" i="29"/>
  <c r="E4" i="102" s="1"/>
  <c r="I21" i="35"/>
  <c r="F21" i="92"/>
  <c r="F3" i="92"/>
  <c r="F23" i="37"/>
  <c r="G52" i="34"/>
  <c r="I6" i="37"/>
  <c r="G120" i="65"/>
  <c r="F22" i="29"/>
  <c r="F22" i="102" s="1"/>
  <c r="F123" i="34"/>
  <c r="G53" i="65"/>
  <c r="N131" i="35"/>
  <c r="I53" i="35"/>
  <c r="I37" i="37"/>
  <c r="I123" i="66"/>
  <c r="F108" i="66"/>
  <c r="F35" i="29"/>
  <c r="F35" i="102" s="1"/>
  <c r="E29" i="92"/>
  <c r="F6" i="29"/>
  <c r="F6" i="102" s="1"/>
  <c r="G7" i="37"/>
  <c r="F85" i="35"/>
  <c r="F92" i="34"/>
  <c r="I120" i="37"/>
  <c r="G7" i="65"/>
  <c r="Y48" i="91"/>
  <c r="E8" i="29"/>
  <c r="E8" i="102" s="1"/>
  <c r="I6" i="66"/>
  <c r="F123" i="36"/>
  <c r="F47" i="92"/>
  <c r="F76" i="35"/>
  <c r="Y19" i="91"/>
  <c r="I38" i="35"/>
  <c r="I81" i="33"/>
  <c r="Q81" i="33"/>
  <c r="E27" i="92"/>
  <c r="Y64" i="91"/>
  <c r="F23" i="36"/>
  <c r="I33" i="33"/>
  <c r="Q33" i="33"/>
  <c r="G37" i="65"/>
  <c r="F48" i="92"/>
  <c r="I21" i="66"/>
  <c r="I120" i="34"/>
  <c r="F7" i="35"/>
  <c r="F123" i="35"/>
  <c r="I122" i="37"/>
  <c r="E28" i="29"/>
  <c r="E28" i="102" s="1"/>
  <c r="F37" i="92"/>
  <c r="F30" i="29"/>
  <c r="F30" i="102" s="1"/>
  <c r="F37" i="34"/>
  <c r="F51" i="36"/>
  <c r="F82" i="37"/>
  <c r="I64" i="33"/>
  <c r="Q64" i="33"/>
  <c r="K4" i="33"/>
  <c r="E20" i="92"/>
  <c r="E22" i="92"/>
  <c r="F52" i="36"/>
  <c r="G53" i="36"/>
  <c r="G23" i="34"/>
  <c r="F44" i="29"/>
  <c r="F44" i="102" s="1"/>
  <c r="F8" i="29"/>
  <c r="F8" i="102" s="1"/>
  <c r="F66" i="37"/>
  <c r="G21" i="35"/>
  <c r="F101" i="36"/>
  <c r="Q20" i="33"/>
  <c r="I20" i="33"/>
  <c r="E14" i="92"/>
  <c r="I8" i="65"/>
  <c r="I23" i="66"/>
  <c r="I52" i="34"/>
  <c r="G6" i="37"/>
  <c r="F120" i="65"/>
  <c r="Q80" i="33"/>
  <c r="I80" i="33"/>
  <c r="Y34" i="91"/>
  <c r="G123" i="34"/>
  <c r="E3" i="29"/>
  <c r="E3" i="102" s="1"/>
  <c r="F11" i="29"/>
  <c r="F11" i="102" s="1"/>
  <c r="I23" i="35"/>
  <c r="F29" i="29"/>
  <c r="F29" i="102" s="1"/>
  <c r="F36" i="92"/>
  <c r="I121" i="35"/>
  <c r="F23" i="29"/>
  <c r="F23" i="102" s="1"/>
  <c r="I7" i="37"/>
  <c r="E36" i="29"/>
  <c r="E36" i="102" s="1"/>
  <c r="I8" i="34"/>
  <c r="F120" i="37"/>
  <c r="F30" i="92"/>
  <c r="I51" i="65"/>
  <c r="E23" i="29"/>
  <c r="E23" i="102" s="1"/>
  <c r="K66" i="33"/>
  <c r="F74" i="34"/>
  <c r="I22" i="37"/>
  <c r="E32" i="92"/>
  <c r="G51" i="66"/>
  <c r="Q63" i="33"/>
  <c r="I63" i="33"/>
  <c r="F53" i="34"/>
  <c r="Q3" i="33"/>
  <c r="I3" i="33"/>
  <c r="I49" i="33"/>
  <c r="Q49" i="33"/>
  <c r="E30" i="29"/>
  <c r="E30" i="102" s="1"/>
  <c r="F37" i="65"/>
  <c r="E24" i="92"/>
  <c r="I18" i="33"/>
  <c r="Q18" i="33"/>
  <c r="G38" i="65"/>
  <c r="N130" i="98"/>
  <c r="G7" i="35"/>
  <c r="E12" i="29"/>
  <c r="E12" i="102" s="1"/>
  <c r="F7" i="92"/>
  <c r="G123" i="35"/>
  <c r="E44" i="92"/>
  <c r="E45" i="29"/>
  <c r="E45" i="102" s="1"/>
  <c r="F20" i="29"/>
  <c r="F20" i="102" s="1"/>
  <c r="F6" i="92"/>
  <c r="E19" i="29"/>
  <c r="E19" i="102" s="1"/>
  <c r="N131" i="37"/>
  <c r="F46" i="29"/>
  <c r="F46" i="102" s="1"/>
  <c r="G6" i="65"/>
  <c r="G52" i="36"/>
  <c r="F53" i="36"/>
  <c r="F123" i="65"/>
  <c r="F82" i="65"/>
  <c r="F22" i="34"/>
  <c r="F101" i="34"/>
  <c r="E43" i="92"/>
  <c r="F8" i="65"/>
  <c r="F43" i="29"/>
  <c r="F43" i="102" s="1"/>
  <c r="G23" i="66"/>
  <c r="I23" i="37"/>
  <c r="F6" i="37"/>
  <c r="E20" i="29"/>
  <c r="E20" i="102" s="1"/>
  <c r="F45" i="92"/>
  <c r="E16" i="29"/>
  <c r="E16" i="102" s="1"/>
  <c r="E3" i="92"/>
  <c r="G23" i="35"/>
  <c r="F7" i="66"/>
  <c r="Y65" i="91"/>
  <c r="Y51" i="91"/>
  <c r="N131" i="65"/>
  <c r="E35" i="92"/>
  <c r="F121" i="35"/>
  <c r="F7" i="37"/>
  <c r="K21" i="33"/>
  <c r="F92" i="65"/>
  <c r="N130" i="95"/>
  <c r="F8" i="34"/>
  <c r="G36" i="65"/>
  <c r="G51" i="65"/>
  <c r="F67" i="34"/>
  <c r="Q66" i="33"/>
  <c r="I66" i="33"/>
  <c r="F8" i="35"/>
  <c r="F22" i="37"/>
  <c r="F51" i="66"/>
  <c r="I121" i="34"/>
  <c r="I53" i="34"/>
  <c r="F36" i="29"/>
  <c r="F36" i="102" s="1"/>
  <c r="K49" i="33"/>
  <c r="G52" i="37"/>
  <c r="AM17" i="33"/>
  <c r="AL17" i="33" s="1"/>
  <c r="AM19" i="33"/>
  <c r="AM18" i="33"/>
  <c r="AM21" i="33"/>
  <c r="AM20" i="33"/>
  <c r="K18" i="33"/>
  <c r="G37" i="36"/>
  <c r="E11" i="92"/>
  <c r="I38" i="65"/>
  <c r="E23" i="92"/>
  <c r="F4" i="92"/>
  <c r="E39" i="92"/>
  <c r="I7" i="35"/>
  <c r="I51" i="37"/>
  <c r="I122" i="65"/>
  <c r="G122" i="37"/>
  <c r="N131" i="66"/>
  <c r="G123" i="37"/>
  <c r="E13" i="29"/>
  <c r="E13" i="102" s="1"/>
  <c r="I4" i="33"/>
  <c r="Q4" i="33"/>
  <c r="E16" i="92"/>
  <c r="F23" i="92"/>
  <c r="F40" i="29"/>
  <c r="F40" i="102" s="1"/>
  <c r="I79" i="33"/>
  <c r="Q79" i="33"/>
  <c r="E46" i="92"/>
  <c r="G36" i="37"/>
  <c r="F6" i="65"/>
  <c r="F122" i="36"/>
  <c r="F36" i="66"/>
  <c r="G123" i="65"/>
  <c r="F101" i="35"/>
  <c r="G22" i="66"/>
  <c r="F24" i="29"/>
  <c r="F24" i="102" s="1"/>
  <c r="G22" i="34"/>
  <c r="I23" i="65"/>
  <c r="W27" i="30"/>
  <c r="F12" i="29"/>
  <c r="F12" i="102" s="1"/>
  <c r="G8" i="65"/>
  <c r="F23" i="66"/>
  <c r="E47" i="92"/>
  <c r="I48" i="33"/>
  <c r="Q48" i="33"/>
  <c r="E45" i="92"/>
  <c r="F23" i="35"/>
  <c r="I7" i="66"/>
  <c r="E37" i="29"/>
  <c r="E37" i="102" s="1"/>
  <c r="E4" i="92"/>
  <c r="F5" i="92"/>
  <c r="F76" i="36"/>
  <c r="F38" i="34"/>
  <c r="G121" i="35"/>
  <c r="Q21" i="33"/>
  <c r="I21" i="33"/>
  <c r="E15" i="92"/>
  <c r="G8" i="34"/>
  <c r="F36" i="65"/>
  <c r="Y5" i="91"/>
  <c r="F51" i="65"/>
  <c r="E37" i="92"/>
  <c r="I35" i="33"/>
  <c r="Q35" i="33"/>
  <c r="G51" i="34"/>
  <c r="G120" i="66"/>
  <c r="N130" i="36"/>
  <c r="Y36" i="91"/>
  <c r="F51" i="35"/>
  <c r="G22" i="37"/>
  <c r="F92" i="37"/>
  <c r="I51" i="66"/>
  <c r="N131" i="99"/>
  <c r="F67" i="36"/>
  <c r="AM64" i="33"/>
  <c r="AM63" i="33"/>
  <c r="AM62" i="33"/>
  <c r="AL62" i="33" s="1"/>
  <c r="AM65" i="33"/>
  <c r="AM66" i="33"/>
  <c r="K63" i="33"/>
  <c r="F48" i="29"/>
  <c r="F48" i="102" s="1"/>
  <c r="F121" i="34"/>
  <c r="G53" i="34"/>
  <c r="G52" i="35"/>
  <c r="I52" i="37"/>
  <c r="N130" i="66"/>
  <c r="F28" i="29"/>
  <c r="F28" i="102" s="1"/>
  <c r="E35" i="29"/>
  <c r="E35" i="102" s="1"/>
  <c r="F37" i="36"/>
  <c r="F38" i="36"/>
  <c r="F38" i="65"/>
  <c r="I36" i="36"/>
  <c r="F51" i="37"/>
  <c r="E48" i="29"/>
  <c r="E48" i="102" s="1"/>
  <c r="F123" i="37"/>
  <c r="F46" i="92"/>
  <c r="G122" i="66"/>
  <c r="F109" i="36"/>
  <c r="F14" i="92"/>
  <c r="F36" i="37"/>
  <c r="G122" i="36"/>
  <c r="E38" i="92"/>
  <c r="I123" i="65"/>
  <c r="F21" i="34"/>
  <c r="E5" i="92"/>
  <c r="F22" i="66"/>
  <c r="Y79" i="91"/>
  <c r="Q5" i="33"/>
  <c r="I5" i="33"/>
  <c r="G121" i="65"/>
  <c r="F31" i="92"/>
  <c r="I22" i="34"/>
  <c r="F23" i="65"/>
  <c r="E31" i="29"/>
  <c r="E31" i="102" s="1"/>
  <c r="F44" i="92"/>
  <c r="AM48" i="33"/>
  <c r="K48" i="33"/>
  <c r="AM50" i="33"/>
  <c r="AM49" i="33"/>
  <c r="AM51" i="33"/>
  <c r="AM47" i="33"/>
  <c r="AL47" i="33" s="1"/>
  <c r="I36" i="34"/>
  <c r="F13" i="29"/>
  <c r="F13" i="102" s="1"/>
  <c r="G7" i="66"/>
  <c r="Y50" i="91"/>
  <c r="F21" i="37"/>
  <c r="F28" i="92"/>
  <c r="F35" i="92"/>
  <c r="G38" i="34"/>
  <c r="I120" i="36"/>
  <c r="I8" i="37"/>
  <c r="F29" i="92"/>
  <c r="K34" i="33"/>
  <c r="I36" i="65"/>
  <c r="G22" i="65"/>
  <c r="I51" i="34"/>
  <c r="F120" i="66"/>
  <c r="I51" i="35"/>
  <c r="E21" i="92"/>
  <c r="N131" i="97"/>
  <c r="E48" i="92"/>
  <c r="F5" i="29"/>
  <c r="F5" i="102" s="1"/>
  <c r="E24" i="29"/>
  <c r="E24" i="102" s="1"/>
  <c r="F21" i="29"/>
  <c r="F21" i="102" s="1"/>
  <c r="N131" i="94"/>
  <c r="F52" i="35"/>
  <c r="F52" i="37"/>
  <c r="E47" i="29"/>
  <c r="E47" i="102" s="1"/>
  <c r="I22" i="36"/>
  <c r="I37" i="36"/>
  <c r="F3" i="29"/>
  <c r="F3" i="102" s="1"/>
  <c r="I38" i="36"/>
  <c r="N130" i="96"/>
  <c r="N130" i="94"/>
  <c r="F36" i="36"/>
  <c r="G51" i="37"/>
  <c r="I50" i="33"/>
  <c r="Q50" i="33"/>
  <c r="I38" i="66"/>
  <c r="F27" i="29"/>
  <c r="F27" i="102" s="1"/>
  <c r="F27" i="92"/>
  <c r="E44" i="29"/>
  <c r="E44" i="102" s="1"/>
  <c r="F36" i="35"/>
  <c r="E6" i="29"/>
  <c r="E6" i="102" s="1"/>
  <c r="F4" i="29"/>
  <c r="F4" i="102" s="1"/>
  <c r="F11" i="92"/>
  <c r="G38" i="37"/>
  <c r="I121" i="65"/>
  <c r="F24" i="92"/>
  <c r="F121" i="36"/>
  <c r="F45" i="29"/>
  <c r="F45" i="102" s="1"/>
  <c r="G36" i="34"/>
  <c r="K19" i="33"/>
  <c r="G21" i="37"/>
  <c r="I52" i="66"/>
  <c r="E40" i="29"/>
  <c r="E40" i="102" s="1"/>
  <c r="I38" i="34"/>
  <c r="I37" i="35"/>
  <c r="F8" i="37"/>
  <c r="G53" i="37"/>
  <c r="Y81" i="91"/>
  <c r="I34" i="33"/>
  <c r="Q34" i="33"/>
  <c r="F22" i="65"/>
  <c r="K35" i="33"/>
  <c r="I120" i="66"/>
  <c r="G51" i="35"/>
  <c r="G21" i="65"/>
  <c r="E8" i="92"/>
  <c r="I52" i="35"/>
  <c r="G22" i="36"/>
  <c r="E29" i="29"/>
  <c r="E29" i="102" s="1"/>
  <c r="N130" i="97"/>
  <c r="N131" i="96"/>
  <c r="N131" i="98"/>
  <c r="G38" i="36"/>
  <c r="E39" i="29"/>
  <c r="E39" i="102" s="1"/>
  <c r="E7" i="92"/>
  <c r="I22" i="35"/>
  <c r="I52" i="65"/>
  <c r="K50" i="33"/>
  <c r="G38" i="66"/>
  <c r="G37" i="66"/>
  <c r="F122" i="66"/>
  <c r="I7" i="34"/>
  <c r="F15" i="92"/>
  <c r="E15" i="29"/>
  <c r="E15" i="102" s="1"/>
  <c r="F40" i="92"/>
  <c r="E28" i="92"/>
  <c r="Q51" i="33"/>
  <c r="I51" i="33"/>
  <c r="E22" i="29"/>
  <c r="E22" i="102" s="1"/>
  <c r="F31" i="29"/>
  <c r="F31" i="102" s="1"/>
  <c r="G36" i="35"/>
  <c r="F121" i="37"/>
  <c r="E19" i="92"/>
  <c r="I38" i="37"/>
  <c r="F121" i="65"/>
  <c r="I78" i="33"/>
  <c r="Q78" i="33"/>
  <c r="K6" i="33"/>
  <c r="N130" i="37"/>
  <c r="G121" i="36"/>
  <c r="F8" i="92"/>
  <c r="F39" i="92"/>
  <c r="I53" i="65"/>
  <c r="F36" i="34"/>
  <c r="Q19" i="33"/>
  <c r="I19" i="33"/>
  <c r="F37" i="37"/>
  <c r="F52" i="66"/>
  <c r="Q36" i="33"/>
  <c r="I36" i="33"/>
  <c r="Y6" i="91"/>
  <c r="F120" i="36"/>
  <c r="F37" i="35"/>
  <c r="F53" i="37"/>
  <c r="F19" i="29"/>
  <c r="F19" i="102" s="1"/>
  <c r="F7" i="65"/>
  <c r="I22" i="65"/>
  <c r="N131" i="34"/>
  <c r="F6" i="66"/>
  <c r="I123" i="36"/>
  <c r="F122" i="35"/>
  <c r="F38" i="35"/>
  <c r="K81" i="33"/>
  <c r="F21" i="65"/>
  <c r="E38" i="29"/>
  <c r="E38" i="102" s="1"/>
  <c r="F19" i="92"/>
  <c r="G23" i="36"/>
  <c r="W27" i="45"/>
  <c r="E30" i="92"/>
  <c r="F22" i="36"/>
  <c r="E31" i="92"/>
  <c r="E40" i="92"/>
  <c r="F21" i="66"/>
  <c r="E7" i="29"/>
  <c r="E7" i="102" s="1"/>
  <c r="N130" i="65"/>
  <c r="G22" i="35"/>
  <c r="Y20" i="91"/>
  <c r="F52" i="65"/>
  <c r="F38" i="66"/>
  <c r="I37" i="34"/>
  <c r="I51" i="36"/>
  <c r="I37" i="66"/>
  <c r="G7" i="34"/>
  <c r="E43" i="29"/>
  <c r="E43" i="102" s="1"/>
  <c r="F47" i="29"/>
  <c r="F47" i="102" s="1"/>
  <c r="E32" i="29"/>
  <c r="E32" i="102" s="1"/>
  <c r="N130" i="35"/>
  <c r="F39" i="29"/>
  <c r="F39" i="102" s="1"/>
  <c r="I36" i="35"/>
  <c r="Y80" i="91"/>
  <c r="F20" i="92"/>
  <c r="G121" i="37"/>
  <c r="F14" i="29"/>
  <c r="F14" i="102" s="1"/>
  <c r="I65" i="33"/>
  <c r="Q65" i="33"/>
  <c r="AM80" i="33"/>
  <c r="AM81" i="33"/>
  <c r="AM79" i="33"/>
  <c r="AM78" i="33"/>
  <c r="AM77" i="33"/>
  <c r="AL77" i="33" s="1"/>
  <c r="K78" i="33"/>
  <c r="I6" i="33"/>
  <c r="Q6" i="33"/>
  <c r="E5" i="29"/>
  <c r="E5" i="102" s="1"/>
  <c r="F16" i="92"/>
  <c r="Y21" i="91"/>
  <c r="N130" i="99"/>
  <c r="K80" i="33"/>
  <c r="F16" i="29"/>
  <c r="F16" i="102" s="1"/>
  <c r="F32" i="29"/>
  <c r="F32" i="102" s="1"/>
  <c r="E6" i="92"/>
  <c r="E14" i="29"/>
  <c r="E14" i="102" s="1"/>
  <c r="G37" i="35"/>
  <c r="F13" i="92"/>
  <c r="F12" i="92"/>
  <c r="E36" i="92"/>
  <c r="Y63" i="91"/>
  <c r="F7" i="29"/>
  <c r="F7" i="102" s="1"/>
  <c r="E46" i="29"/>
  <c r="E46" i="102" s="1"/>
  <c r="N131" i="36"/>
  <c r="E11" i="29"/>
  <c r="E11" i="102" s="1"/>
  <c r="F38" i="29"/>
  <c r="F38" i="102" s="1"/>
  <c r="AM6" i="33"/>
  <c r="AM4" i="33"/>
  <c r="AM2" i="33"/>
  <c r="AL2" i="33" s="1"/>
  <c r="AM5" i="33"/>
  <c r="K3" i="33"/>
  <c r="AM3" i="33"/>
  <c r="AM32" i="33"/>
  <c r="AL32" i="33" s="1"/>
  <c r="AM33" i="33"/>
  <c r="AM35" i="33"/>
  <c r="AM34" i="33"/>
  <c r="K33" i="33"/>
  <c r="AM36" i="33"/>
  <c r="Y3" i="91"/>
  <c r="F43" i="92"/>
  <c r="F15" i="29"/>
  <c r="F15" i="102" s="1"/>
  <c r="N130" i="34"/>
  <c r="F38" i="92"/>
  <c r="E12" i="92"/>
  <c r="E27" i="29"/>
  <c r="E27" i="102" s="1"/>
  <c r="K64" i="33"/>
  <c r="Y35" i="91"/>
  <c r="X63" i="33" l="1"/>
  <c r="X78" i="33"/>
  <c r="X50" i="33"/>
  <c r="X81" i="33"/>
  <c r="X64" i="33"/>
  <c r="X18" i="33"/>
  <c r="X48" i="33"/>
  <c r="X51" i="33"/>
  <c r="X79" i="33"/>
  <c r="X80" i="33"/>
  <c r="X19" i="33"/>
  <c r="X66" i="33"/>
  <c r="X3" i="33"/>
  <c r="X20" i="33"/>
  <c r="X6" i="33"/>
  <c r="X4" i="33"/>
  <c r="X65" i="33"/>
  <c r="X21" i="33"/>
  <c r="X49" i="33"/>
  <c r="X5" i="33"/>
  <c r="P85" i="36"/>
  <c r="P108" i="35"/>
  <c r="P76" i="35"/>
  <c r="L28" i="101"/>
  <c r="L5" i="101"/>
  <c r="L39" i="101"/>
  <c r="L31" i="101"/>
  <c r="L48" i="101"/>
  <c r="L14" i="101"/>
  <c r="L29" i="101"/>
  <c r="L12" i="101"/>
  <c r="L6" i="101"/>
  <c r="L30" i="101"/>
  <c r="L45" i="101"/>
  <c r="L3" i="101"/>
  <c r="L7" i="101"/>
  <c r="L38" i="101"/>
  <c r="L15" i="101"/>
  <c r="L23" i="101"/>
  <c r="L35" i="101"/>
  <c r="L19" i="101"/>
  <c r="L40" i="101"/>
  <c r="L21" i="101"/>
  <c r="L4" i="101"/>
  <c r="L16" i="101"/>
  <c r="L44" i="101"/>
  <c r="L36" i="101"/>
  <c r="L8" i="101"/>
  <c r="L47" i="101"/>
  <c r="L11" i="101"/>
  <c r="L32" i="101"/>
  <c r="L22" i="101"/>
  <c r="L37" i="101"/>
  <c r="L46" i="101"/>
  <c r="L43" i="101"/>
  <c r="L24" i="101"/>
  <c r="L20" i="101"/>
  <c r="L27" i="101"/>
  <c r="L13" i="101"/>
  <c r="P67" i="34"/>
  <c r="H23" i="65"/>
  <c r="F131" i="34"/>
  <c r="H53" i="66"/>
  <c r="P67" i="66"/>
  <c r="H52" i="66"/>
  <c r="P82" i="65"/>
  <c r="P92" i="34"/>
  <c r="P66" i="66"/>
  <c r="P74" i="66"/>
  <c r="H21" i="35"/>
  <c r="P99" i="65"/>
  <c r="P101" i="35"/>
  <c r="H37" i="66"/>
  <c r="P109" i="37"/>
  <c r="P101" i="34"/>
  <c r="F130" i="37"/>
  <c r="P67" i="36"/>
  <c r="P92" i="35"/>
  <c r="J53" i="36"/>
  <c r="P67" i="35"/>
  <c r="F130" i="35"/>
  <c r="P85" i="35"/>
  <c r="P82" i="34"/>
  <c r="H38" i="35"/>
  <c r="P66" i="37"/>
  <c r="P91" i="35"/>
  <c r="H7" i="65"/>
  <c r="P101" i="37"/>
  <c r="P101" i="65"/>
  <c r="P82" i="66"/>
  <c r="H37" i="37"/>
  <c r="H52" i="37"/>
  <c r="H7" i="34"/>
  <c r="P109" i="65"/>
  <c r="H36" i="36"/>
  <c r="P109" i="36"/>
  <c r="P85" i="66"/>
  <c r="P66" i="65"/>
  <c r="H121" i="65"/>
  <c r="P76" i="66"/>
  <c r="P85" i="34"/>
  <c r="H123" i="37"/>
  <c r="H38" i="65"/>
  <c r="H53" i="35"/>
  <c r="F131" i="36"/>
  <c r="H120" i="35"/>
  <c r="P67" i="65"/>
  <c r="H130" i="35"/>
  <c r="P76" i="65"/>
  <c r="H122" i="66"/>
  <c r="P101" i="66"/>
  <c r="H121" i="66"/>
  <c r="F131" i="65"/>
  <c r="H130" i="65"/>
  <c r="F130" i="66"/>
  <c r="H131" i="36"/>
  <c r="H37" i="34"/>
  <c r="P108" i="66"/>
  <c r="H21" i="36"/>
  <c r="P74" i="65"/>
  <c r="H51" i="34"/>
  <c r="F130" i="34"/>
  <c r="P92" i="66"/>
  <c r="P65" i="33"/>
  <c r="P66" i="35"/>
  <c r="H121" i="34"/>
  <c r="H53" i="36"/>
  <c r="F131" i="37"/>
  <c r="J53" i="66"/>
  <c r="H38" i="37"/>
  <c r="H36" i="37"/>
  <c r="P74" i="34"/>
  <c r="H120" i="36"/>
  <c r="J37" i="65"/>
  <c r="H6" i="37"/>
  <c r="H6" i="35"/>
  <c r="H21" i="66"/>
  <c r="P82" i="36"/>
  <c r="P91" i="66"/>
  <c r="P92" i="37"/>
  <c r="H37" i="36"/>
  <c r="H23" i="66"/>
  <c r="H51" i="36"/>
  <c r="H123" i="66"/>
  <c r="H23" i="34"/>
  <c r="H22" i="35"/>
  <c r="P109" i="34"/>
  <c r="P99" i="66"/>
  <c r="P108" i="37"/>
  <c r="H6" i="34"/>
  <c r="P74" i="37"/>
  <c r="J8" i="35"/>
  <c r="P99" i="37"/>
  <c r="P76" i="37"/>
  <c r="H21" i="34"/>
  <c r="H52" i="34"/>
  <c r="P91" i="36"/>
  <c r="H52" i="65"/>
  <c r="H8" i="35"/>
  <c r="H23" i="37"/>
  <c r="P76" i="36"/>
  <c r="H36" i="66"/>
  <c r="P109" i="35"/>
  <c r="H122" i="65"/>
  <c r="F131" i="35"/>
  <c r="P92" i="36"/>
  <c r="F130" i="36"/>
  <c r="P6" i="33"/>
  <c r="H120" i="37"/>
  <c r="P108" i="65"/>
  <c r="F131" i="66"/>
  <c r="H8" i="37"/>
  <c r="H123" i="36"/>
  <c r="H51" i="66"/>
  <c r="H131" i="37"/>
  <c r="H36" i="65"/>
  <c r="H122" i="37"/>
  <c r="P92" i="65"/>
  <c r="P19" i="33"/>
  <c r="P82" i="37"/>
  <c r="H131" i="34"/>
  <c r="H130" i="37"/>
  <c r="H7" i="37"/>
  <c r="J36" i="66"/>
  <c r="H37" i="65"/>
  <c r="H122" i="34"/>
  <c r="Y7" i="91"/>
  <c r="H22" i="66"/>
  <c r="Y67" i="91"/>
  <c r="H53" i="65"/>
  <c r="P108" i="34"/>
  <c r="P51" i="33"/>
  <c r="H122" i="35"/>
  <c r="H22" i="65"/>
  <c r="P78" i="33"/>
  <c r="P101" i="36"/>
  <c r="H38" i="66"/>
  <c r="H36" i="34"/>
  <c r="H52" i="35"/>
  <c r="H120" i="66"/>
  <c r="H23" i="35"/>
  <c r="F130" i="65"/>
  <c r="H21" i="37"/>
  <c r="H120" i="34"/>
  <c r="H130" i="34"/>
  <c r="H6" i="66"/>
  <c r="Y22" i="91"/>
  <c r="H21" i="65"/>
  <c r="P36" i="33"/>
  <c r="H6" i="65"/>
  <c r="J53" i="37"/>
  <c r="Y82" i="91"/>
  <c r="H131" i="35"/>
  <c r="H8" i="65"/>
  <c r="Y37" i="91"/>
  <c r="Q82" i="33"/>
  <c r="J23" i="36"/>
  <c r="H51" i="65"/>
  <c r="H120" i="65"/>
  <c r="H8" i="66"/>
  <c r="AO34" i="33"/>
  <c r="AN34" i="33"/>
  <c r="AO4" i="33"/>
  <c r="AN4" i="33"/>
  <c r="AO79" i="33"/>
  <c r="AN79" i="33"/>
  <c r="U95" i="98"/>
  <c r="U131" i="98"/>
  <c r="U56" i="98"/>
  <c r="U13" i="98"/>
  <c r="G40" i="90"/>
  <c r="K40" i="90"/>
  <c r="L40" i="92"/>
  <c r="I40" i="90"/>
  <c r="R75" i="91"/>
  <c r="J38" i="37"/>
  <c r="J7" i="34"/>
  <c r="U130" i="94"/>
  <c r="L7" i="92"/>
  <c r="I7" i="90"/>
  <c r="U42" i="94"/>
  <c r="R14" i="91"/>
  <c r="G7" i="90"/>
  <c r="U27" i="94"/>
  <c r="K7" i="90"/>
  <c r="U87" i="94"/>
  <c r="P34" i="33"/>
  <c r="J52" i="66"/>
  <c r="J52" i="37"/>
  <c r="AO65" i="33"/>
  <c r="AN65" i="33"/>
  <c r="U130" i="99"/>
  <c r="G47" i="90"/>
  <c r="L47" i="92"/>
  <c r="U87" i="99"/>
  <c r="K47" i="90"/>
  <c r="R89" i="91"/>
  <c r="U42" i="99"/>
  <c r="I47" i="90"/>
  <c r="U27" i="99"/>
  <c r="U57" i="99"/>
  <c r="L46" i="92"/>
  <c r="R88" i="91"/>
  <c r="U128" i="99"/>
  <c r="G46" i="90"/>
  <c r="U28" i="99"/>
  <c r="I46" i="90"/>
  <c r="U103" i="99"/>
  <c r="K46" i="90"/>
  <c r="U87" i="98"/>
  <c r="U130" i="98"/>
  <c r="R74" i="91"/>
  <c r="U27" i="98"/>
  <c r="I39" i="90"/>
  <c r="K39" i="90"/>
  <c r="G39" i="90"/>
  <c r="U42" i="98"/>
  <c r="L39" i="92"/>
  <c r="J38" i="65"/>
  <c r="AN18" i="33"/>
  <c r="AO18" i="33"/>
  <c r="H22" i="34"/>
  <c r="Q22" i="33"/>
  <c r="Q67" i="33"/>
  <c r="J23" i="66"/>
  <c r="H52" i="36"/>
  <c r="J21" i="66"/>
  <c r="P33" i="33"/>
  <c r="J38" i="35"/>
  <c r="J37" i="37"/>
  <c r="P99" i="34"/>
  <c r="H6" i="36"/>
  <c r="P99" i="36"/>
  <c r="U111" i="95"/>
  <c r="U126" i="95"/>
  <c r="L12" i="92"/>
  <c r="U58" i="95"/>
  <c r="R26" i="91"/>
  <c r="U43" i="95"/>
  <c r="G12" i="90"/>
  <c r="K12" i="90"/>
  <c r="I12" i="90"/>
  <c r="AO35" i="33"/>
  <c r="AN35" i="33"/>
  <c r="AO6" i="33"/>
  <c r="AN6" i="33"/>
  <c r="U43" i="98"/>
  <c r="K36" i="90"/>
  <c r="I36" i="90"/>
  <c r="G36" i="90"/>
  <c r="L36" i="92"/>
  <c r="U126" i="98"/>
  <c r="R71" i="91"/>
  <c r="U58" i="98"/>
  <c r="U111" i="98"/>
  <c r="AO81" i="33"/>
  <c r="AN81" i="33"/>
  <c r="U103" i="97"/>
  <c r="U57" i="97"/>
  <c r="G30" i="90"/>
  <c r="K30" i="90"/>
  <c r="L30" i="92"/>
  <c r="I30" i="90"/>
  <c r="R58" i="91"/>
  <c r="U128" i="97"/>
  <c r="U28" i="97"/>
  <c r="J53" i="65"/>
  <c r="I19" i="90"/>
  <c r="U26" i="96"/>
  <c r="G19" i="90"/>
  <c r="U11" i="96"/>
  <c r="U71" i="96"/>
  <c r="U125" i="96"/>
  <c r="L19" i="92"/>
  <c r="R40" i="91"/>
  <c r="K19" i="90"/>
  <c r="AO51" i="33"/>
  <c r="AN51" i="33"/>
  <c r="P5" i="33"/>
  <c r="H51" i="35"/>
  <c r="P35" i="33"/>
  <c r="U27" i="95"/>
  <c r="U87" i="95"/>
  <c r="L15" i="92"/>
  <c r="K15" i="90"/>
  <c r="R29" i="91"/>
  <c r="I15" i="90"/>
  <c r="I15" i="92" s="1"/>
  <c r="G15" i="90"/>
  <c r="U130" i="95"/>
  <c r="U42" i="95"/>
  <c r="J7" i="66"/>
  <c r="J23" i="65"/>
  <c r="U13" i="95"/>
  <c r="K16" i="90"/>
  <c r="I16" i="90"/>
  <c r="G16" i="90"/>
  <c r="L16" i="92"/>
  <c r="U131" i="95"/>
  <c r="R30" i="91"/>
  <c r="U56" i="95"/>
  <c r="U95" i="95"/>
  <c r="U71" i="95"/>
  <c r="U11" i="95"/>
  <c r="I11" i="90"/>
  <c r="U26" i="95"/>
  <c r="L11" i="92"/>
  <c r="G11" i="90"/>
  <c r="U125" i="95"/>
  <c r="R25" i="91"/>
  <c r="K11" i="90"/>
  <c r="AO19" i="33"/>
  <c r="AN19" i="33"/>
  <c r="H8" i="34"/>
  <c r="P18" i="33"/>
  <c r="J7" i="37"/>
  <c r="J8" i="65"/>
  <c r="H23" i="36"/>
  <c r="Y52" i="91"/>
  <c r="J53" i="35"/>
  <c r="J6" i="35"/>
  <c r="J23" i="34"/>
  <c r="H7" i="36"/>
  <c r="AO33" i="33"/>
  <c r="AN33" i="33"/>
  <c r="G6" i="90"/>
  <c r="U103" i="94"/>
  <c r="K6" i="90"/>
  <c r="U57" i="94"/>
  <c r="I6" i="90"/>
  <c r="U128" i="94"/>
  <c r="L6" i="92"/>
  <c r="U28" i="94"/>
  <c r="R13" i="91"/>
  <c r="AO80" i="33"/>
  <c r="AN80" i="33"/>
  <c r="J22" i="65"/>
  <c r="J51" i="35"/>
  <c r="J8" i="37"/>
  <c r="AO49" i="33"/>
  <c r="AN49" i="33"/>
  <c r="U57" i="98"/>
  <c r="I38" i="90"/>
  <c r="G38" i="90"/>
  <c r="L38" i="92"/>
  <c r="K38" i="90"/>
  <c r="U128" i="98"/>
  <c r="R73" i="91"/>
  <c r="U28" i="98"/>
  <c r="U103" i="98"/>
  <c r="AO63" i="33"/>
  <c r="AN63" i="33"/>
  <c r="H131" i="66"/>
  <c r="H22" i="37"/>
  <c r="I35" i="90"/>
  <c r="U26" i="98"/>
  <c r="K35" i="90"/>
  <c r="U71" i="98"/>
  <c r="L35" i="92"/>
  <c r="U125" i="98"/>
  <c r="R70" i="91"/>
  <c r="U11" i="98"/>
  <c r="G35" i="90"/>
  <c r="H7" i="66"/>
  <c r="U56" i="96"/>
  <c r="U13" i="96"/>
  <c r="I24" i="90"/>
  <c r="G24" i="90"/>
  <c r="K24" i="90"/>
  <c r="U95" i="96"/>
  <c r="L24" i="92"/>
  <c r="U131" i="96"/>
  <c r="R45" i="91"/>
  <c r="J51" i="65"/>
  <c r="U57" i="96"/>
  <c r="L22" i="92"/>
  <c r="R43" i="91"/>
  <c r="K22" i="90"/>
  <c r="I22" i="90"/>
  <c r="G22" i="90"/>
  <c r="U128" i="96"/>
  <c r="U28" i="96"/>
  <c r="U103" i="96"/>
  <c r="P64" i="33"/>
  <c r="I29" i="90"/>
  <c r="U79" i="97"/>
  <c r="U12" i="97"/>
  <c r="L29" i="92"/>
  <c r="U41" i="97"/>
  <c r="R57" i="91"/>
  <c r="U127" i="97"/>
  <c r="K29" i="90"/>
  <c r="G29" i="90"/>
  <c r="U127" i="95"/>
  <c r="L13" i="92"/>
  <c r="G13" i="90"/>
  <c r="R27" i="91"/>
  <c r="K13" i="90"/>
  <c r="U79" i="95"/>
  <c r="U12" i="95"/>
  <c r="U41" i="95"/>
  <c r="I13" i="90"/>
  <c r="J21" i="36"/>
  <c r="J7" i="65"/>
  <c r="J37" i="66"/>
  <c r="J52" i="35"/>
  <c r="J38" i="36"/>
  <c r="U13" i="99"/>
  <c r="L48" i="92"/>
  <c r="K48" i="90"/>
  <c r="R90" i="91"/>
  <c r="G48" i="90"/>
  <c r="I48" i="90"/>
  <c r="U131" i="99"/>
  <c r="U95" i="99"/>
  <c r="U56" i="99"/>
  <c r="AO50" i="33"/>
  <c r="AN50" i="33"/>
  <c r="J6" i="34"/>
  <c r="H51" i="37"/>
  <c r="AO64" i="33"/>
  <c r="AN64" i="33"/>
  <c r="H130" i="36"/>
  <c r="U79" i="98"/>
  <c r="U12" i="98"/>
  <c r="U127" i="98"/>
  <c r="U41" i="98"/>
  <c r="K37" i="90"/>
  <c r="L37" i="92"/>
  <c r="I37" i="90"/>
  <c r="R72" i="91"/>
  <c r="G37" i="90"/>
  <c r="H122" i="36"/>
  <c r="P79" i="33"/>
  <c r="H123" i="65"/>
  <c r="P49" i="33"/>
  <c r="L32" i="92"/>
  <c r="R60" i="91"/>
  <c r="U131" i="97"/>
  <c r="U56" i="97"/>
  <c r="U95" i="97"/>
  <c r="K32" i="90"/>
  <c r="U13" i="97"/>
  <c r="I32" i="90"/>
  <c r="G32" i="90"/>
  <c r="J23" i="35"/>
  <c r="P80" i="33"/>
  <c r="U128" i="95"/>
  <c r="G14" i="90"/>
  <c r="U28" i="95"/>
  <c r="K14" i="90"/>
  <c r="U57" i="95"/>
  <c r="I14" i="90"/>
  <c r="U103" i="95"/>
  <c r="L14" i="92"/>
  <c r="R28" i="91"/>
  <c r="U71" i="97"/>
  <c r="G27" i="90"/>
  <c r="I27" i="90"/>
  <c r="K27" i="90"/>
  <c r="L27" i="92"/>
  <c r="U26" i="97"/>
  <c r="R55" i="91"/>
  <c r="U11" i="97"/>
  <c r="U125" i="97"/>
  <c r="J6" i="37"/>
  <c r="J21" i="35"/>
  <c r="J21" i="65"/>
  <c r="P82" i="35"/>
  <c r="J7" i="36"/>
  <c r="P66" i="34"/>
  <c r="J22" i="66"/>
  <c r="AO3" i="33"/>
  <c r="AN3" i="33"/>
  <c r="J36" i="35"/>
  <c r="J51" i="36"/>
  <c r="U27" i="97"/>
  <c r="L31" i="92"/>
  <c r="K31" i="90"/>
  <c r="R59" i="91"/>
  <c r="I31" i="90"/>
  <c r="G31" i="90"/>
  <c r="U130" i="97"/>
  <c r="U42" i="97"/>
  <c r="U87" i="97"/>
  <c r="H121" i="37"/>
  <c r="J37" i="35"/>
  <c r="H36" i="35"/>
  <c r="J38" i="66"/>
  <c r="J51" i="34"/>
  <c r="J36" i="36"/>
  <c r="P21" i="33"/>
  <c r="U126" i="94"/>
  <c r="U58" i="94"/>
  <c r="U43" i="94"/>
  <c r="I4" i="90"/>
  <c r="U111" i="94"/>
  <c r="G4" i="90"/>
  <c r="K4" i="90"/>
  <c r="L4" i="92"/>
  <c r="R11" i="91"/>
  <c r="L45" i="92"/>
  <c r="R87" i="91"/>
  <c r="U79" i="99"/>
  <c r="U12" i="99"/>
  <c r="I45" i="90"/>
  <c r="U127" i="99"/>
  <c r="G45" i="90"/>
  <c r="U41" i="99"/>
  <c r="K45" i="90"/>
  <c r="P4" i="33"/>
  <c r="P66" i="33"/>
  <c r="U125" i="94"/>
  <c r="I3" i="90"/>
  <c r="G3" i="90"/>
  <c r="L3" i="92"/>
  <c r="U26" i="94"/>
  <c r="R10" i="91"/>
  <c r="U71" i="94"/>
  <c r="U11" i="94"/>
  <c r="K3" i="90"/>
  <c r="P3" i="33"/>
  <c r="J8" i="66"/>
  <c r="P91" i="65"/>
  <c r="P85" i="37"/>
  <c r="H8" i="36"/>
  <c r="J8" i="36"/>
  <c r="P99" i="35"/>
  <c r="J6" i="65"/>
  <c r="J37" i="34"/>
  <c r="J52" i="65"/>
  <c r="I8" i="90"/>
  <c r="U95" i="94"/>
  <c r="U131" i="94"/>
  <c r="L8" i="92"/>
  <c r="U13" i="94"/>
  <c r="R15" i="91"/>
  <c r="U56" i="94"/>
  <c r="G8" i="90"/>
  <c r="K8" i="90"/>
  <c r="J38" i="34"/>
  <c r="AN48" i="33"/>
  <c r="AO48" i="33"/>
  <c r="J22" i="34"/>
  <c r="I5" i="90"/>
  <c r="U79" i="94"/>
  <c r="G5" i="90"/>
  <c r="U12" i="94"/>
  <c r="L5" i="92"/>
  <c r="U127" i="94"/>
  <c r="R12" i="91"/>
  <c r="U41" i="94"/>
  <c r="K5" i="90"/>
  <c r="H130" i="66"/>
  <c r="H131" i="65"/>
  <c r="U26" i="99"/>
  <c r="L43" i="92"/>
  <c r="R85" i="91"/>
  <c r="K43" i="90"/>
  <c r="I43" i="90"/>
  <c r="G43" i="90"/>
  <c r="U125" i="99"/>
  <c r="U71" i="99"/>
  <c r="U11" i="99"/>
  <c r="U58" i="99"/>
  <c r="G44" i="90"/>
  <c r="U43" i="99"/>
  <c r="L44" i="92"/>
  <c r="R86" i="91"/>
  <c r="U111" i="99"/>
  <c r="K44" i="90"/>
  <c r="U126" i="99"/>
  <c r="I44" i="90"/>
  <c r="Q7" i="33"/>
  <c r="J22" i="37"/>
  <c r="P20" i="33"/>
  <c r="K20" i="90"/>
  <c r="U126" i="96"/>
  <c r="U58" i="96"/>
  <c r="U111" i="96"/>
  <c r="L20" i="92"/>
  <c r="U43" i="96"/>
  <c r="R41" i="91"/>
  <c r="I20" i="90"/>
  <c r="G20" i="90"/>
  <c r="H123" i="35"/>
  <c r="J52" i="36"/>
  <c r="P91" i="34"/>
  <c r="J6" i="36"/>
  <c r="P85" i="65"/>
  <c r="P91" i="37"/>
  <c r="AO36" i="33"/>
  <c r="AN36" i="33"/>
  <c r="AO5" i="33"/>
  <c r="AN5" i="33"/>
  <c r="H22" i="36"/>
  <c r="H53" i="37"/>
  <c r="U111" i="97"/>
  <c r="U126" i="97"/>
  <c r="L28" i="92"/>
  <c r="U58" i="97"/>
  <c r="R56" i="91"/>
  <c r="G28" i="90"/>
  <c r="U43" i="97"/>
  <c r="I28" i="90"/>
  <c r="K28" i="90"/>
  <c r="J22" i="35"/>
  <c r="H121" i="36"/>
  <c r="J21" i="34"/>
  <c r="P50" i="33"/>
  <c r="J37" i="36"/>
  <c r="J36" i="65"/>
  <c r="H38" i="36"/>
  <c r="J51" i="66"/>
  <c r="Q52" i="33"/>
  <c r="J51" i="37"/>
  <c r="K23" i="90"/>
  <c r="U42" i="96"/>
  <c r="I23" i="90"/>
  <c r="U130" i="96"/>
  <c r="G23" i="90"/>
  <c r="U87" i="96"/>
  <c r="U27" i="96"/>
  <c r="L23" i="92"/>
  <c r="R44" i="91"/>
  <c r="AO20" i="33"/>
  <c r="AN20" i="33"/>
  <c r="J23" i="37"/>
  <c r="H53" i="34"/>
  <c r="J8" i="34"/>
  <c r="H7" i="35"/>
  <c r="J6" i="66"/>
  <c r="H123" i="34"/>
  <c r="P108" i="36"/>
  <c r="P109" i="66"/>
  <c r="J21" i="37"/>
  <c r="P74" i="36"/>
  <c r="AO78" i="33"/>
  <c r="AN78" i="33"/>
  <c r="H37" i="35"/>
  <c r="J22" i="36"/>
  <c r="U79" i="96"/>
  <c r="U12" i="96"/>
  <c r="L21" i="92"/>
  <c r="U127" i="96"/>
  <c r="R42" i="91"/>
  <c r="U41" i="96"/>
  <c r="G21" i="90"/>
  <c r="K21" i="90"/>
  <c r="I21" i="90"/>
  <c r="J36" i="34"/>
  <c r="AO66" i="33"/>
  <c r="AN66" i="33"/>
  <c r="H38" i="34"/>
  <c r="P48" i="33"/>
  <c r="J7" i="35"/>
  <c r="AO21" i="33"/>
  <c r="AN21" i="33"/>
  <c r="J53" i="34"/>
  <c r="H121" i="35"/>
  <c r="J36" i="37"/>
  <c r="P63" i="33"/>
  <c r="J52" i="34"/>
  <c r="Q37" i="33"/>
  <c r="P81" i="33"/>
  <c r="P74" i="35"/>
  <c r="P67" i="37"/>
  <c r="P76" i="34"/>
  <c r="P66" i="36"/>
  <c r="P81" i="36" l="1"/>
  <c r="Q85" i="36" s="1"/>
  <c r="P105" i="35"/>
  <c r="Q108" i="35" s="1"/>
  <c r="L37" i="103"/>
  <c r="L39" i="103"/>
  <c r="L5" i="103"/>
  <c r="P73" i="35"/>
  <c r="Q76" i="35" s="1"/>
  <c r="L45" i="103"/>
  <c r="L4" i="103"/>
  <c r="L28" i="103"/>
  <c r="L27" i="103"/>
  <c r="L31" i="103"/>
  <c r="L21" i="103"/>
  <c r="L19" i="103"/>
  <c r="L30" i="103"/>
  <c r="L22" i="103"/>
  <c r="L48" i="103"/>
  <c r="L40" i="103"/>
  <c r="L8" i="103"/>
  <c r="L35" i="103"/>
  <c r="L6" i="103"/>
  <c r="L24" i="103"/>
  <c r="L47" i="103"/>
  <c r="L43" i="103"/>
  <c r="L12" i="103"/>
  <c r="L36" i="103"/>
  <c r="L46" i="103"/>
  <c r="L44" i="103"/>
  <c r="L38" i="103"/>
  <c r="L20" i="103"/>
  <c r="L32" i="103"/>
  <c r="L29" i="103"/>
  <c r="L13" i="103"/>
  <c r="L7" i="103"/>
  <c r="L14" i="103"/>
  <c r="L11" i="103"/>
  <c r="L23" i="103"/>
  <c r="L16" i="103"/>
  <c r="L15" i="103"/>
  <c r="L3" i="103"/>
  <c r="K32" i="101"/>
  <c r="I35" i="101"/>
  <c r="I23" i="101"/>
  <c r="I21" i="101"/>
  <c r="K44" i="101"/>
  <c r="G5" i="101"/>
  <c r="G8" i="101"/>
  <c r="G3" i="101"/>
  <c r="K4" i="101"/>
  <c r="I27" i="101"/>
  <c r="K14" i="101"/>
  <c r="G13" i="101"/>
  <c r="G22" i="101"/>
  <c r="G11" i="101"/>
  <c r="I7" i="101"/>
  <c r="K40" i="101"/>
  <c r="G31" i="101"/>
  <c r="G35" i="101"/>
  <c r="G21" i="101"/>
  <c r="I20" i="101"/>
  <c r="G43" i="101"/>
  <c r="K5" i="101"/>
  <c r="I5" i="101"/>
  <c r="K3" i="101"/>
  <c r="I31" i="101"/>
  <c r="G14" i="101"/>
  <c r="I13" i="101"/>
  <c r="K22" i="101"/>
  <c r="K38" i="101"/>
  <c r="I6" i="101"/>
  <c r="I36" i="101"/>
  <c r="K12" i="101"/>
  <c r="K46" i="101"/>
  <c r="G47" i="101"/>
  <c r="K23" i="101"/>
  <c r="I3" i="101"/>
  <c r="I22" i="101"/>
  <c r="I12" i="101"/>
  <c r="G40" i="101"/>
  <c r="I43" i="101"/>
  <c r="I4" i="101"/>
  <c r="G37" i="101"/>
  <c r="G29" i="101"/>
  <c r="I29" i="101"/>
  <c r="K24" i="101"/>
  <c r="I11" i="101"/>
  <c r="G16" i="101"/>
  <c r="G15" i="101"/>
  <c r="K36" i="101"/>
  <c r="G12" i="101"/>
  <c r="G39" i="101"/>
  <c r="K7" i="101"/>
  <c r="K20" i="101"/>
  <c r="I45" i="101"/>
  <c r="G36" i="101"/>
  <c r="K43" i="101"/>
  <c r="K31" i="101"/>
  <c r="K29" i="101"/>
  <c r="G24" i="101"/>
  <c r="G38" i="101"/>
  <c r="K6" i="101"/>
  <c r="I16" i="101"/>
  <c r="I15" i="101"/>
  <c r="I30" i="101"/>
  <c r="K39" i="101"/>
  <c r="I46" i="101"/>
  <c r="I47" i="101"/>
  <c r="G20" i="101"/>
  <c r="G4" i="101"/>
  <c r="K48" i="101"/>
  <c r="K28" i="101"/>
  <c r="G23" i="101"/>
  <c r="I28" i="101"/>
  <c r="G44" i="101"/>
  <c r="K45" i="101"/>
  <c r="I37" i="101"/>
  <c r="I24" i="101"/>
  <c r="I38" i="101"/>
  <c r="K11" i="101"/>
  <c r="K16" i="101"/>
  <c r="G19" i="101"/>
  <c r="I39" i="101"/>
  <c r="G7" i="101"/>
  <c r="K21" i="101"/>
  <c r="I44" i="101"/>
  <c r="I14" i="101"/>
  <c r="G32" i="101"/>
  <c r="I48" i="101"/>
  <c r="K13" i="101"/>
  <c r="G6" i="101"/>
  <c r="K15" i="101"/>
  <c r="K30" i="101"/>
  <c r="G46" i="101"/>
  <c r="I40" i="101"/>
  <c r="G27" i="101"/>
  <c r="G28" i="101"/>
  <c r="K8" i="101"/>
  <c r="I8" i="101"/>
  <c r="G45" i="101"/>
  <c r="K27" i="101"/>
  <c r="I32" i="101"/>
  <c r="K37" i="101"/>
  <c r="G48" i="101"/>
  <c r="K35" i="101"/>
  <c r="K19" i="101"/>
  <c r="I19" i="101"/>
  <c r="G30" i="101"/>
  <c r="K47" i="101"/>
  <c r="P65" i="34"/>
  <c r="Q66" i="34" s="1"/>
  <c r="P89" i="34"/>
  <c r="Q91" i="34" s="1"/>
  <c r="P97" i="35"/>
  <c r="Q101" i="35" s="1"/>
  <c r="P65" i="36"/>
  <c r="Q67" i="36" s="1"/>
  <c r="P81" i="65"/>
  <c r="Q82" i="65" s="1"/>
  <c r="K51" i="66"/>
  <c r="P97" i="66"/>
  <c r="Q99" i="66" s="1"/>
  <c r="P105" i="37"/>
  <c r="Q108" i="37" s="1"/>
  <c r="P65" i="66"/>
  <c r="Q67" i="66" s="1"/>
  <c r="P73" i="36"/>
  <c r="Q74" i="36" s="1"/>
  <c r="P73" i="66"/>
  <c r="Q74" i="66" s="1"/>
  <c r="P81" i="35"/>
  <c r="Q85" i="35" s="1"/>
  <c r="P81" i="34"/>
  <c r="Q85" i="34" s="1"/>
  <c r="P97" i="34"/>
  <c r="Q99" i="34" s="1"/>
  <c r="P97" i="65"/>
  <c r="Q101" i="65" s="1"/>
  <c r="K36" i="65"/>
  <c r="P65" i="37"/>
  <c r="Q66" i="37" s="1"/>
  <c r="G130" i="34"/>
  <c r="I130" i="34" s="1"/>
  <c r="J130" i="34" s="1"/>
  <c r="P130" i="34" s="1"/>
  <c r="Q130" i="34" s="1"/>
  <c r="K23" i="35"/>
  <c r="P89" i="35"/>
  <c r="Q91" i="35" s="1"/>
  <c r="P65" i="35"/>
  <c r="Q67" i="35" s="1"/>
  <c r="P89" i="37"/>
  <c r="Q91" i="37" s="1"/>
  <c r="P105" i="65"/>
  <c r="Q109" i="65" s="1"/>
  <c r="G130" i="37"/>
  <c r="I130" i="37" s="1"/>
  <c r="J130" i="37" s="1"/>
  <c r="P130" i="37" s="1"/>
  <c r="P31" i="28" s="1"/>
  <c r="K53" i="35"/>
  <c r="K21" i="66"/>
  <c r="G131" i="34"/>
  <c r="I131" i="34" s="1"/>
  <c r="J131" i="34" s="1"/>
  <c r="P131" i="34" s="1"/>
  <c r="Q131" i="34" s="1"/>
  <c r="K52" i="37"/>
  <c r="P105" i="36"/>
  <c r="Q108" i="36" s="1"/>
  <c r="P97" i="37"/>
  <c r="Q99" i="37" s="1"/>
  <c r="K38" i="65"/>
  <c r="K23" i="66"/>
  <c r="K22" i="66"/>
  <c r="K37" i="65"/>
  <c r="P89" i="65"/>
  <c r="Q92" i="65" s="1"/>
  <c r="G130" i="35"/>
  <c r="I130" i="35" s="1"/>
  <c r="J130" i="35" s="1"/>
  <c r="P130" i="35" s="1"/>
  <c r="P15" i="28" s="1"/>
  <c r="K53" i="36"/>
  <c r="P81" i="66"/>
  <c r="Q82" i="66" s="1"/>
  <c r="K21" i="35"/>
  <c r="K23" i="34"/>
  <c r="K8" i="34"/>
  <c r="P65" i="65"/>
  <c r="Q67" i="65" s="1"/>
  <c r="P73" i="65"/>
  <c r="Q74" i="65" s="1"/>
  <c r="K53" i="34"/>
  <c r="K6" i="34"/>
  <c r="P105" i="66"/>
  <c r="Q108" i="66" s="1"/>
  <c r="K38" i="36"/>
  <c r="G131" i="65"/>
  <c r="I131" i="65" s="1"/>
  <c r="J131" i="65" s="1"/>
  <c r="P131" i="65" s="1"/>
  <c r="Q131" i="65" s="1"/>
  <c r="K36" i="37"/>
  <c r="K51" i="36"/>
  <c r="G131" i="66"/>
  <c r="I131" i="66" s="1"/>
  <c r="J131" i="66" s="1"/>
  <c r="P131" i="66" s="1"/>
  <c r="P97" i="36"/>
  <c r="Q99" i="36" s="1"/>
  <c r="K38" i="37"/>
  <c r="P81" i="37"/>
  <c r="Q85" i="37" s="1"/>
  <c r="K52" i="36"/>
  <c r="K37" i="37"/>
  <c r="K53" i="66"/>
  <c r="K52" i="66"/>
  <c r="K22" i="65"/>
  <c r="K51" i="65"/>
  <c r="P89" i="66"/>
  <c r="P89" i="36"/>
  <c r="Q92" i="36" s="1"/>
  <c r="K53" i="65"/>
  <c r="K22" i="37"/>
  <c r="G130" i="66"/>
  <c r="I130" i="66" s="1"/>
  <c r="J130" i="66" s="1"/>
  <c r="P130" i="66" s="1"/>
  <c r="K21" i="34"/>
  <c r="G130" i="36"/>
  <c r="I130" i="36" s="1"/>
  <c r="J130" i="36" s="1"/>
  <c r="P130" i="36" s="1"/>
  <c r="Q130" i="36" s="1"/>
  <c r="K21" i="37"/>
  <c r="P73" i="34"/>
  <c r="Q74" i="34" s="1"/>
  <c r="P105" i="34"/>
  <c r="Q109" i="34" s="1"/>
  <c r="K22" i="36"/>
  <c r="P73" i="37"/>
  <c r="Q76" i="37" s="1"/>
  <c r="K8" i="35"/>
  <c r="K38" i="66"/>
  <c r="K6" i="66"/>
  <c r="K23" i="37"/>
  <c r="K52" i="65"/>
  <c r="K52" i="35"/>
  <c r="K7" i="66"/>
  <c r="K22" i="34"/>
  <c r="G131" i="37"/>
  <c r="I131" i="37" s="1"/>
  <c r="J131" i="37" s="1"/>
  <c r="P131" i="37" s="1"/>
  <c r="Q131" i="37" s="1"/>
  <c r="G131" i="35"/>
  <c r="I131" i="35" s="1"/>
  <c r="J131" i="35" s="1"/>
  <c r="P131" i="35" s="1"/>
  <c r="P16" i="28" s="1"/>
  <c r="K37" i="35"/>
  <c r="K8" i="66"/>
  <c r="K36" i="66"/>
  <c r="K37" i="66"/>
  <c r="K8" i="37"/>
  <c r="K6" i="37"/>
  <c r="K7" i="37"/>
  <c r="K6" i="36"/>
  <c r="K7" i="65"/>
  <c r="K6" i="65"/>
  <c r="AN52" i="33"/>
  <c r="AP49" i="33" s="1"/>
  <c r="AQ49" i="33" s="1"/>
  <c r="AS49" i="33" s="1"/>
  <c r="K7" i="36"/>
  <c r="G130" i="65"/>
  <c r="I130" i="65" s="1"/>
  <c r="J130" i="65" s="1"/>
  <c r="P130" i="65" s="1"/>
  <c r="Q130" i="65" s="1"/>
  <c r="K8" i="65"/>
  <c r="K7" i="35"/>
  <c r="K38" i="34"/>
  <c r="K22" i="35"/>
  <c r="G131" i="36"/>
  <c r="I131" i="36" s="1"/>
  <c r="J131" i="36" s="1"/>
  <c r="P131" i="36" s="1"/>
  <c r="P24" i="28" s="1"/>
  <c r="K21" i="36"/>
  <c r="K36" i="34"/>
  <c r="P52" i="33"/>
  <c r="P67" i="33"/>
  <c r="K8" i="36"/>
  <c r="K21" i="65"/>
  <c r="K23" i="65"/>
  <c r="P7" i="33"/>
  <c r="K36" i="35"/>
  <c r="K51" i="37"/>
  <c r="P82" i="33"/>
  <c r="K51" i="35"/>
  <c r="P37" i="33"/>
  <c r="F127" i="96"/>
  <c r="G127" i="96"/>
  <c r="I44" i="91"/>
  <c r="M59" i="108" s="1"/>
  <c r="G44" i="91"/>
  <c r="M58" i="108" s="1"/>
  <c r="K23" i="92"/>
  <c r="G28" i="92"/>
  <c r="G20" i="92"/>
  <c r="K20" i="92"/>
  <c r="I44" i="92"/>
  <c r="G58" i="99"/>
  <c r="F58" i="99"/>
  <c r="K43" i="92"/>
  <c r="K5" i="92"/>
  <c r="I5" i="92"/>
  <c r="G95" i="94"/>
  <c r="F95" i="94"/>
  <c r="I10" i="91"/>
  <c r="M3" i="108" s="1"/>
  <c r="G10" i="91"/>
  <c r="M2" i="108" s="1"/>
  <c r="F79" i="99"/>
  <c r="G79" i="99"/>
  <c r="F111" i="94"/>
  <c r="G111" i="94"/>
  <c r="K31" i="92"/>
  <c r="G11" i="97"/>
  <c r="F11" i="97"/>
  <c r="G28" i="95"/>
  <c r="F28" i="95"/>
  <c r="I32" i="92"/>
  <c r="F127" i="98"/>
  <c r="G127" i="98"/>
  <c r="I48" i="92"/>
  <c r="F12" i="95"/>
  <c r="G12" i="95"/>
  <c r="G29" i="92"/>
  <c r="I29" i="92"/>
  <c r="I22" i="92"/>
  <c r="I45" i="91"/>
  <c r="M61" i="108" s="1"/>
  <c r="G45" i="91"/>
  <c r="M60" i="108" s="1"/>
  <c r="F56" i="96"/>
  <c r="G56" i="96"/>
  <c r="G71" i="98"/>
  <c r="F71" i="98"/>
  <c r="F103" i="94"/>
  <c r="G103" i="94"/>
  <c r="F11" i="95"/>
  <c r="G11" i="95"/>
  <c r="G16" i="92"/>
  <c r="F11" i="96"/>
  <c r="G11" i="96"/>
  <c r="F128" i="97"/>
  <c r="G128" i="97"/>
  <c r="G39" i="92"/>
  <c r="K46" i="92"/>
  <c r="G57" i="99"/>
  <c r="F57" i="99"/>
  <c r="F27" i="94"/>
  <c r="G27" i="94"/>
  <c r="K7" i="34"/>
  <c r="K6" i="35"/>
  <c r="I56" i="91"/>
  <c r="M17" i="108" s="1"/>
  <c r="G56" i="91"/>
  <c r="M16" i="108" s="1"/>
  <c r="I20" i="92"/>
  <c r="F126" i="99"/>
  <c r="G126" i="99"/>
  <c r="I85" i="91"/>
  <c r="M23" i="108" s="1"/>
  <c r="G85" i="91"/>
  <c r="M22" i="108" s="1"/>
  <c r="G41" i="94"/>
  <c r="F41" i="94"/>
  <c r="K8" i="92"/>
  <c r="I8" i="92"/>
  <c r="F26" i="94"/>
  <c r="G26" i="94"/>
  <c r="G87" i="91"/>
  <c r="M46" i="108" s="1"/>
  <c r="I87" i="91"/>
  <c r="M47" i="108" s="1"/>
  <c r="I4" i="92"/>
  <c r="I55" i="91"/>
  <c r="M15" i="108" s="1"/>
  <c r="G55" i="91"/>
  <c r="M14" i="108" s="1"/>
  <c r="G14" i="92"/>
  <c r="G13" i="97"/>
  <c r="F13" i="97"/>
  <c r="G12" i="98"/>
  <c r="F12" i="98"/>
  <c r="G48" i="92"/>
  <c r="G79" i="95"/>
  <c r="F79" i="95"/>
  <c r="K29" i="92"/>
  <c r="K22" i="92"/>
  <c r="K131" i="96"/>
  <c r="L131" i="96"/>
  <c r="K35" i="92"/>
  <c r="AP63" i="33"/>
  <c r="AQ63" i="33" s="1"/>
  <c r="AS63" i="33" s="1"/>
  <c r="AN67" i="33"/>
  <c r="AP64" i="33" s="1"/>
  <c r="AQ64" i="33" s="1"/>
  <c r="AS64" i="33" s="1"/>
  <c r="G38" i="92"/>
  <c r="G13" i="91"/>
  <c r="M28" i="108" s="1"/>
  <c r="I13" i="91"/>
  <c r="M29" i="108" s="1"/>
  <c r="G6" i="92"/>
  <c r="K11" i="92"/>
  <c r="G71" i="95"/>
  <c r="F71" i="95"/>
  <c r="I16" i="92"/>
  <c r="G87" i="95"/>
  <c r="F87" i="95"/>
  <c r="G19" i="92"/>
  <c r="G58" i="91"/>
  <c r="M40" i="108" s="1"/>
  <c r="I58" i="91"/>
  <c r="M41" i="108" s="1"/>
  <c r="G36" i="92"/>
  <c r="F126" i="95"/>
  <c r="G126" i="95"/>
  <c r="AP18" i="33"/>
  <c r="AQ18" i="33" s="1"/>
  <c r="AS18" i="33" s="1"/>
  <c r="K39" i="92"/>
  <c r="G103" i="99"/>
  <c r="F103" i="99"/>
  <c r="G47" i="92"/>
  <c r="G7" i="92"/>
  <c r="K40" i="92"/>
  <c r="F12" i="96"/>
  <c r="G12" i="96"/>
  <c r="AP78" i="33"/>
  <c r="AQ78" i="33" s="1"/>
  <c r="AS78" i="33" s="1"/>
  <c r="AN82" i="33"/>
  <c r="AP79" i="33" s="1"/>
  <c r="AQ79" i="33" s="1"/>
  <c r="AS79" i="33" s="1"/>
  <c r="F27" i="96"/>
  <c r="G27" i="96"/>
  <c r="G58" i="97"/>
  <c r="F58" i="97"/>
  <c r="I41" i="91"/>
  <c r="M13" i="108" s="1"/>
  <c r="G41" i="91"/>
  <c r="M12" i="108" s="1"/>
  <c r="K44" i="92"/>
  <c r="G12" i="91"/>
  <c r="M26" i="108" s="1"/>
  <c r="I12" i="91"/>
  <c r="M27" i="108" s="1"/>
  <c r="G8" i="92"/>
  <c r="K45" i="92"/>
  <c r="G43" i="94"/>
  <c r="F43" i="94"/>
  <c r="K51" i="34"/>
  <c r="F87" i="97"/>
  <c r="G87" i="97"/>
  <c r="G27" i="97"/>
  <c r="F27" i="97"/>
  <c r="AP3" i="33"/>
  <c r="AQ3" i="33" s="1"/>
  <c r="AS3" i="33" s="1"/>
  <c r="AN7" i="33"/>
  <c r="AP4" i="33" s="1"/>
  <c r="AQ4" i="33" s="1"/>
  <c r="AS4" i="33" s="1"/>
  <c r="G26" i="97"/>
  <c r="F26" i="97"/>
  <c r="G28" i="91"/>
  <c r="M32" i="108" s="1"/>
  <c r="I28" i="91"/>
  <c r="M33" i="108" s="1"/>
  <c r="F128" i="95"/>
  <c r="G128" i="95"/>
  <c r="K32" i="92"/>
  <c r="G37" i="92"/>
  <c r="F79" i="98"/>
  <c r="G79" i="98"/>
  <c r="I90" i="91"/>
  <c r="M73" i="108" s="1"/>
  <c r="G90" i="91"/>
  <c r="M72" i="108" s="1"/>
  <c r="K13" i="92"/>
  <c r="F127" i="97"/>
  <c r="G127" i="97"/>
  <c r="G43" i="91"/>
  <c r="M36" i="108" s="1"/>
  <c r="I43" i="91"/>
  <c r="M37" i="108" s="1"/>
  <c r="F26" i="98"/>
  <c r="G26" i="98"/>
  <c r="I38" i="92"/>
  <c r="F28" i="94"/>
  <c r="G28" i="94"/>
  <c r="I25" i="91"/>
  <c r="M7" i="108" s="1"/>
  <c r="G25" i="91"/>
  <c r="M6" i="108" s="1"/>
  <c r="K16" i="92"/>
  <c r="F42" i="95"/>
  <c r="G42" i="95"/>
  <c r="F27" i="95"/>
  <c r="G27" i="95"/>
  <c r="F26" i="96"/>
  <c r="G26" i="96"/>
  <c r="I30" i="92"/>
  <c r="I36" i="92"/>
  <c r="I12" i="92"/>
  <c r="F111" i="95"/>
  <c r="G111" i="95"/>
  <c r="AN22" i="33"/>
  <c r="AP19" i="33" s="1"/>
  <c r="AQ19" i="33" s="1"/>
  <c r="AS19" i="33" s="1"/>
  <c r="I39" i="92"/>
  <c r="I46" i="92"/>
  <c r="G27" i="99"/>
  <c r="F27" i="99"/>
  <c r="L130" i="99"/>
  <c r="K130" i="99"/>
  <c r="I14" i="91"/>
  <c r="M51" i="108" s="1"/>
  <c r="G14" i="91"/>
  <c r="M50" i="108" s="1"/>
  <c r="G40" i="92"/>
  <c r="I21" i="92"/>
  <c r="F79" i="96"/>
  <c r="G79" i="96"/>
  <c r="G87" i="96"/>
  <c r="F87" i="96"/>
  <c r="K53" i="37"/>
  <c r="G43" i="96"/>
  <c r="F43" i="96"/>
  <c r="F111" i="99"/>
  <c r="G111" i="99"/>
  <c r="F11" i="99"/>
  <c r="G11" i="99"/>
  <c r="F26" i="99"/>
  <c r="G26" i="99"/>
  <c r="F127" i="94"/>
  <c r="G127" i="94"/>
  <c r="F56" i="94"/>
  <c r="G56" i="94"/>
  <c r="G3" i="92"/>
  <c r="F41" i="99"/>
  <c r="G41" i="99"/>
  <c r="F58" i="94"/>
  <c r="G58" i="94"/>
  <c r="G42" i="97"/>
  <c r="F42" i="97"/>
  <c r="F95" i="97"/>
  <c r="G95" i="97"/>
  <c r="G72" i="91"/>
  <c r="M42" i="108" s="1"/>
  <c r="I72" i="91"/>
  <c r="M43" i="108" s="1"/>
  <c r="K48" i="92"/>
  <c r="G27" i="91"/>
  <c r="M30" i="108" s="1"/>
  <c r="I27" i="91"/>
  <c r="M31" i="108" s="1"/>
  <c r="G57" i="91"/>
  <c r="M38" i="108" s="1"/>
  <c r="I57" i="91"/>
  <c r="M39" i="108" s="1"/>
  <c r="F95" i="96"/>
  <c r="G95" i="96"/>
  <c r="G35" i="92"/>
  <c r="I35" i="92"/>
  <c r="F103" i="98"/>
  <c r="G103" i="98"/>
  <c r="F57" i="98"/>
  <c r="G57" i="98"/>
  <c r="AP33" i="33"/>
  <c r="AQ33" i="33" s="1"/>
  <c r="AS33" i="33" s="1"/>
  <c r="AN37" i="33"/>
  <c r="AP34" i="33" s="1"/>
  <c r="AQ34" i="33" s="1"/>
  <c r="AS34" i="33" s="1"/>
  <c r="G125" i="95"/>
  <c r="F125" i="95"/>
  <c r="V128" i="95"/>
  <c r="F95" i="95"/>
  <c r="G95" i="95"/>
  <c r="G13" i="95"/>
  <c r="F13" i="95"/>
  <c r="L130" i="95"/>
  <c r="K130" i="95"/>
  <c r="K19" i="92"/>
  <c r="I19" i="92"/>
  <c r="K36" i="92"/>
  <c r="K12" i="92"/>
  <c r="G27" i="98"/>
  <c r="F27" i="98"/>
  <c r="G28" i="99"/>
  <c r="F28" i="99"/>
  <c r="I47" i="92"/>
  <c r="G42" i="94"/>
  <c r="F42" i="94"/>
  <c r="F13" i="98"/>
  <c r="G13" i="98"/>
  <c r="K52" i="34"/>
  <c r="K21" i="92"/>
  <c r="G23" i="92"/>
  <c r="F126" i="97"/>
  <c r="G126" i="97"/>
  <c r="I86" i="91"/>
  <c r="M25" i="108" s="1"/>
  <c r="G86" i="91"/>
  <c r="M24" i="108" s="1"/>
  <c r="F71" i="99"/>
  <c r="G71" i="99"/>
  <c r="I15" i="91"/>
  <c r="M53" i="108" s="1"/>
  <c r="G15" i="91"/>
  <c r="M52" i="108" s="1"/>
  <c r="I3" i="92"/>
  <c r="G45" i="92"/>
  <c r="I11" i="91"/>
  <c r="M5" i="108" s="1"/>
  <c r="G11" i="91"/>
  <c r="M4" i="108" s="1"/>
  <c r="G126" i="94"/>
  <c r="F126" i="94"/>
  <c r="L130" i="97"/>
  <c r="K130" i="97"/>
  <c r="K27" i="92"/>
  <c r="F103" i="95"/>
  <c r="G103" i="95"/>
  <c r="F56" i="97"/>
  <c r="G56" i="97"/>
  <c r="I37" i="92"/>
  <c r="G13" i="92"/>
  <c r="G41" i="97"/>
  <c r="F41" i="97"/>
  <c r="G103" i="96"/>
  <c r="F103" i="96"/>
  <c r="G57" i="96"/>
  <c r="F57" i="96"/>
  <c r="K24" i="92"/>
  <c r="G11" i="98"/>
  <c r="F11" i="98"/>
  <c r="G28" i="98"/>
  <c r="F28" i="98"/>
  <c r="F128" i="94"/>
  <c r="G128" i="94"/>
  <c r="K23" i="36"/>
  <c r="P22" i="33"/>
  <c r="G11" i="92"/>
  <c r="F56" i="95"/>
  <c r="G56" i="95"/>
  <c r="G15" i="92"/>
  <c r="I40" i="91"/>
  <c r="M11" i="108" s="1"/>
  <c r="G40" i="91"/>
  <c r="M10" i="108" s="1"/>
  <c r="K30" i="92"/>
  <c r="F111" i="98"/>
  <c r="G111" i="98"/>
  <c r="G43" i="98"/>
  <c r="F43" i="98"/>
  <c r="G12" i="92"/>
  <c r="K38" i="35"/>
  <c r="I74" i="91"/>
  <c r="M67" i="108" s="1"/>
  <c r="G74" i="91"/>
  <c r="M66" i="108" s="1"/>
  <c r="G46" i="92"/>
  <c r="F42" i="99"/>
  <c r="G42" i="99"/>
  <c r="I7" i="92"/>
  <c r="F56" i="98"/>
  <c r="G56" i="98"/>
  <c r="G21" i="92"/>
  <c r="K130" i="96"/>
  <c r="L130" i="96"/>
  <c r="K37" i="36"/>
  <c r="K28" i="92"/>
  <c r="F111" i="97"/>
  <c r="G111" i="97"/>
  <c r="F111" i="96"/>
  <c r="G111" i="96"/>
  <c r="G125" i="99"/>
  <c r="F125" i="99"/>
  <c r="V128" i="99"/>
  <c r="F12" i="94"/>
  <c r="G12" i="94"/>
  <c r="AP48" i="33"/>
  <c r="AQ48" i="33" s="1"/>
  <c r="AS48" i="33" s="1"/>
  <c r="G13" i="94"/>
  <c r="F13" i="94"/>
  <c r="K3" i="92"/>
  <c r="G125" i="94"/>
  <c r="F125" i="94"/>
  <c r="V128" i="94"/>
  <c r="G127" i="99"/>
  <c r="F127" i="99"/>
  <c r="G31" i="92"/>
  <c r="I27" i="92"/>
  <c r="I14" i="92"/>
  <c r="L131" i="97"/>
  <c r="K131" i="97"/>
  <c r="G56" i="99"/>
  <c r="F56" i="99"/>
  <c r="G13" i="99"/>
  <c r="F13" i="99"/>
  <c r="F28" i="96"/>
  <c r="G28" i="96"/>
  <c r="G24" i="92"/>
  <c r="I70" i="91"/>
  <c r="M19" i="108" s="1"/>
  <c r="G70" i="91"/>
  <c r="M18" i="108" s="1"/>
  <c r="G73" i="91"/>
  <c r="M44" i="108" s="1"/>
  <c r="I73" i="91"/>
  <c r="M45" i="108" s="1"/>
  <c r="I6" i="92"/>
  <c r="I30" i="91"/>
  <c r="M57" i="108" s="1"/>
  <c r="G30" i="91"/>
  <c r="M56" i="108" s="1"/>
  <c r="G30" i="92"/>
  <c r="F58" i="98"/>
  <c r="G58" i="98"/>
  <c r="G43" i="95"/>
  <c r="F43" i="95"/>
  <c r="K130" i="98"/>
  <c r="L130" i="98"/>
  <c r="G128" i="99"/>
  <c r="F128" i="99"/>
  <c r="G89" i="91"/>
  <c r="M70" i="108" s="1"/>
  <c r="I89" i="91"/>
  <c r="M71" i="108" s="1"/>
  <c r="K131" i="98"/>
  <c r="L131" i="98"/>
  <c r="G41" i="96"/>
  <c r="F41" i="96"/>
  <c r="I23" i="92"/>
  <c r="I28" i="92"/>
  <c r="G58" i="96"/>
  <c r="F58" i="96"/>
  <c r="G43" i="99"/>
  <c r="F43" i="99"/>
  <c r="G43" i="92"/>
  <c r="G5" i="92"/>
  <c r="K37" i="34"/>
  <c r="F11" i="94"/>
  <c r="G11" i="94"/>
  <c r="I45" i="92"/>
  <c r="K4" i="92"/>
  <c r="I31" i="92"/>
  <c r="G27" i="92"/>
  <c r="G57" i="95"/>
  <c r="F57" i="95"/>
  <c r="I60" i="91"/>
  <c r="M65" i="108" s="1"/>
  <c r="G60" i="91"/>
  <c r="M64" i="108" s="1"/>
  <c r="K37" i="92"/>
  <c r="F95" i="99"/>
  <c r="G95" i="99"/>
  <c r="I13" i="92"/>
  <c r="G127" i="95"/>
  <c r="F127" i="95"/>
  <c r="G12" i="97"/>
  <c r="F12" i="97"/>
  <c r="F128" i="96"/>
  <c r="G128" i="96"/>
  <c r="I24" i="92"/>
  <c r="F125" i="98"/>
  <c r="V128" i="98"/>
  <c r="G125" i="98"/>
  <c r="F128" i="98"/>
  <c r="G128" i="98"/>
  <c r="F57" i="94"/>
  <c r="G57" i="94"/>
  <c r="F26" i="95"/>
  <c r="G26" i="95"/>
  <c r="L131" i="95"/>
  <c r="K131" i="95"/>
  <c r="I29" i="91"/>
  <c r="M55" i="108" s="1"/>
  <c r="G29" i="91"/>
  <c r="M54" i="108" s="1"/>
  <c r="G125" i="96"/>
  <c r="F125" i="96"/>
  <c r="V128" i="96"/>
  <c r="G57" i="97"/>
  <c r="F57" i="97"/>
  <c r="I71" i="91"/>
  <c r="M21" i="108" s="1"/>
  <c r="G71" i="91"/>
  <c r="M20" i="108" s="1"/>
  <c r="I26" i="91"/>
  <c r="M9" i="108" s="1"/>
  <c r="G26" i="91"/>
  <c r="M8" i="108" s="1"/>
  <c r="G87" i="98"/>
  <c r="F87" i="98"/>
  <c r="G88" i="91"/>
  <c r="M48" i="108" s="1"/>
  <c r="I88" i="91"/>
  <c r="M49" i="108" s="1"/>
  <c r="K47" i="92"/>
  <c r="G87" i="94"/>
  <c r="F87" i="94"/>
  <c r="L130" i="94"/>
  <c r="K130" i="94"/>
  <c r="I75" i="91"/>
  <c r="M69" i="108" s="1"/>
  <c r="G75" i="91"/>
  <c r="M68" i="108" s="1"/>
  <c r="F95" i="98"/>
  <c r="G95" i="98"/>
  <c r="G42" i="91"/>
  <c r="M34" i="108" s="1"/>
  <c r="I42" i="91"/>
  <c r="M35" i="108" s="1"/>
  <c r="G42" i="96"/>
  <c r="F42" i="96"/>
  <c r="G43" i="97"/>
  <c r="F43" i="97"/>
  <c r="G126" i="96"/>
  <c r="F126" i="96"/>
  <c r="G44" i="92"/>
  <c r="I43" i="92"/>
  <c r="F79" i="94"/>
  <c r="G79" i="94"/>
  <c r="L131" i="94"/>
  <c r="K131" i="94"/>
  <c r="F71" i="94"/>
  <c r="G71" i="94"/>
  <c r="G12" i="99"/>
  <c r="F12" i="99"/>
  <c r="G4" i="92"/>
  <c r="K36" i="36"/>
  <c r="I59" i="91"/>
  <c r="M63" i="108" s="1"/>
  <c r="G59" i="91"/>
  <c r="M62" i="108" s="1"/>
  <c r="G125" i="97"/>
  <c r="F125" i="97"/>
  <c r="V128" i="97"/>
  <c r="G71" i="97"/>
  <c r="F71" i="97"/>
  <c r="K14" i="92"/>
  <c r="G32" i="92"/>
  <c r="G41" i="98"/>
  <c r="F41" i="98"/>
  <c r="K131" i="99"/>
  <c r="L131" i="99"/>
  <c r="G41" i="95"/>
  <c r="F41" i="95"/>
  <c r="F79" i="97"/>
  <c r="G79" i="97"/>
  <c r="G22" i="92"/>
  <c r="F13" i="96"/>
  <c r="G13" i="96"/>
  <c r="K38" i="92"/>
  <c r="K6" i="92"/>
  <c r="I11" i="92"/>
  <c r="K15" i="92"/>
  <c r="G71" i="96"/>
  <c r="F71" i="96"/>
  <c r="G28" i="97"/>
  <c r="F28" i="97"/>
  <c r="G103" i="97"/>
  <c r="F103" i="97"/>
  <c r="F126" i="98"/>
  <c r="G126" i="98"/>
  <c r="F58" i="95"/>
  <c r="G58" i="95"/>
  <c r="F42" i="98"/>
  <c r="G42" i="98"/>
  <c r="G87" i="99"/>
  <c r="F87" i="99"/>
  <c r="K7" i="92"/>
  <c r="I40" i="92"/>
  <c r="Q82" i="36" l="1"/>
  <c r="Q109" i="35"/>
  <c r="O66" i="108"/>
  <c r="O67" i="108"/>
  <c r="O10" i="108"/>
  <c r="O11" i="108"/>
  <c r="O5" i="108"/>
  <c r="O4" i="108"/>
  <c r="O25" i="108"/>
  <c r="O24" i="108"/>
  <c r="O39" i="108"/>
  <c r="O38" i="108"/>
  <c r="O22" i="108"/>
  <c r="O23" i="108"/>
  <c r="O2" i="108"/>
  <c r="O3" i="108"/>
  <c r="O63" i="108"/>
  <c r="O62" i="108"/>
  <c r="O69" i="108"/>
  <c r="O68" i="108"/>
  <c r="O48" i="108"/>
  <c r="O49" i="108"/>
  <c r="O47" i="108"/>
  <c r="O46" i="108"/>
  <c r="O37" i="108"/>
  <c r="O36" i="108"/>
  <c r="O30" i="108"/>
  <c r="O31" i="108"/>
  <c r="O51" i="108"/>
  <c r="O50" i="108"/>
  <c r="O41" i="108"/>
  <c r="O40" i="108"/>
  <c r="O44" i="108"/>
  <c r="O45" i="108"/>
  <c r="O73" i="108"/>
  <c r="O72" i="108"/>
  <c r="O27" i="108"/>
  <c r="O26" i="108"/>
  <c r="O57" i="108"/>
  <c r="O56" i="108"/>
  <c r="O8" i="108"/>
  <c r="O9" i="108"/>
  <c r="O19" i="108"/>
  <c r="O18" i="108"/>
  <c r="O52" i="108"/>
  <c r="O53" i="108"/>
  <c r="O32" i="108"/>
  <c r="O33" i="108"/>
  <c r="O29" i="108"/>
  <c r="O28" i="108"/>
  <c r="O60" i="108"/>
  <c r="O61" i="108"/>
  <c r="O6" i="108"/>
  <c r="O7" i="108"/>
  <c r="O54" i="108"/>
  <c r="O55" i="108"/>
  <c r="O64" i="108"/>
  <c r="O65" i="108"/>
  <c r="O70" i="108"/>
  <c r="O71" i="108"/>
  <c r="O43" i="108"/>
  <c r="O42" i="108"/>
  <c r="O13" i="108"/>
  <c r="O12" i="108"/>
  <c r="O14" i="108"/>
  <c r="O15" i="108"/>
  <c r="O16" i="108"/>
  <c r="O17" i="108"/>
  <c r="O34" i="108"/>
  <c r="O35" i="108"/>
  <c r="O21" i="108"/>
  <c r="O20" i="108"/>
  <c r="O59" i="108"/>
  <c r="O58" i="108"/>
  <c r="K19" i="103"/>
  <c r="G19" i="103"/>
  <c r="I19" i="103"/>
  <c r="Q74" i="35"/>
  <c r="O66" i="33"/>
  <c r="I43" i="103"/>
  <c r="L41" i="103"/>
  <c r="L49" i="103"/>
  <c r="L33" i="103"/>
  <c r="L25" i="103"/>
  <c r="L17" i="103"/>
  <c r="L9" i="103"/>
  <c r="P16" i="100"/>
  <c r="P31" i="100"/>
  <c r="P24" i="100"/>
  <c r="P15" i="100"/>
  <c r="G46" i="103"/>
  <c r="K24" i="103"/>
  <c r="G43" i="103"/>
  <c r="I24" i="103"/>
  <c r="G4" i="103"/>
  <c r="K44" i="103"/>
  <c r="K38" i="103"/>
  <c r="I35" i="103"/>
  <c r="G35" i="103"/>
  <c r="K29" i="103"/>
  <c r="G44" i="103"/>
  <c r="G37" i="103"/>
  <c r="I27" i="103"/>
  <c r="I46" i="103"/>
  <c r="I39" i="103"/>
  <c r="G47" i="103"/>
  <c r="K15" i="103"/>
  <c r="K14" i="103"/>
  <c r="G45" i="103"/>
  <c r="I47" i="103"/>
  <c r="G30" i="103"/>
  <c r="I23" i="103"/>
  <c r="G24" i="103"/>
  <c r="G39" i="103"/>
  <c r="I13" i="103"/>
  <c r="K45" i="103"/>
  <c r="G11" i="103"/>
  <c r="G5" i="103"/>
  <c r="I14" i="103"/>
  <c r="I40" i="103"/>
  <c r="K37" i="103"/>
  <c r="I45" i="103"/>
  <c r="K48" i="103"/>
  <c r="I38" i="103"/>
  <c r="K32" i="103"/>
  <c r="I31" i="103"/>
  <c r="G31" i="103"/>
  <c r="K36" i="103"/>
  <c r="K4" i="103"/>
  <c r="K13" i="103"/>
  <c r="I20" i="103"/>
  <c r="I21" i="103"/>
  <c r="G38" i="103"/>
  <c r="K47" i="103"/>
  <c r="I37" i="103"/>
  <c r="K30" i="103"/>
  <c r="I29" i="103"/>
  <c r="K27" i="103"/>
  <c r="K22" i="103"/>
  <c r="G20" i="103"/>
  <c r="K46" i="103"/>
  <c r="K28" i="103"/>
  <c r="I5" i="103"/>
  <c r="I15" i="103"/>
  <c r="I36" i="103"/>
  <c r="G48" i="103"/>
  <c r="G27" i="103"/>
  <c r="G36" i="103"/>
  <c r="G32" i="103"/>
  <c r="G40" i="103"/>
  <c r="K11" i="103"/>
  <c r="G16" i="103"/>
  <c r="I22" i="103"/>
  <c r="I32" i="103"/>
  <c r="I44" i="103"/>
  <c r="K20" i="103"/>
  <c r="G3" i="103"/>
  <c r="K16" i="103"/>
  <c r="K43" i="103"/>
  <c r="I30" i="103"/>
  <c r="K40" i="103"/>
  <c r="K35" i="103"/>
  <c r="G15" i="103"/>
  <c r="I48" i="103"/>
  <c r="G8" i="103"/>
  <c r="I7" i="103"/>
  <c r="K31" i="103"/>
  <c r="K39" i="103"/>
  <c r="K8" i="103"/>
  <c r="G22" i="103"/>
  <c r="G21" i="103"/>
  <c r="K12" i="103"/>
  <c r="G29" i="103"/>
  <c r="G12" i="103"/>
  <c r="G6" i="103"/>
  <c r="G14" i="103"/>
  <c r="G28" i="103"/>
  <c r="K6" i="103"/>
  <c r="I28" i="103"/>
  <c r="K21" i="103"/>
  <c r="I12" i="103"/>
  <c r="K7" i="103"/>
  <c r="I11" i="103"/>
  <c r="G23" i="103"/>
  <c r="I8" i="103"/>
  <c r="G13" i="103"/>
  <c r="K23" i="103"/>
  <c r="I16" i="103"/>
  <c r="I6" i="103"/>
  <c r="I4" i="103"/>
  <c r="G7" i="103"/>
  <c r="I3" i="103"/>
  <c r="K3" i="103"/>
  <c r="K5" i="103"/>
  <c r="Q101" i="66"/>
  <c r="Q67" i="34"/>
  <c r="N4" i="33" s="1"/>
  <c r="G6" i="95"/>
  <c r="F66" i="98"/>
  <c r="F66" i="99"/>
  <c r="F99" i="95"/>
  <c r="F92" i="95"/>
  <c r="F91" i="96"/>
  <c r="F108" i="99"/>
  <c r="F108" i="95"/>
  <c r="F85" i="96"/>
  <c r="F74" i="98"/>
  <c r="F74" i="99"/>
  <c r="F108" i="98"/>
  <c r="F85" i="97"/>
  <c r="F101" i="96"/>
  <c r="F76" i="97"/>
  <c r="F66" i="97"/>
  <c r="F67" i="94"/>
  <c r="F76" i="94"/>
  <c r="F85" i="94"/>
  <c r="F108" i="94"/>
  <c r="F101" i="94"/>
  <c r="F92" i="94"/>
  <c r="F99" i="99"/>
  <c r="F92" i="99"/>
  <c r="F109" i="97"/>
  <c r="F99" i="98"/>
  <c r="F91" i="97"/>
  <c r="F76" i="96"/>
  <c r="F82" i="95"/>
  <c r="F67" i="95"/>
  <c r="F76" i="95"/>
  <c r="F85" i="99"/>
  <c r="F99" i="97"/>
  <c r="F66" i="96"/>
  <c r="F92" i="98"/>
  <c r="F85" i="98"/>
  <c r="F109" i="96"/>
  <c r="P32" i="28"/>
  <c r="Q92" i="34"/>
  <c r="Q99" i="35"/>
  <c r="O19" i="33" s="1"/>
  <c r="Q76" i="36"/>
  <c r="N35" i="33" s="1"/>
  <c r="F74" i="97"/>
  <c r="F67" i="97"/>
  <c r="F66" i="94"/>
  <c r="F74" i="94"/>
  <c r="F82" i="94"/>
  <c r="F91" i="99"/>
  <c r="F108" i="97"/>
  <c r="F109" i="98"/>
  <c r="F99" i="96"/>
  <c r="F91" i="95"/>
  <c r="F101" i="98"/>
  <c r="F92" i="97"/>
  <c r="F82" i="96"/>
  <c r="F99" i="94"/>
  <c r="F109" i="94"/>
  <c r="F82" i="99"/>
  <c r="F101" i="97"/>
  <c r="F67" i="96"/>
  <c r="F91" i="98"/>
  <c r="F82" i="98"/>
  <c r="F108" i="96"/>
  <c r="F101" i="95"/>
  <c r="F67" i="99"/>
  <c r="F92" i="96"/>
  <c r="F109" i="99"/>
  <c r="F74" i="96"/>
  <c r="F109" i="95"/>
  <c r="F76" i="98"/>
  <c r="F82" i="97"/>
  <c r="F101" i="99"/>
  <c r="F85" i="95"/>
  <c r="F66" i="95"/>
  <c r="F74" i="95"/>
  <c r="F6" i="95"/>
  <c r="F67" i="98"/>
  <c r="F76" i="99"/>
  <c r="F91" i="94"/>
  <c r="Q85" i="65"/>
  <c r="N66" i="33" s="1"/>
  <c r="Q66" i="36"/>
  <c r="Q66" i="66"/>
  <c r="N78" i="33" s="1"/>
  <c r="Q109" i="37"/>
  <c r="Q76" i="66"/>
  <c r="N80" i="33" s="1"/>
  <c r="Q82" i="35"/>
  <c r="Q82" i="34"/>
  <c r="Q101" i="34"/>
  <c r="O6" i="33" s="1"/>
  <c r="Q99" i="65"/>
  <c r="G37" i="99"/>
  <c r="Q92" i="37"/>
  <c r="O50" i="33" s="1"/>
  <c r="Q67" i="37"/>
  <c r="Q92" i="35"/>
  <c r="O20" i="33" s="1"/>
  <c r="Q130" i="35"/>
  <c r="S130" i="35" s="1"/>
  <c r="Q108" i="65"/>
  <c r="Q131" i="35"/>
  <c r="R131" i="35" s="1"/>
  <c r="R133" i="35" s="1"/>
  <c r="P39" i="28"/>
  <c r="L36" i="65"/>
  <c r="L36" i="66"/>
  <c r="L37" i="65"/>
  <c r="L37" i="66"/>
  <c r="L38" i="65"/>
  <c r="Q66" i="35"/>
  <c r="L53" i="36"/>
  <c r="L22" i="66"/>
  <c r="L23" i="66"/>
  <c r="L21" i="66"/>
  <c r="Q109" i="36"/>
  <c r="Q101" i="37"/>
  <c r="Q91" i="65"/>
  <c r="P7" i="28"/>
  <c r="L38" i="66"/>
  <c r="F23" i="95"/>
  <c r="L51" i="66"/>
  <c r="L23" i="35"/>
  <c r="L22" i="35"/>
  <c r="Q101" i="36"/>
  <c r="O36" i="33" s="1"/>
  <c r="L52" i="66"/>
  <c r="L53" i="66"/>
  <c r="F123" i="97"/>
  <c r="G21" i="95"/>
  <c r="Q66" i="65"/>
  <c r="N63" i="33" s="1"/>
  <c r="L52" i="36"/>
  <c r="Q85" i="66"/>
  <c r="N81" i="33" s="1"/>
  <c r="G8" i="97"/>
  <c r="F37" i="99"/>
  <c r="G122" i="99"/>
  <c r="Q76" i="65"/>
  <c r="N65" i="33" s="1"/>
  <c r="Q109" i="66"/>
  <c r="L8" i="34"/>
  <c r="G37" i="94"/>
  <c r="L7" i="34"/>
  <c r="L51" i="36"/>
  <c r="Q130" i="37"/>
  <c r="S132" i="37" s="1"/>
  <c r="G122" i="95"/>
  <c r="Q108" i="34"/>
  <c r="F51" i="99"/>
  <c r="P40" i="28"/>
  <c r="L23" i="37"/>
  <c r="Q91" i="36"/>
  <c r="O34" i="33" s="1"/>
  <c r="Q131" i="66"/>
  <c r="R131" i="66" s="1"/>
  <c r="R133" i="66" s="1"/>
  <c r="P48" i="28"/>
  <c r="Q131" i="36"/>
  <c r="R131" i="36" s="1"/>
  <c r="R133" i="36" s="1"/>
  <c r="F22" i="94"/>
  <c r="L7" i="66"/>
  <c r="L21" i="37"/>
  <c r="G22" i="97"/>
  <c r="L6" i="66"/>
  <c r="L8" i="66"/>
  <c r="F53" i="97"/>
  <c r="P23" i="28"/>
  <c r="L6" i="35"/>
  <c r="L22" i="37"/>
  <c r="Q82" i="37"/>
  <c r="L52" i="35"/>
  <c r="L7" i="65"/>
  <c r="L6" i="36"/>
  <c r="L38" i="37"/>
  <c r="G120" i="98"/>
  <c r="L37" i="37"/>
  <c r="G7" i="96"/>
  <c r="F21" i="95"/>
  <c r="G7" i="99"/>
  <c r="L8" i="65"/>
  <c r="G51" i="99"/>
  <c r="G38" i="98"/>
  <c r="L36" i="37"/>
  <c r="P8" i="28"/>
  <c r="G120" i="97"/>
  <c r="Q76" i="34"/>
  <c r="N5" i="33" s="1"/>
  <c r="L7" i="36"/>
  <c r="G6" i="98"/>
  <c r="L53" i="37"/>
  <c r="L23" i="36"/>
  <c r="H51" i="91"/>
  <c r="L21" i="34"/>
  <c r="L51" i="65"/>
  <c r="L23" i="34"/>
  <c r="L53" i="65"/>
  <c r="G63" i="91"/>
  <c r="F51" i="98"/>
  <c r="L22" i="34"/>
  <c r="F38" i="96"/>
  <c r="L52" i="65"/>
  <c r="Q92" i="66"/>
  <c r="Q91" i="66"/>
  <c r="P47" i="28"/>
  <c r="Q130" i="66"/>
  <c r="R130" i="66" s="1"/>
  <c r="R132" i="66" s="1"/>
  <c r="G52" i="95"/>
  <c r="L21" i="65"/>
  <c r="G8" i="99"/>
  <c r="Q74" i="37"/>
  <c r="L36" i="36"/>
  <c r="G80" i="91"/>
  <c r="H79" i="91"/>
  <c r="L21" i="35"/>
  <c r="G22" i="99"/>
  <c r="G7" i="95"/>
  <c r="F22" i="98"/>
  <c r="F52" i="98"/>
  <c r="L6" i="37"/>
  <c r="G36" i="95"/>
  <c r="G38" i="96"/>
  <c r="F52" i="96"/>
  <c r="I28" i="97"/>
  <c r="H80" i="91"/>
  <c r="G79" i="91"/>
  <c r="L7" i="37"/>
  <c r="L8" i="37"/>
  <c r="F8" i="99"/>
  <c r="F7" i="95"/>
  <c r="G22" i="96"/>
  <c r="G36" i="97"/>
  <c r="J41" i="99"/>
  <c r="I43" i="96"/>
  <c r="F38" i="98"/>
  <c r="J127" i="98"/>
  <c r="K10" i="91"/>
  <c r="K44" i="91"/>
  <c r="O49" i="33"/>
  <c r="O48" i="33"/>
  <c r="G120" i="94"/>
  <c r="L22" i="65"/>
  <c r="F38" i="94"/>
  <c r="F7" i="97"/>
  <c r="G37" i="97"/>
  <c r="G53" i="94"/>
  <c r="M130" i="96"/>
  <c r="I128" i="94"/>
  <c r="K11" i="91"/>
  <c r="G38" i="94"/>
  <c r="K57" i="91"/>
  <c r="G21" i="96"/>
  <c r="F36" i="95"/>
  <c r="M27" i="91"/>
  <c r="N27" i="91" s="1"/>
  <c r="J42" i="97"/>
  <c r="F8" i="97"/>
  <c r="F22" i="97"/>
  <c r="L6" i="65"/>
  <c r="L37" i="34"/>
  <c r="G52" i="96"/>
  <c r="F53" i="94"/>
  <c r="L51" i="35"/>
  <c r="L8" i="36"/>
  <c r="G53" i="97"/>
  <c r="L53" i="35"/>
  <c r="K55" i="91"/>
  <c r="J127" i="95"/>
  <c r="I13" i="94"/>
  <c r="F6" i="94"/>
  <c r="I56" i="97"/>
  <c r="I128" i="96"/>
  <c r="J43" i="95"/>
  <c r="J12" i="94"/>
  <c r="J56" i="95"/>
  <c r="M86" i="91"/>
  <c r="N86" i="91" s="1"/>
  <c r="M25" i="91"/>
  <c r="N25" i="91" s="1"/>
  <c r="I12" i="98"/>
  <c r="G8" i="94"/>
  <c r="I125" i="98"/>
  <c r="I41" i="96"/>
  <c r="J41" i="98"/>
  <c r="K75" i="91"/>
  <c r="M60" i="91"/>
  <c r="N60" i="91" s="1"/>
  <c r="I128" i="95"/>
  <c r="M42" i="91"/>
  <c r="N42" i="91" s="1"/>
  <c r="J58" i="98"/>
  <c r="L38" i="35"/>
  <c r="I11" i="99"/>
  <c r="M28" i="91"/>
  <c r="N28" i="91" s="1"/>
  <c r="G22" i="94"/>
  <c r="F21" i="97"/>
  <c r="F52" i="95"/>
  <c r="F6" i="98"/>
  <c r="F36" i="97"/>
  <c r="I127" i="97"/>
  <c r="G7" i="97"/>
  <c r="G120" i="96"/>
  <c r="F22" i="96"/>
  <c r="G123" i="94"/>
  <c r="J127" i="94"/>
  <c r="F37" i="94"/>
  <c r="M71" i="91"/>
  <c r="N71" i="91" s="1"/>
  <c r="F121" i="98"/>
  <c r="F7" i="99"/>
  <c r="G21" i="99"/>
  <c r="K13" i="91"/>
  <c r="M55" i="91"/>
  <c r="N55" i="91" s="1"/>
  <c r="K59" i="91"/>
  <c r="I125" i="94"/>
  <c r="I27" i="98"/>
  <c r="F21" i="94"/>
  <c r="J41" i="94"/>
  <c r="I27" i="94"/>
  <c r="I128" i="97"/>
  <c r="F8" i="94"/>
  <c r="I126" i="95"/>
  <c r="J11" i="96"/>
  <c r="M131" i="99"/>
  <c r="I56" i="95"/>
  <c r="I57" i="96"/>
  <c r="F123" i="96"/>
  <c r="F21" i="99"/>
  <c r="J43" i="96"/>
  <c r="M12" i="91"/>
  <c r="N12" i="91" s="1"/>
  <c r="G6" i="94"/>
  <c r="I127" i="99"/>
  <c r="K90" i="91"/>
  <c r="I41" i="98"/>
  <c r="I12" i="99"/>
  <c r="M30" i="91"/>
  <c r="N30" i="91" s="1"/>
  <c r="J56" i="99"/>
  <c r="J13" i="94"/>
  <c r="G120" i="99"/>
  <c r="K25" i="91"/>
  <c r="J128" i="95"/>
  <c r="M13" i="91"/>
  <c r="N13" i="91" s="1"/>
  <c r="M45" i="91"/>
  <c r="N45" i="91" s="1"/>
  <c r="I28" i="95"/>
  <c r="M74" i="91"/>
  <c r="N74" i="91" s="1"/>
  <c r="J57" i="98"/>
  <c r="K43" i="91"/>
  <c r="I126" i="98"/>
  <c r="K71" i="91"/>
  <c r="J57" i="94"/>
  <c r="G52" i="98"/>
  <c r="I42" i="97"/>
  <c r="J27" i="97"/>
  <c r="J27" i="96"/>
  <c r="L7" i="35"/>
  <c r="K87" i="91"/>
  <c r="I12" i="95"/>
  <c r="I42" i="98"/>
  <c r="I41" i="95"/>
  <c r="M130" i="94"/>
  <c r="J127" i="99"/>
  <c r="J11" i="99"/>
  <c r="I13" i="97"/>
  <c r="J28" i="95"/>
  <c r="J13" i="96"/>
  <c r="J41" i="95"/>
  <c r="M131" i="95"/>
  <c r="I56" i="98"/>
  <c r="J56" i="97"/>
  <c r="M130" i="99"/>
  <c r="K28" i="91"/>
  <c r="M41" i="91"/>
  <c r="N41" i="91" s="1"/>
  <c r="J13" i="97"/>
  <c r="I11" i="97"/>
  <c r="I127" i="96"/>
  <c r="K42" i="91"/>
  <c r="I125" i="96"/>
  <c r="M130" i="98"/>
  <c r="J43" i="98"/>
  <c r="K15" i="91"/>
  <c r="I126" i="97"/>
  <c r="K12" i="91"/>
  <c r="F53" i="99"/>
  <c r="I11" i="96"/>
  <c r="M26" i="91"/>
  <c r="N26" i="91" s="1"/>
  <c r="J57" i="95"/>
  <c r="I13" i="99"/>
  <c r="J128" i="94"/>
  <c r="M72" i="91"/>
  <c r="N72" i="91" s="1"/>
  <c r="J27" i="99"/>
  <c r="J27" i="95"/>
  <c r="M43" i="91"/>
  <c r="N43" i="91" s="1"/>
  <c r="J42" i="99"/>
  <c r="I41" i="99"/>
  <c r="I127" i="94"/>
  <c r="K14" i="91"/>
  <c r="J58" i="97"/>
  <c r="J12" i="96"/>
  <c r="M87" i="91"/>
  <c r="N87" i="91" s="1"/>
  <c r="I58" i="99"/>
  <c r="H63" i="91"/>
  <c r="J42" i="98"/>
  <c r="J126" i="98"/>
  <c r="I125" i="97"/>
  <c r="M88" i="91"/>
  <c r="N88" i="91" s="1"/>
  <c r="K26" i="91"/>
  <c r="H21" i="91"/>
  <c r="H81" i="91"/>
  <c r="M73" i="91"/>
  <c r="N73" i="91" s="1"/>
  <c r="M131" i="97"/>
  <c r="I125" i="99"/>
  <c r="I13" i="98"/>
  <c r="I28" i="99"/>
  <c r="J26" i="98"/>
  <c r="I27" i="96"/>
  <c r="J12" i="98"/>
  <c r="J126" i="99"/>
  <c r="F37" i="97"/>
  <c r="J41" i="96"/>
  <c r="F121" i="99"/>
  <c r="L38" i="36"/>
  <c r="F38" i="99"/>
  <c r="I57" i="98"/>
  <c r="K72" i="91"/>
  <c r="M14" i="91"/>
  <c r="N14" i="91" s="1"/>
  <c r="G23" i="95"/>
  <c r="K58" i="91"/>
  <c r="J58" i="99"/>
  <c r="L23" i="65"/>
  <c r="M59" i="91"/>
  <c r="N59" i="91" s="1"/>
  <c r="J125" i="96"/>
  <c r="J26" i="95"/>
  <c r="J43" i="99"/>
  <c r="J128" i="99"/>
  <c r="I12" i="94"/>
  <c r="J56" i="98"/>
  <c r="F123" i="94"/>
  <c r="J27" i="98"/>
  <c r="M57" i="91"/>
  <c r="N57" i="91" s="1"/>
  <c r="I58" i="94"/>
  <c r="I56" i="94"/>
  <c r="I27" i="97"/>
  <c r="I58" i="97"/>
  <c r="G81" i="91"/>
  <c r="O63" i="33"/>
  <c r="J28" i="97"/>
  <c r="I13" i="96"/>
  <c r="G51" i="91"/>
  <c r="I42" i="96"/>
  <c r="I26" i="95"/>
  <c r="J128" i="98"/>
  <c r="I56" i="99"/>
  <c r="G33" i="91"/>
  <c r="G53" i="96"/>
  <c r="M11" i="91"/>
  <c r="N11" i="91" s="1"/>
  <c r="M15" i="91"/>
  <c r="N15" i="91" s="1"/>
  <c r="F52" i="94"/>
  <c r="I42" i="95"/>
  <c r="G21" i="94"/>
  <c r="M56" i="91"/>
  <c r="N56" i="91" s="1"/>
  <c r="I56" i="96"/>
  <c r="I127" i="98"/>
  <c r="J11" i="97"/>
  <c r="I28" i="96"/>
  <c r="G51" i="98"/>
  <c r="F123" i="95"/>
  <c r="J128" i="97"/>
  <c r="O65" i="33"/>
  <c r="F36" i="98"/>
  <c r="J125" i="97"/>
  <c r="M131" i="94"/>
  <c r="M75" i="91"/>
  <c r="N75" i="91" s="1"/>
  <c r="J128" i="96"/>
  <c r="I57" i="95"/>
  <c r="I58" i="96"/>
  <c r="I43" i="95"/>
  <c r="J125" i="99"/>
  <c r="K74" i="91"/>
  <c r="G22" i="98"/>
  <c r="G5" i="91"/>
  <c r="L52" i="34"/>
  <c r="I125" i="95"/>
  <c r="J127" i="97"/>
  <c r="M90" i="91"/>
  <c r="N90" i="91" s="1"/>
  <c r="I12" i="96"/>
  <c r="K85" i="91"/>
  <c r="K45" i="91"/>
  <c r="J12" i="95"/>
  <c r="M10" i="91"/>
  <c r="N10" i="91" s="1"/>
  <c r="F7" i="96"/>
  <c r="K88" i="91"/>
  <c r="G21" i="91"/>
  <c r="J58" i="96"/>
  <c r="M89" i="91"/>
  <c r="N89" i="91" s="1"/>
  <c r="F7" i="94"/>
  <c r="G7" i="98"/>
  <c r="J28" i="99"/>
  <c r="I27" i="99"/>
  <c r="G21" i="97"/>
  <c r="G53" i="99"/>
  <c r="G36" i="98"/>
  <c r="I43" i="97"/>
  <c r="G65" i="91"/>
  <c r="I57" i="94"/>
  <c r="J125" i="98"/>
  <c r="I127" i="95"/>
  <c r="G53" i="95"/>
  <c r="F37" i="95"/>
  <c r="M70" i="91"/>
  <c r="N70" i="91" s="1"/>
  <c r="H66" i="91"/>
  <c r="K40" i="91"/>
  <c r="G51" i="95"/>
  <c r="J11" i="98"/>
  <c r="F53" i="96"/>
  <c r="F51" i="97"/>
  <c r="J126" i="94"/>
  <c r="H5" i="91"/>
  <c r="J42" i="94"/>
  <c r="K27" i="91"/>
  <c r="J58" i="94"/>
  <c r="F37" i="96"/>
  <c r="I26" i="96"/>
  <c r="J42" i="95"/>
  <c r="G18" i="91"/>
  <c r="I26" i="98"/>
  <c r="G34" i="91"/>
  <c r="H19" i="91"/>
  <c r="N6" i="33"/>
  <c r="N3" i="33"/>
  <c r="J43" i="94"/>
  <c r="K41" i="91"/>
  <c r="F52" i="97"/>
  <c r="H4" i="91"/>
  <c r="G48" i="91"/>
  <c r="F122" i="99"/>
  <c r="G123" i="99"/>
  <c r="G23" i="94"/>
  <c r="G6" i="96"/>
  <c r="H36" i="91"/>
  <c r="G122" i="96"/>
  <c r="F123" i="98"/>
  <c r="J43" i="97"/>
  <c r="H65" i="91"/>
  <c r="F120" i="96"/>
  <c r="G121" i="96"/>
  <c r="F53" i="95"/>
  <c r="I128" i="99"/>
  <c r="G37" i="95"/>
  <c r="G38" i="99"/>
  <c r="F37" i="98"/>
  <c r="M40" i="91"/>
  <c r="F51" i="95"/>
  <c r="F121" i="94"/>
  <c r="I126" i="94"/>
  <c r="J126" i="97"/>
  <c r="I42" i="94"/>
  <c r="F22" i="99"/>
  <c r="M130" i="95"/>
  <c r="J125" i="95"/>
  <c r="F122" i="94"/>
  <c r="G6" i="99"/>
  <c r="G37" i="96"/>
  <c r="G6" i="91"/>
  <c r="F23" i="99"/>
  <c r="J26" i="96"/>
  <c r="H18" i="91"/>
  <c r="G19" i="91"/>
  <c r="I43" i="94"/>
  <c r="G52" i="97"/>
  <c r="O78" i="33"/>
  <c r="O80" i="33"/>
  <c r="O79" i="33"/>
  <c r="G4" i="91"/>
  <c r="H48" i="91"/>
  <c r="M85" i="91"/>
  <c r="N85" i="91" s="1"/>
  <c r="F23" i="94"/>
  <c r="F6" i="96"/>
  <c r="F22" i="95"/>
  <c r="L36" i="35"/>
  <c r="F121" i="96"/>
  <c r="K60" i="91"/>
  <c r="J11" i="94"/>
  <c r="R130" i="36"/>
  <c r="S132" i="36"/>
  <c r="S130" i="36"/>
  <c r="G37" i="98"/>
  <c r="F53" i="98"/>
  <c r="G52" i="94"/>
  <c r="J56" i="94"/>
  <c r="G122" i="94"/>
  <c r="F6" i="99"/>
  <c r="P16" i="29"/>
  <c r="P16" i="102" s="1"/>
  <c r="H6" i="91"/>
  <c r="G23" i="99"/>
  <c r="G38" i="95"/>
  <c r="J28" i="94"/>
  <c r="G21" i="98"/>
  <c r="I26" i="97"/>
  <c r="G35" i="91"/>
  <c r="L51" i="37"/>
  <c r="N79" i="33"/>
  <c r="N21" i="33"/>
  <c r="N20" i="33"/>
  <c r="N19" i="33"/>
  <c r="M131" i="96"/>
  <c r="J26" i="94"/>
  <c r="R130" i="34"/>
  <c r="R132" i="34" s="1"/>
  <c r="S130" i="34"/>
  <c r="S132" i="34"/>
  <c r="I57" i="99"/>
  <c r="G22" i="95"/>
  <c r="G3" i="91"/>
  <c r="G123" i="98"/>
  <c r="F122" i="98"/>
  <c r="I58" i="95"/>
  <c r="J126" i="96"/>
  <c r="G20" i="91"/>
  <c r="I57" i="97"/>
  <c r="M29" i="91"/>
  <c r="N29" i="91" s="1"/>
  <c r="F120" i="98"/>
  <c r="G121" i="98"/>
  <c r="J12" i="97"/>
  <c r="I11" i="94"/>
  <c r="L22" i="36"/>
  <c r="M131" i="98"/>
  <c r="I58" i="98"/>
  <c r="K30" i="91"/>
  <c r="K73" i="91"/>
  <c r="J13" i="99"/>
  <c r="J125" i="94"/>
  <c r="H33" i="91"/>
  <c r="J28" i="98"/>
  <c r="J41" i="97"/>
  <c r="J13" i="98"/>
  <c r="I13" i="95"/>
  <c r="G53" i="98"/>
  <c r="I26" i="99"/>
  <c r="P31" i="29"/>
  <c r="P31" i="102" s="1"/>
  <c r="F21" i="96"/>
  <c r="F38" i="95"/>
  <c r="I28" i="94"/>
  <c r="F21" i="98"/>
  <c r="J26" i="97"/>
  <c r="F23" i="97"/>
  <c r="H3" i="91"/>
  <c r="H35" i="91"/>
  <c r="M58" i="91"/>
  <c r="N58" i="91" s="1"/>
  <c r="R131" i="37"/>
  <c r="R133" i="37" s="1"/>
  <c r="S131" i="37"/>
  <c r="S133" i="37"/>
  <c r="I26" i="94"/>
  <c r="G78" i="91"/>
  <c r="K56" i="91"/>
  <c r="L36" i="34"/>
  <c r="J57" i="99"/>
  <c r="L6" i="34"/>
  <c r="G121" i="97"/>
  <c r="F120" i="97"/>
  <c r="I126" i="96"/>
  <c r="J57" i="97"/>
  <c r="J58" i="95"/>
  <c r="R131" i="34"/>
  <c r="R133" i="34" s="1"/>
  <c r="S133" i="34"/>
  <c r="S131" i="34"/>
  <c r="J12" i="99"/>
  <c r="F122" i="96"/>
  <c r="G123" i="96"/>
  <c r="J42" i="96"/>
  <c r="H20" i="91"/>
  <c r="K29" i="91"/>
  <c r="I128" i="98"/>
  <c r="I12" i="97"/>
  <c r="K89" i="91"/>
  <c r="G7" i="94"/>
  <c r="L21" i="36"/>
  <c r="I28" i="98"/>
  <c r="I41" i="97"/>
  <c r="R130" i="65"/>
  <c r="S130" i="65"/>
  <c r="S132" i="65"/>
  <c r="K86" i="91"/>
  <c r="G123" i="97"/>
  <c r="F122" i="97"/>
  <c r="J13" i="95"/>
  <c r="F120" i="95"/>
  <c r="G121" i="95"/>
  <c r="G51" i="94"/>
  <c r="J26" i="99"/>
  <c r="I27" i="95"/>
  <c r="G122" i="97"/>
  <c r="F121" i="95"/>
  <c r="G23" i="97"/>
  <c r="J126" i="95"/>
  <c r="I41" i="94"/>
  <c r="H78" i="91"/>
  <c r="I11" i="95"/>
  <c r="J56" i="96"/>
  <c r="F8" i="95"/>
  <c r="G122" i="98"/>
  <c r="S131" i="65"/>
  <c r="R131" i="65"/>
  <c r="R133" i="65" s="1"/>
  <c r="S133" i="65"/>
  <c r="L53" i="34"/>
  <c r="L8" i="35"/>
  <c r="H64" i="91"/>
  <c r="G121" i="94"/>
  <c r="F120" i="94"/>
  <c r="N50" i="33"/>
  <c r="N49" i="33"/>
  <c r="N51" i="33"/>
  <c r="G121" i="99"/>
  <c r="F120" i="99"/>
  <c r="F23" i="98"/>
  <c r="G120" i="95"/>
  <c r="F51" i="94"/>
  <c r="G23" i="96"/>
  <c r="F8" i="96"/>
  <c r="H49" i="91"/>
  <c r="G8" i="98"/>
  <c r="I126" i="99"/>
  <c r="G50" i="91"/>
  <c r="F121" i="97"/>
  <c r="J11" i="95"/>
  <c r="G8" i="95"/>
  <c r="F6" i="97"/>
  <c r="M44" i="91"/>
  <c r="J127" i="96"/>
  <c r="P15" i="29"/>
  <c r="P15" i="102" s="1"/>
  <c r="I43" i="99"/>
  <c r="F36" i="96"/>
  <c r="G64" i="91"/>
  <c r="J28" i="96"/>
  <c r="J57" i="96"/>
  <c r="M130" i="97"/>
  <c r="F7" i="98"/>
  <c r="G23" i="98"/>
  <c r="O33" i="33"/>
  <c r="O35" i="33"/>
  <c r="F38" i="97"/>
  <c r="G36" i="99"/>
  <c r="F23" i="96"/>
  <c r="G8" i="96"/>
  <c r="G49" i="91"/>
  <c r="N64" i="33"/>
  <c r="F8" i="98"/>
  <c r="F36" i="94"/>
  <c r="H50" i="91"/>
  <c r="J27" i="94"/>
  <c r="G51" i="96"/>
  <c r="G6" i="97"/>
  <c r="F52" i="99"/>
  <c r="L38" i="34"/>
  <c r="G36" i="96"/>
  <c r="K70" i="91"/>
  <c r="L37" i="36"/>
  <c r="I42" i="99"/>
  <c r="G66" i="91"/>
  <c r="I43" i="98"/>
  <c r="I11" i="98"/>
  <c r="G51" i="97"/>
  <c r="N34" i="33"/>
  <c r="N33" i="33"/>
  <c r="N36" i="33"/>
  <c r="G38" i="97"/>
  <c r="F36" i="99"/>
  <c r="O21" i="33"/>
  <c r="O18" i="33"/>
  <c r="H34" i="91"/>
  <c r="O4" i="33"/>
  <c r="O3" i="33"/>
  <c r="L51" i="34"/>
  <c r="F122" i="95"/>
  <c r="G123" i="95"/>
  <c r="G36" i="94"/>
  <c r="F123" i="99"/>
  <c r="P24" i="29"/>
  <c r="P24" i="102" s="1"/>
  <c r="F51" i="96"/>
  <c r="G52" i="99"/>
  <c r="G36" i="91"/>
  <c r="L37" i="35"/>
  <c r="L52" i="37"/>
  <c r="O51" i="33" l="1"/>
  <c r="N48" i="33"/>
  <c r="N52" i="33" s="1"/>
  <c r="O5" i="33"/>
  <c r="O7" i="33" s="1"/>
  <c r="N19" i="108"/>
  <c r="N18" i="108"/>
  <c r="N25" i="108"/>
  <c r="N24" i="108"/>
  <c r="N70" i="108"/>
  <c r="N71" i="108"/>
  <c r="N13" i="108"/>
  <c r="N12" i="108"/>
  <c r="N49" i="108"/>
  <c r="N48" i="108"/>
  <c r="N41" i="108"/>
  <c r="N40" i="108"/>
  <c r="N33" i="108"/>
  <c r="N32" i="108"/>
  <c r="N37" i="108"/>
  <c r="N36" i="108"/>
  <c r="N3" i="108"/>
  <c r="N2" i="108"/>
  <c r="N38" i="108"/>
  <c r="N39" i="108"/>
  <c r="N54" i="108"/>
  <c r="N55" i="108"/>
  <c r="N43" i="108"/>
  <c r="N42" i="108"/>
  <c r="N35" i="108"/>
  <c r="N34" i="108"/>
  <c r="N29" i="108"/>
  <c r="N28" i="108"/>
  <c r="N69" i="108"/>
  <c r="N68" i="108"/>
  <c r="N14" i="108"/>
  <c r="N15" i="108"/>
  <c r="N17" i="108"/>
  <c r="N16" i="108"/>
  <c r="N30" i="108"/>
  <c r="N31" i="108"/>
  <c r="N11" i="108"/>
  <c r="N10" i="108"/>
  <c r="N61" i="108"/>
  <c r="N60" i="108"/>
  <c r="N5" i="108"/>
  <c r="N4" i="108"/>
  <c r="N62" i="108"/>
  <c r="N63" i="108"/>
  <c r="N45" i="108"/>
  <c r="N44" i="108"/>
  <c r="N22" i="108"/>
  <c r="N23" i="108"/>
  <c r="N67" i="108"/>
  <c r="N66" i="108"/>
  <c r="N8" i="108"/>
  <c r="N9" i="108"/>
  <c r="N27" i="108"/>
  <c r="N26" i="108"/>
  <c r="N57" i="108"/>
  <c r="N56" i="108"/>
  <c r="N65" i="108"/>
  <c r="N64" i="108"/>
  <c r="N21" i="108"/>
  <c r="N20" i="108"/>
  <c r="N73" i="108"/>
  <c r="N72" i="108"/>
  <c r="N51" i="108"/>
  <c r="N50" i="108"/>
  <c r="N53" i="108"/>
  <c r="N52" i="108"/>
  <c r="N47" i="108"/>
  <c r="N46" i="108"/>
  <c r="N6" i="108"/>
  <c r="N7" i="108"/>
  <c r="N59" i="108"/>
  <c r="N58" i="108"/>
  <c r="O81" i="33"/>
  <c r="O82" i="33" s="1"/>
  <c r="P91" i="94"/>
  <c r="N18" i="33"/>
  <c r="N22" i="33" s="1"/>
  <c r="O64" i="33"/>
  <c r="O67" i="33" s="1"/>
  <c r="Q48" i="103"/>
  <c r="K41" i="103"/>
  <c r="I49" i="103"/>
  <c r="K49" i="103"/>
  <c r="G49" i="103"/>
  <c r="G41" i="103"/>
  <c r="I41" i="103"/>
  <c r="I33" i="103"/>
  <c r="K25" i="103"/>
  <c r="G25" i="103"/>
  <c r="I25" i="103"/>
  <c r="G33" i="103"/>
  <c r="K33" i="103"/>
  <c r="G17" i="103"/>
  <c r="I17" i="103"/>
  <c r="K17" i="103"/>
  <c r="K9" i="103"/>
  <c r="I9" i="103"/>
  <c r="G9" i="103"/>
  <c r="P8" i="29"/>
  <c r="P8" i="102" s="1"/>
  <c r="P8" i="100"/>
  <c r="P32" i="100"/>
  <c r="Q18" i="28"/>
  <c r="P23" i="100"/>
  <c r="P7" i="100"/>
  <c r="P48" i="100"/>
  <c r="P47" i="100"/>
  <c r="P40" i="100"/>
  <c r="P39" i="100"/>
  <c r="P76" i="96"/>
  <c r="P76" i="99"/>
  <c r="P67" i="99"/>
  <c r="P74" i="94"/>
  <c r="P67" i="98"/>
  <c r="P67" i="96"/>
  <c r="P91" i="98"/>
  <c r="P99" i="96"/>
  <c r="P92" i="96"/>
  <c r="P82" i="97"/>
  <c r="P85" i="95"/>
  <c r="P101" i="99"/>
  <c r="P108" i="96"/>
  <c r="P82" i="98"/>
  <c r="P109" i="98"/>
  <c r="P92" i="97"/>
  <c r="P91" i="99"/>
  <c r="P108" i="97"/>
  <c r="P82" i="96"/>
  <c r="P66" i="94"/>
  <c r="P101" i="97"/>
  <c r="P109" i="95"/>
  <c r="P82" i="99"/>
  <c r="P101" i="96"/>
  <c r="P109" i="96"/>
  <c r="P66" i="99"/>
  <c r="Q42" i="28"/>
  <c r="Q34" i="28"/>
  <c r="Q26" i="28"/>
  <c r="Q2" i="28"/>
  <c r="S133" i="35"/>
  <c r="P47" i="29"/>
  <c r="P47" i="102" s="1"/>
  <c r="S131" i="35"/>
  <c r="H8" i="99"/>
  <c r="P23" i="29"/>
  <c r="P23" i="102" s="1"/>
  <c r="P74" i="98"/>
  <c r="P66" i="97"/>
  <c r="P99" i="95"/>
  <c r="P67" i="95"/>
  <c r="P76" i="95"/>
  <c r="P108" i="99"/>
  <c r="P39" i="29"/>
  <c r="P39" i="102" s="1"/>
  <c r="H6" i="95"/>
  <c r="S132" i="35"/>
  <c r="R130" i="35"/>
  <c r="R132" i="35" s="1"/>
  <c r="P85" i="94"/>
  <c r="P76" i="97"/>
  <c r="P48" i="29"/>
  <c r="P48" i="102" s="1"/>
  <c r="P109" i="99"/>
  <c r="P101" i="94"/>
  <c r="P92" i="95"/>
  <c r="P108" i="94"/>
  <c r="P99" i="98"/>
  <c r="P32" i="29"/>
  <c r="P32" i="102" s="1"/>
  <c r="P7" i="29"/>
  <c r="P7" i="102" s="1"/>
  <c r="P67" i="97"/>
  <c r="P85" i="97"/>
  <c r="P82" i="94"/>
  <c r="P74" i="97"/>
  <c r="P92" i="94"/>
  <c r="P85" i="96"/>
  <c r="P99" i="97"/>
  <c r="P99" i="99"/>
  <c r="P101" i="95"/>
  <c r="P74" i="96"/>
  <c r="P74" i="95"/>
  <c r="P99" i="94"/>
  <c r="P92" i="99"/>
  <c r="P66" i="96"/>
  <c r="P91" i="95"/>
  <c r="P92" i="98"/>
  <c r="P101" i="98"/>
  <c r="P66" i="98"/>
  <c r="P76" i="98"/>
  <c r="P67" i="94"/>
  <c r="P109" i="97"/>
  <c r="P91" i="97"/>
  <c r="P74" i="99"/>
  <c r="P76" i="94"/>
  <c r="P108" i="98"/>
  <c r="P66" i="95"/>
  <c r="P91" i="96"/>
  <c r="P82" i="95"/>
  <c r="I120" i="96"/>
  <c r="P85" i="98"/>
  <c r="P109" i="94"/>
  <c r="P85" i="99"/>
  <c r="P108" i="95"/>
  <c r="H37" i="99"/>
  <c r="I23" i="95"/>
  <c r="N37" i="65"/>
  <c r="H121" i="98"/>
  <c r="N37" i="66"/>
  <c r="H123" i="97"/>
  <c r="H21" i="96"/>
  <c r="H7" i="96"/>
  <c r="I36" i="97"/>
  <c r="H120" i="96"/>
  <c r="H37" i="94"/>
  <c r="M38" i="66"/>
  <c r="H23" i="95"/>
  <c r="M23" i="66"/>
  <c r="I51" i="97"/>
  <c r="M37" i="66"/>
  <c r="M36" i="66"/>
  <c r="H7" i="99"/>
  <c r="M37" i="65"/>
  <c r="N36" i="66"/>
  <c r="N38" i="66"/>
  <c r="H7" i="97"/>
  <c r="I120" i="98"/>
  <c r="I120" i="94"/>
  <c r="M36" i="65"/>
  <c r="N36" i="65"/>
  <c r="M38" i="65"/>
  <c r="H8" i="97"/>
  <c r="H21" i="95"/>
  <c r="N38" i="65"/>
  <c r="I121" i="95"/>
  <c r="N6" i="66"/>
  <c r="M53" i="66"/>
  <c r="N21" i="66"/>
  <c r="N23" i="66"/>
  <c r="I120" i="99"/>
  <c r="M38" i="36"/>
  <c r="M21" i="66"/>
  <c r="S133" i="36"/>
  <c r="M53" i="35"/>
  <c r="N53" i="66"/>
  <c r="S131" i="36"/>
  <c r="Q121" i="36" s="1"/>
  <c r="N22" i="66"/>
  <c r="M51" i="66"/>
  <c r="M22" i="66"/>
  <c r="I6" i="98"/>
  <c r="N52" i="66"/>
  <c r="N51" i="66"/>
  <c r="M52" i="66"/>
  <c r="I38" i="96"/>
  <c r="I22" i="98"/>
  <c r="N7" i="34"/>
  <c r="H22" i="97"/>
  <c r="H122" i="99"/>
  <c r="H52" i="95"/>
  <c r="N23" i="35"/>
  <c r="I22" i="99"/>
  <c r="I23" i="99"/>
  <c r="M8" i="36"/>
  <c r="N6" i="65"/>
  <c r="H22" i="94"/>
  <c r="M38" i="37"/>
  <c r="M8" i="66"/>
  <c r="N53" i="36"/>
  <c r="H53" i="97"/>
  <c r="M6" i="66"/>
  <c r="I23" i="98"/>
  <c r="N7" i="66"/>
  <c r="M52" i="36"/>
  <c r="N51" i="36"/>
  <c r="M51" i="36"/>
  <c r="M53" i="36"/>
  <c r="I51" i="95"/>
  <c r="N52" i="36"/>
  <c r="M7" i="66"/>
  <c r="N8" i="66"/>
  <c r="I21" i="99"/>
  <c r="I21" i="96"/>
  <c r="H36" i="97"/>
  <c r="H51" i="99"/>
  <c r="N37" i="37"/>
  <c r="R130" i="37"/>
  <c r="R132" i="37" s="1"/>
  <c r="Q122" i="37" s="1"/>
  <c r="L50" i="33" s="1"/>
  <c r="S130" i="37"/>
  <c r="P40" i="29"/>
  <c r="P40" i="102" s="1"/>
  <c r="H123" i="94"/>
  <c r="N23" i="37"/>
  <c r="I52" i="95"/>
  <c r="I51" i="91"/>
  <c r="I36" i="96"/>
  <c r="H22" i="99"/>
  <c r="I51" i="96"/>
  <c r="H6" i="98"/>
  <c r="AJ5" i="91"/>
  <c r="N51" i="65"/>
  <c r="M21" i="34"/>
  <c r="I79" i="91"/>
  <c r="I53" i="98"/>
  <c r="I121" i="94"/>
  <c r="H120" i="94"/>
  <c r="H120" i="98"/>
  <c r="H38" i="98"/>
  <c r="H122" i="95"/>
  <c r="I38" i="99"/>
  <c r="I51" i="99"/>
  <c r="I37" i="96"/>
  <c r="I51" i="94"/>
  <c r="H51" i="98"/>
  <c r="M52" i="65"/>
  <c r="M51" i="35"/>
  <c r="H38" i="96"/>
  <c r="N21" i="37"/>
  <c r="I52" i="98"/>
  <c r="I80" i="91"/>
  <c r="M51" i="65"/>
  <c r="M52" i="35"/>
  <c r="I37" i="98"/>
  <c r="N23" i="34"/>
  <c r="N52" i="35"/>
  <c r="H53" i="96"/>
  <c r="N53" i="65"/>
  <c r="S133" i="66"/>
  <c r="S131" i="66"/>
  <c r="N53" i="35"/>
  <c r="I7" i="98"/>
  <c r="M53" i="65"/>
  <c r="I120" i="97"/>
  <c r="H52" i="96"/>
  <c r="M36" i="37"/>
  <c r="I6" i="94"/>
  <c r="N52" i="65"/>
  <c r="H22" i="98"/>
  <c r="H7" i="98"/>
  <c r="H120" i="97"/>
  <c r="N51" i="35"/>
  <c r="J80" i="91"/>
  <c r="I8" i="94"/>
  <c r="AJ6" i="91"/>
  <c r="M8" i="37"/>
  <c r="M21" i="65"/>
  <c r="N22" i="34"/>
  <c r="M37" i="37"/>
  <c r="I51" i="98"/>
  <c r="M22" i="34"/>
  <c r="M23" i="34"/>
  <c r="N23" i="65"/>
  <c r="M23" i="37"/>
  <c r="N38" i="37"/>
  <c r="M22" i="65"/>
  <c r="M21" i="37"/>
  <c r="N22" i="65"/>
  <c r="I38" i="97"/>
  <c r="I53" i="94"/>
  <c r="H21" i="99"/>
  <c r="M7" i="37"/>
  <c r="I63" i="91"/>
  <c r="M22" i="35"/>
  <c r="M22" i="37"/>
  <c r="N22" i="35"/>
  <c r="I123" i="94"/>
  <c r="M21" i="35"/>
  <c r="N21" i="35"/>
  <c r="N22" i="37"/>
  <c r="M23" i="35"/>
  <c r="N21" i="65"/>
  <c r="N21" i="34"/>
  <c r="H120" i="99"/>
  <c r="N36" i="37"/>
  <c r="M23" i="65"/>
  <c r="I123" i="99"/>
  <c r="S130" i="66"/>
  <c r="M8" i="65"/>
  <c r="I53" i="95"/>
  <c r="I36" i="95"/>
  <c r="I52" i="97"/>
  <c r="I81" i="91"/>
  <c r="I6" i="95"/>
  <c r="S132" i="66"/>
  <c r="I22" i="95"/>
  <c r="H38" i="94"/>
  <c r="J66" i="91"/>
  <c r="Q79" i="91"/>
  <c r="I122" i="98"/>
  <c r="AJ4" i="91"/>
  <c r="H7" i="95"/>
  <c r="H52" i="98"/>
  <c r="AJ21" i="91"/>
  <c r="AJ19" i="91"/>
  <c r="I52" i="94"/>
  <c r="AJ3" i="91"/>
  <c r="J78" i="91"/>
  <c r="I22" i="97"/>
  <c r="H52" i="94"/>
  <c r="I36" i="98"/>
  <c r="H6" i="94"/>
  <c r="H21" i="94"/>
  <c r="I23" i="97"/>
  <c r="I6" i="99"/>
  <c r="H36" i="95"/>
  <c r="H122" i="96"/>
  <c r="J6" i="91"/>
  <c r="H36" i="98"/>
  <c r="I121" i="99"/>
  <c r="H53" i="94"/>
  <c r="N7" i="37"/>
  <c r="I5" i="91"/>
  <c r="J50" i="91"/>
  <c r="H8" i="94"/>
  <c r="I122" i="95"/>
  <c r="I7" i="97"/>
  <c r="I23" i="94"/>
  <c r="H131" i="98"/>
  <c r="M6" i="65"/>
  <c r="I37" i="99"/>
  <c r="N8" i="65"/>
  <c r="N8" i="37"/>
  <c r="N6" i="37"/>
  <c r="H53" i="99"/>
  <c r="M7" i="35"/>
  <c r="M6" i="37"/>
  <c r="M7" i="65"/>
  <c r="J48" i="91"/>
  <c r="M6" i="36"/>
  <c r="J51" i="91"/>
  <c r="H51" i="94"/>
  <c r="N23" i="36"/>
  <c r="H38" i="99"/>
  <c r="M7" i="36"/>
  <c r="N6" i="36"/>
  <c r="N7" i="65"/>
  <c r="H8" i="98"/>
  <c r="N8" i="36"/>
  <c r="I53" i="97"/>
  <c r="I8" i="97"/>
  <c r="N7" i="36"/>
  <c r="I23" i="96"/>
  <c r="I123" i="95"/>
  <c r="I37" i="95"/>
  <c r="I121" i="96"/>
  <c r="I8" i="96"/>
  <c r="J63" i="91"/>
  <c r="I123" i="96"/>
  <c r="H22" i="96"/>
  <c r="Q5" i="91"/>
  <c r="I122" i="99"/>
  <c r="H37" i="97"/>
  <c r="J18" i="91"/>
  <c r="J49" i="91"/>
  <c r="I53" i="96"/>
  <c r="I38" i="98"/>
  <c r="AJ48" i="91"/>
  <c r="H36" i="99"/>
  <c r="J3" i="91"/>
  <c r="I7" i="99"/>
  <c r="J81" i="91"/>
  <c r="AJ65" i="91"/>
  <c r="J20" i="91"/>
  <c r="J4" i="91"/>
  <c r="H130" i="95"/>
  <c r="I7" i="94"/>
  <c r="I122" i="94"/>
  <c r="I21" i="98"/>
  <c r="I120" i="95"/>
  <c r="N37" i="34"/>
  <c r="H123" i="95"/>
  <c r="AJ66" i="91"/>
  <c r="J79" i="91"/>
  <c r="I6" i="96"/>
  <c r="M7" i="34"/>
  <c r="I52" i="96"/>
  <c r="I53" i="99"/>
  <c r="I38" i="94"/>
  <c r="I38" i="95"/>
  <c r="AJ80" i="91"/>
  <c r="AJ78" i="91"/>
  <c r="I8" i="98"/>
  <c r="I121" i="97"/>
  <c r="J19" i="91"/>
  <c r="I6" i="97"/>
  <c r="J21" i="91"/>
  <c r="I21" i="95"/>
  <c r="H38" i="95"/>
  <c r="H6" i="96"/>
  <c r="Q122" i="34"/>
  <c r="H123" i="96"/>
  <c r="Q21" i="91"/>
  <c r="I22" i="96"/>
  <c r="H131" i="99"/>
  <c r="J65" i="91"/>
  <c r="I22" i="94"/>
  <c r="H51" i="95"/>
  <c r="AJ18" i="91"/>
  <c r="I52" i="99"/>
  <c r="H21" i="97"/>
  <c r="AJ20" i="91"/>
  <c r="O52" i="33"/>
  <c r="Q51" i="91"/>
  <c r="H121" i="99"/>
  <c r="I21" i="91"/>
  <c r="I33" i="91"/>
  <c r="I7" i="96"/>
  <c r="H21" i="98"/>
  <c r="I122" i="97"/>
  <c r="I36" i="99"/>
  <c r="H51" i="96"/>
  <c r="H130" i="96"/>
  <c r="H23" i="96"/>
  <c r="M23" i="36"/>
  <c r="I21" i="97"/>
  <c r="H6" i="99"/>
  <c r="H23" i="94"/>
  <c r="I37" i="94"/>
  <c r="H53" i="95"/>
  <c r="AJ79" i="91"/>
  <c r="AJ49" i="91"/>
  <c r="I8" i="99"/>
  <c r="J5" i="91"/>
  <c r="H122" i="97"/>
  <c r="Q80" i="91"/>
  <c r="Q121" i="34"/>
  <c r="L4" i="33" s="1"/>
  <c r="I123" i="98"/>
  <c r="J64" i="91"/>
  <c r="I123" i="97"/>
  <c r="I36" i="94"/>
  <c r="H120" i="95"/>
  <c r="I121" i="98"/>
  <c r="M37" i="34"/>
  <c r="N7" i="35"/>
  <c r="I8" i="95"/>
  <c r="H7" i="94"/>
  <c r="H36" i="94"/>
  <c r="O37" i="33"/>
  <c r="N44" i="91"/>
  <c r="N8" i="35"/>
  <c r="M8" i="35"/>
  <c r="R132" i="65"/>
  <c r="Q122" i="65" s="1"/>
  <c r="L65" i="33" s="1"/>
  <c r="Q121" i="65"/>
  <c r="L64" i="33" s="1"/>
  <c r="I122" i="96"/>
  <c r="N6" i="34"/>
  <c r="M6" i="34"/>
  <c r="Q81" i="91"/>
  <c r="I78" i="91"/>
  <c r="Q78" i="91"/>
  <c r="I3" i="91"/>
  <c r="Q3" i="91"/>
  <c r="H23" i="99"/>
  <c r="I65" i="91"/>
  <c r="Q65" i="91"/>
  <c r="N51" i="34"/>
  <c r="M51" i="34"/>
  <c r="M37" i="36"/>
  <c r="N37" i="36"/>
  <c r="Q50" i="91"/>
  <c r="I50" i="91"/>
  <c r="H8" i="96"/>
  <c r="N53" i="34"/>
  <c r="M53" i="34"/>
  <c r="I21" i="94"/>
  <c r="H130" i="97"/>
  <c r="M51" i="37"/>
  <c r="N51" i="37"/>
  <c r="H53" i="98"/>
  <c r="H121" i="96"/>
  <c r="H131" i="96"/>
  <c r="M36" i="35"/>
  <c r="N36" i="35"/>
  <c r="I6" i="91"/>
  <c r="Q6" i="91"/>
  <c r="N40" i="91"/>
  <c r="J34" i="91" s="1"/>
  <c r="H52" i="97"/>
  <c r="I34" i="91"/>
  <c r="Q34" i="91"/>
  <c r="H37" i="95"/>
  <c r="N8" i="34"/>
  <c r="N38" i="36"/>
  <c r="N52" i="37"/>
  <c r="M52" i="37"/>
  <c r="O22" i="33"/>
  <c r="H52" i="99"/>
  <c r="M6" i="35"/>
  <c r="H131" i="95"/>
  <c r="H121" i="95"/>
  <c r="H130" i="94"/>
  <c r="I35" i="91"/>
  <c r="Q35" i="91"/>
  <c r="N52" i="34"/>
  <c r="Q33" i="91"/>
  <c r="R132" i="36"/>
  <c r="H37" i="98"/>
  <c r="H130" i="98"/>
  <c r="H123" i="98"/>
  <c r="AJ36" i="91"/>
  <c r="AJ35" i="91"/>
  <c r="M8" i="34"/>
  <c r="M37" i="35"/>
  <c r="N37" i="35"/>
  <c r="N67" i="33"/>
  <c r="H6" i="97"/>
  <c r="N6" i="35"/>
  <c r="H23" i="97"/>
  <c r="I20" i="91"/>
  <c r="Q20" i="91"/>
  <c r="N53" i="37"/>
  <c r="M52" i="34"/>
  <c r="I19" i="91"/>
  <c r="Q19" i="91"/>
  <c r="Q18" i="91"/>
  <c r="I18" i="91"/>
  <c r="H51" i="97"/>
  <c r="I37" i="97"/>
  <c r="AJ64" i="91"/>
  <c r="AJ63" i="91"/>
  <c r="N38" i="34"/>
  <c r="M38" i="34"/>
  <c r="H38" i="97"/>
  <c r="H23" i="98"/>
  <c r="AJ81" i="91"/>
  <c r="N22" i="36"/>
  <c r="M22" i="36"/>
  <c r="Q120" i="34"/>
  <c r="L3" i="33" s="1"/>
  <c r="M53" i="37"/>
  <c r="N38" i="35"/>
  <c r="H122" i="94"/>
  <c r="N7" i="33"/>
  <c r="Q36" i="91"/>
  <c r="I36" i="91"/>
  <c r="N37" i="33"/>
  <c r="I64" i="91"/>
  <c r="Q64" i="91"/>
  <c r="N21" i="36"/>
  <c r="M21" i="36"/>
  <c r="H122" i="98"/>
  <c r="Q123" i="34"/>
  <c r="L6" i="33" s="1"/>
  <c r="N82" i="33"/>
  <c r="M38" i="35"/>
  <c r="H123" i="99"/>
  <c r="H130" i="99"/>
  <c r="H121" i="97"/>
  <c r="H131" i="97"/>
  <c r="M36" i="34"/>
  <c r="N36" i="34"/>
  <c r="I7" i="95"/>
  <c r="H22" i="95"/>
  <c r="N36" i="36"/>
  <c r="I48" i="91"/>
  <c r="Q48" i="91"/>
  <c r="H37" i="96"/>
  <c r="I66" i="91"/>
  <c r="Q66" i="91"/>
  <c r="I49" i="91"/>
  <c r="Q49" i="91"/>
  <c r="H36" i="96"/>
  <c r="H8" i="95"/>
  <c r="Q123" i="65"/>
  <c r="L66" i="33" s="1"/>
  <c r="AJ51" i="91"/>
  <c r="AJ50" i="91"/>
  <c r="I4" i="91"/>
  <c r="Q4" i="91"/>
  <c r="H131" i="94"/>
  <c r="H121" i="94"/>
  <c r="Q63" i="91"/>
  <c r="M36" i="36"/>
  <c r="AJ33" i="91"/>
  <c r="AJ34" i="91"/>
  <c r="Q123" i="66" l="1"/>
  <c r="L81" i="33" s="1"/>
  <c r="Q120" i="66"/>
  <c r="L78" i="33" s="1"/>
  <c r="Q122" i="36"/>
  <c r="L35" i="33" s="1"/>
  <c r="P81" i="95"/>
  <c r="Q85" i="95" s="1"/>
  <c r="Q121" i="66"/>
  <c r="L79" i="33" s="1"/>
  <c r="Q122" i="66"/>
  <c r="L80" i="33" s="1"/>
  <c r="P89" i="94"/>
  <c r="Q91" i="94" s="1"/>
  <c r="L34" i="33"/>
  <c r="L5" i="33"/>
  <c r="L7" i="33" s="1"/>
  <c r="P73" i="96"/>
  <c r="Q74" i="96" s="1"/>
  <c r="Q49" i="103"/>
  <c r="Q41" i="103"/>
  <c r="Q33" i="103"/>
  <c r="Q25" i="103"/>
  <c r="Q17" i="103"/>
  <c r="Q9" i="103"/>
  <c r="Q2" i="29"/>
  <c r="Q2" i="102" s="1"/>
  <c r="Q2" i="100"/>
  <c r="Q26" i="29"/>
  <c r="Q26" i="102" s="1"/>
  <c r="Q26" i="100"/>
  <c r="Q34" i="29"/>
  <c r="Q34" i="102" s="1"/>
  <c r="Q34" i="100"/>
  <c r="Q18" i="29"/>
  <c r="Q18" i="102" s="1"/>
  <c r="Q18" i="100"/>
  <c r="Q42" i="29"/>
  <c r="Q42" i="102" s="1"/>
  <c r="Q42" i="100"/>
  <c r="P73" i="99"/>
  <c r="Q76" i="99" s="1"/>
  <c r="P89" i="98"/>
  <c r="Q91" i="98" s="1"/>
  <c r="P65" i="98"/>
  <c r="Q66" i="98" s="1"/>
  <c r="P97" i="96"/>
  <c r="Q99" i="96" s="1"/>
  <c r="P73" i="94"/>
  <c r="Q74" i="94" s="1"/>
  <c r="P65" i="99"/>
  <c r="Q67" i="99" s="1"/>
  <c r="P65" i="96"/>
  <c r="Q66" i="96" s="1"/>
  <c r="P81" i="97"/>
  <c r="Q85" i="97" s="1"/>
  <c r="P89" i="96"/>
  <c r="Q92" i="96" s="1"/>
  <c r="P81" i="98"/>
  <c r="Q85" i="98" s="1"/>
  <c r="P105" i="96"/>
  <c r="Q109" i="96" s="1"/>
  <c r="P105" i="98"/>
  <c r="Q109" i="98" s="1"/>
  <c r="P89" i="97"/>
  <c r="Q91" i="97" s="1"/>
  <c r="P105" i="97"/>
  <c r="Q109" i="97" s="1"/>
  <c r="P89" i="99"/>
  <c r="Q92" i="99" s="1"/>
  <c r="P97" i="99"/>
  <c r="Q101" i="99" s="1"/>
  <c r="P97" i="97"/>
  <c r="Q101" i="97" s="1"/>
  <c r="P65" i="94"/>
  <c r="Q66" i="94" s="1"/>
  <c r="P105" i="95"/>
  <c r="Q109" i="95" s="1"/>
  <c r="P81" i="99"/>
  <c r="Q85" i="99" s="1"/>
  <c r="P73" i="95"/>
  <c r="Q74" i="95" s="1"/>
  <c r="P81" i="96"/>
  <c r="Q85" i="96" s="1"/>
  <c r="P81" i="94"/>
  <c r="Q85" i="94" s="1"/>
  <c r="P73" i="97"/>
  <c r="Q74" i="97" s="1"/>
  <c r="P89" i="95"/>
  <c r="Q91" i="95" s="1"/>
  <c r="P97" i="94"/>
  <c r="Q99" i="94" s="1"/>
  <c r="P65" i="95"/>
  <c r="Q67" i="95" s="1"/>
  <c r="P105" i="99"/>
  <c r="Q109" i="99" s="1"/>
  <c r="P97" i="98"/>
  <c r="Q99" i="98" s="1"/>
  <c r="P73" i="98"/>
  <c r="Q76" i="98" s="1"/>
  <c r="P65" i="97"/>
  <c r="Q66" i="97" s="1"/>
  <c r="P97" i="95"/>
  <c r="Q101" i="95" s="1"/>
  <c r="Q122" i="35"/>
  <c r="Q123" i="35"/>
  <c r="L21" i="33" s="1"/>
  <c r="Q121" i="35"/>
  <c r="L19" i="33" s="1"/>
  <c r="Q120" i="35"/>
  <c r="L18" i="33" s="1"/>
  <c r="Q120" i="36"/>
  <c r="L33" i="33" s="1"/>
  <c r="P105" i="94"/>
  <c r="Q108" i="94" s="1"/>
  <c r="J36" i="91"/>
  <c r="J35" i="91"/>
  <c r="F130" i="96"/>
  <c r="G131" i="98"/>
  <c r="J33" i="91"/>
  <c r="G130" i="97"/>
  <c r="F131" i="95"/>
  <c r="O8" i="66"/>
  <c r="O53" i="66"/>
  <c r="O37" i="65"/>
  <c r="G130" i="96"/>
  <c r="O23" i="66"/>
  <c r="O36" i="66"/>
  <c r="O36" i="65"/>
  <c r="O7" i="66"/>
  <c r="O51" i="66"/>
  <c r="F130" i="98"/>
  <c r="O6" i="66"/>
  <c r="G130" i="99"/>
  <c r="G131" i="95"/>
  <c r="G131" i="99"/>
  <c r="G130" i="94"/>
  <c r="O22" i="66"/>
  <c r="O38" i="66"/>
  <c r="O38" i="65"/>
  <c r="O21" i="66"/>
  <c r="J36" i="96"/>
  <c r="J22" i="99"/>
  <c r="O37" i="66"/>
  <c r="F130" i="94"/>
  <c r="F130" i="99"/>
  <c r="O37" i="37"/>
  <c r="J23" i="99"/>
  <c r="O52" i="66"/>
  <c r="O38" i="37"/>
  <c r="J21" i="99"/>
  <c r="O36" i="37"/>
  <c r="J7" i="99"/>
  <c r="K21" i="99"/>
  <c r="O21" i="65"/>
  <c r="O53" i="36"/>
  <c r="O22" i="35"/>
  <c r="J23" i="98"/>
  <c r="O52" i="36"/>
  <c r="J22" i="98"/>
  <c r="J51" i="98"/>
  <c r="O51" i="36"/>
  <c r="Q123" i="37"/>
  <c r="L51" i="33" s="1"/>
  <c r="J21" i="98"/>
  <c r="Q121" i="37"/>
  <c r="L49" i="33" s="1"/>
  <c r="O23" i="35"/>
  <c r="O23" i="34"/>
  <c r="J21" i="96"/>
  <c r="G131" i="96"/>
  <c r="J38" i="96"/>
  <c r="J37" i="96"/>
  <c r="F131" i="94"/>
  <c r="O22" i="65"/>
  <c r="O53" i="65"/>
  <c r="O21" i="35"/>
  <c r="G130" i="98"/>
  <c r="O52" i="65"/>
  <c r="Q120" i="37"/>
  <c r="L48" i="33" s="1"/>
  <c r="O23" i="65"/>
  <c r="O51" i="65"/>
  <c r="F131" i="96"/>
  <c r="J51" i="95"/>
  <c r="J21" i="95"/>
  <c r="O22" i="34"/>
  <c r="O21" i="34"/>
  <c r="J53" i="95"/>
  <c r="J52" i="95"/>
  <c r="K8" i="94"/>
  <c r="J8" i="94"/>
  <c r="J53" i="97"/>
  <c r="AJ7" i="91"/>
  <c r="T8" i="90" s="1"/>
  <c r="J52" i="98"/>
  <c r="J7" i="98"/>
  <c r="J53" i="94"/>
  <c r="O21" i="37"/>
  <c r="J22" i="95"/>
  <c r="J23" i="95"/>
  <c r="K53" i="98"/>
  <c r="K23" i="95"/>
  <c r="P79" i="91"/>
  <c r="J52" i="94"/>
  <c r="J6" i="98"/>
  <c r="J51" i="94"/>
  <c r="J53" i="98"/>
  <c r="K51" i="94"/>
  <c r="J8" i="98"/>
  <c r="O51" i="35"/>
  <c r="J21" i="97"/>
  <c r="K53" i="94"/>
  <c r="O52" i="35"/>
  <c r="O53" i="35"/>
  <c r="O22" i="37"/>
  <c r="O23" i="37"/>
  <c r="J22" i="96"/>
  <c r="F130" i="97"/>
  <c r="K8" i="98"/>
  <c r="O6" i="37"/>
  <c r="J6" i="97"/>
  <c r="K52" i="94"/>
  <c r="AM81" i="91"/>
  <c r="AO81" i="91" s="1"/>
  <c r="K7" i="98"/>
  <c r="J8" i="97"/>
  <c r="K81" i="91"/>
  <c r="K6" i="98"/>
  <c r="O7" i="37"/>
  <c r="F131" i="98"/>
  <c r="J7" i="97"/>
  <c r="J52" i="96"/>
  <c r="J7" i="94"/>
  <c r="K51" i="98"/>
  <c r="J6" i="94"/>
  <c r="O8" i="36"/>
  <c r="J52" i="97"/>
  <c r="J38" i="98"/>
  <c r="J51" i="97"/>
  <c r="AJ22" i="91"/>
  <c r="T16" i="90" s="1"/>
  <c r="J51" i="96"/>
  <c r="J23" i="94"/>
  <c r="K51" i="96"/>
  <c r="K53" i="96"/>
  <c r="K52" i="96"/>
  <c r="O7" i="34"/>
  <c r="J53" i="96"/>
  <c r="J37" i="95"/>
  <c r="AM18" i="91"/>
  <c r="AO18" i="91" s="1"/>
  <c r="O6" i="65"/>
  <c r="F131" i="99"/>
  <c r="AM65" i="91"/>
  <c r="AO65" i="91" s="1"/>
  <c r="P4" i="91"/>
  <c r="K78" i="91"/>
  <c r="K64" i="91"/>
  <c r="K79" i="91"/>
  <c r="AM78" i="91"/>
  <c r="AN78" i="91" s="1"/>
  <c r="AM79" i="91"/>
  <c r="AO79" i="91" s="1"/>
  <c r="K21" i="98"/>
  <c r="J38" i="95"/>
  <c r="J36" i="95"/>
  <c r="AM77" i="91"/>
  <c r="AL77" i="91" s="1"/>
  <c r="O7" i="65"/>
  <c r="O8" i="65"/>
  <c r="AM80" i="91"/>
  <c r="K80" i="91"/>
  <c r="K7" i="97"/>
  <c r="K22" i="99"/>
  <c r="O8" i="37"/>
  <c r="K6" i="94"/>
  <c r="K52" i="95"/>
  <c r="AM63" i="91"/>
  <c r="AN63" i="91" s="1"/>
  <c r="AM66" i="91"/>
  <c r="K7" i="94"/>
  <c r="O7" i="36"/>
  <c r="AM64" i="91"/>
  <c r="AO64" i="91" s="1"/>
  <c r="K66" i="91"/>
  <c r="J23" i="96"/>
  <c r="K63" i="91"/>
  <c r="AM62" i="91"/>
  <c r="AL62" i="91" s="1"/>
  <c r="K65" i="91"/>
  <c r="J8" i="96"/>
  <c r="K23" i="99"/>
  <c r="P80" i="91"/>
  <c r="J37" i="99"/>
  <c r="O7" i="35"/>
  <c r="AM2" i="91"/>
  <c r="AL2" i="91" s="1"/>
  <c r="F130" i="95"/>
  <c r="K48" i="91"/>
  <c r="K53" i="97"/>
  <c r="K3" i="91"/>
  <c r="K4" i="91"/>
  <c r="AM4" i="91"/>
  <c r="AO4" i="91" s="1"/>
  <c r="K49" i="91"/>
  <c r="AM3" i="91"/>
  <c r="K51" i="91"/>
  <c r="K36" i="99"/>
  <c r="K37" i="99"/>
  <c r="AM50" i="91"/>
  <c r="AO50" i="91" s="1"/>
  <c r="O6" i="36"/>
  <c r="K6" i="91"/>
  <c r="K22" i="96"/>
  <c r="K50" i="91"/>
  <c r="AM48" i="91"/>
  <c r="AN48" i="91" s="1"/>
  <c r="K38" i="99"/>
  <c r="AM6" i="91"/>
  <c r="AO6" i="91" s="1"/>
  <c r="K5" i="91"/>
  <c r="J36" i="99"/>
  <c r="AM47" i="91"/>
  <c r="AL47" i="91" s="1"/>
  <c r="J38" i="99"/>
  <c r="AM49" i="91"/>
  <c r="AO49" i="91" s="1"/>
  <c r="J53" i="99"/>
  <c r="AM20" i="91"/>
  <c r="AM5" i="91"/>
  <c r="AO5" i="91" s="1"/>
  <c r="AM51" i="91"/>
  <c r="AO51" i="91" s="1"/>
  <c r="AJ82" i="91"/>
  <c r="T48" i="90" s="1"/>
  <c r="AM17" i="91"/>
  <c r="AL17" i="91" s="1"/>
  <c r="K21" i="91"/>
  <c r="K8" i="99"/>
  <c r="K36" i="98"/>
  <c r="J51" i="99"/>
  <c r="K20" i="91"/>
  <c r="AM19" i="91"/>
  <c r="AO19" i="91" s="1"/>
  <c r="J36" i="98"/>
  <c r="AM21" i="91"/>
  <c r="AO21" i="91" s="1"/>
  <c r="K38" i="98"/>
  <c r="K37" i="98"/>
  <c r="G130" i="95"/>
  <c r="J37" i="98"/>
  <c r="K53" i="95"/>
  <c r="F131" i="97"/>
  <c r="K18" i="91"/>
  <c r="K52" i="99"/>
  <c r="J52" i="99"/>
  <c r="G131" i="97"/>
  <c r="K19" i="91"/>
  <c r="J7" i="96"/>
  <c r="J23" i="97"/>
  <c r="J6" i="99"/>
  <c r="K23" i="94"/>
  <c r="K38" i="95"/>
  <c r="K7" i="99"/>
  <c r="K22" i="97"/>
  <c r="J6" i="96"/>
  <c r="K8" i="96"/>
  <c r="K6" i="99"/>
  <c r="J22" i="97"/>
  <c r="J8" i="99"/>
  <c r="K8" i="95"/>
  <c r="K23" i="98"/>
  <c r="K51" i="97"/>
  <c r="K36" i="94"/>
  <c r="Q82" i="91"/>
  <c r="K51" i="95"/>
  <c r="O36" i="36"/>
  <c r="K21" i="96"/>
  <c r="K51" i="99"/>
  <c r="O52" i="34"/>
  <c r="K23" i="96"/>
  <c r="K38" i="94"/>
  <c r="G131" i="94"/>
  <c r="AJ52" i="91"/>
  <c r="T32" i="90" s="1"/>
  <c r="K6" i="96"/>
  <c r="Q22" i="91"/>
  <c r="K21" i="97"/>
  <c r="O23" i="36"/>
  <c r="P51" i="91"/>
  <c r="K36" i="97"/>
  <c r="K23" i="97"/>
  <c r="K36" i="96"/>
  <c r="J38" i="94"/>
  <c r="K36" i="95"/>
  <c r="P49" i="91"/>
  <c r="K53" i="99"/>
  <c r="O6" i="34"/>
  <c r="K37" i="96"/>
  <c r="K37" i="95"/>
  <c r="O21" i="36"/>
  <c r="P64" i="91"/>
  <c r="K52" i="97"/>
  <c r="K38" i="97"/>
  <c r="P20" i="91"/>
  <c r="O6" i="35"/>
  <c r="P35" i="91"/>
  <c r="O52" i="37"/>
  <c r="K37" i="94"/>
  <c r="J36" i="94"/>
  <c r="O38" i="34"/>
  <c r="J37" i="94"/>
  <c r="P21" i="91"/>
  <c r="O37" i="35"/>
  <c r="K22" i="95"/>
  <c r="Q67" i="91"/>
  <c r="O36" i="34"/>
  <c r="O38" i="35"/>
  <c r="O37" i="36"/>
  <c r="P78" i="91"/>
  <c r="P81" i="91"/>
  <c r="Q120" i="65"/>
  <c r="L63" i="33" s="1"/>
  <c r="L67" i="33" s="1"/>
  <c r="J7" i="95"/>
  <c r="K7" i="95"/>
  <c r="P63" i="91"/>
  <c r="P19" i="91"/>
  <c r="Q123" i="36"/>
  <c r="L36" i="33" s="1"/>
  <c r="K22" i="98"/>
  <c r="K21" i="94"/>
  <c r="J21" i="94"/>
  <c r="O53" i="34"/>
  <c r="J38" i="97"/>
  <c r="P66" i="91"/>
  <c r="P36" i="91"/>
  <c r="P5" i="91"/>
  <c r="P65" i="91"/>
  <c r="K6" i="97"/>
  <c r="K21" i="95"/>
  <c r="K37" i="97"/>
  <c r="J37" i="97"/>
  <c r="K38" i="96"/>
  <c r="P34" i="91"/>
  <c r="P6" i="91"/>
  <c r="J36" i="97"/>
  <c r="P50" i="91"/>
  <c r="Q7" i="91"/>
  <c r="J8" i="95"/>
  <c r="Q52" i="91"/>
  <c r="K8" i="97"/>
  <c r="Q37" i="91"/>
  <c r="O38" i="36"/>
  <c r="O51" i="37"/>
  <c r="P3" i="91"/>
  <c r="K7" i="96"/>
  <c r="O37" i="34"/>
  <c r="AJ37" i="91"/>
  <c r="T24" i="90" s="1"/>
  <c r="P48" i="91"/>
  <c r="AJ67" i="91"/>
  <c r="T40" i="90" s="1"/>
  <c r="P18" i="91"/>
  <c r="O53" i="37"/>
  <c r="K52" i="98"/>
  <c r="O51" i="34"/>
  <c r="K22" i="94"/>
  <c r="P33" i="91"/>
  <c r="O8" i="34"/>
  <c r="K6" i="95"/>
  <c r="J22" i="94"/>
  <c r="O22" i="36"/>
  <c r="O36" i="35"/>
  <c r="J6" i="95"/>
  <c r="O8" i="35"/>
  <c r="Q82" i="95" l="1"/>
  <c r="L82" i="33"/>
  <c r="Q92" i="94"/>
  <c r="L20" i="33"/>
  <c r="L22" i="33" s="1"/>
  <c r="Q76" i="96"/>
  <c r="Q50" i="103"/>
  <c r="Q74" i="99"/>
  <c r="Q101" i="96"/>
  <c r="Q67" i="98"/>
  <c r="Q92" i="98"/>
  <c r="Q67" i="96"/>
  <c r="Q76" i="94"/>
  <c r="Q99" i="99"/>
  <c r="Q66" i="99"/>
  <c r="Q91" i="96"/>
  <c r="Q108" i="96"/>
  <c r="Q91" i="99"/>
  <c r="Q92" i="97"/>
  <c r="Q82" i="97"/>
  <c r="Q82" i="98"/>
  <c r="Q108" i="98"/>
  <c r="Q99" i="97"/>
  <c r="Q108" i="95"/>
  <c r="Q76" i="95"/>
  <c r="Q101" i="94"/>
  <c r="Q67" i="94"/>
  <c r="Q82" i="99"/>
  <c r="Q108" i="97"/>
  <c r="Q82" i="96"/>
  <c r="Q82" i="94"/>
  <c r="Q76" i="97"/>
  <c r="Q92" i="95"/>
  <c r="Q101" i="98"/>
  <c r="Q66" i="95"/>
  <c r="Q108" i="99"/>
  <c r="K33" i="91"/>
  <c r="Q74" i="98"/>
  <c r="Q109" i="94"/>
  <c r="Q67" i="97"/>
  <c r="Q99" i="95"/>
  <c r="L37" i="33"/>
  <c r="I130" i="96"/>
  <c r="J130" i="96" s="1"/>
  <c r="P130" i="96" s="1"/>
  <c r="P23" i="90" s="1"/>
  <c r="I131" i="95"/>
  <c r="J131" i="95" s="1"/>
  <c r="P131" i="95" s="1"/>
  <c r="P16" i="90" s="1"/>
  <c r="K35" i="91"/>
  <c r="AM34" i="91"/>
  <c r="AO34" i="91" s="1"/>
  <c r="AM33" i="91"/>
  <c r="AN33" i="91" s="1"/>
  <c r="I131" i="98"/>
  <c r="J131" i="98" s="1"/>
  <c r="P131" i="98" s="1"/>
  <c r="P40" i="90" s="1"/>
  <c r="AM35" i="91"/>
  <c r="AO35" i="91" s="1"/>
  <c r="AM36" i="91"/>
  <c r="AO36" i="91" s="1"/>
  <c r="K34" i="91"/>
  <c r="K36" i="91"/>
  <c r="AM32" i="91"/>
  <c r="AL32" i="91" s="1"/>
  <c r="I130" i="97"/>
  <c r="J130" i="97" s="1"/>
  <c r="P130" i="97" s="1"/>
  <c r="Q130" i="97" s="1"/>
  <c r="R130" i="97" s="1"/>
  <c r="R132" i="97" s="1"/>
  <c r="P51" i="66"/>
  <c r="P36" i="65"/>
  <c r="P52" i="66"/>
  <c r="P6" i="66"/>
  <c r="P53" i="66"/>
  <c r="P22" i="66"/>
  <c r="P38" i="65"/>
  <c r="P37" i="65"/>
  <c r="P8" i="66"/>
  <c r="P7" i="66"/>
  <c r="P36" i="37"/>
  <c r="I130" i="99"/>
  <c r="J130" i="99" s="1"/>
  <c r="P130" i="99" s="1"/>
  <c r="Q130" i="99" s="1"/>
  <c r="R130" i="99" s="1"/>
  <c r="R132" i="99" s="1"/>
  <c r="P37" i="37"/>
  <c r="I130" i="98"/>
  <c r="J130" i="98" s="1"/>
  <c r="P130" i="98" s="1"/>
  <c r="Q130" i="98" s="1"/>
  <c r="R130" i="98" s="1"/>
  <c r="R132" i="98" s="1"/>
  <c r="P38" i="37"/>
  <c r="P21" i="34"/>
  <c r="I131" i="99"/>
  <c r="J131" i="99" s="1"/>
  <c r="P131" i="99" s="1"/>
  <c r="P48" i="90" s="1"/>
  <c r="P48" i="103" s="1"/>
  <c r="P53" i="36"/>
  <c r="I131" i="94"/>
  <c r="J131" i="94" s="1"/>
  <c r="P131" i="94" s="1"/>
  <c r="P8" i="90" s="1"/>
  <c r="P8" i="103" s="1"/>
  <c r="P38" i="66"/>
  <c r="P23" i="66"/>
  <c r="P21" i="66"/>
  <c r="P37" i="66"/>
  <c r="P36" i="66"/>
  <c r="P21" i="35"/>
  <c r="P22" i="35"/>
  <c r="I131" i="96"/>
  <c r="J131" i="96" s="1"/>
  <c r="P131" i="96" s="1"/>
  <c r="P24" i="90" s="1"/>
  <c r="I130" i="94"/>
  <c r="J130" i="94" s="1"/>
  <c r="P130" i="94" s="1"/>
  <c r="P7" i="90" s="1"/>
  <c r="P51" i="36"/>
  <c r="P52" i="36"/>
  <c r="P23" i="35"/>
  <c r="P53" i="65"/>
  <c r="P23" i="65"/>
  <c r="L53" i="94"/>
  <c r="L51" i="94"/>
  <c r="L52" i="94"/>
  <c r="P21" i="37"/>
  <c r="P51" i="65"/>
  <c r="L52" i="33"/>
  <c r="P22" i="65"/>
  <c r="P52" i="65"/>
  <c r="P22" i="37"/>
  <c r="P22" i="34"/>
  <c r="P23" i="37"/>
  <c r="P21" i="65"/>
  <c r="P23" i="34"/>
  <c r="P51" i="35"/>
  <c r="L53" i="96"/>
  <c r="AO63" i="91"/>
  <c r="P53" i="35"/>
  <c r="AN81" i="91"/>
  <c r="L52" i="98"/>
  <c r="L7" i="94"/>
  <c r="AN20" i="91"/>
  <c r="AN80" i="91"/>
  <c r="I130" i="95"/>
  <c r="J130" i="95" s="1"/>
  <c r="P130" i="95" s="1"/>
  <c r="P15" i="90" s="1"/>
  <c r="P52" i="35"/>
  <c r="AO80" i="91"/>
  <c r="AO78" i="91"/>
  <c r="L6" i="98"/>
  <c r="AO48" i="91"/>
  <c r="AN66" i="91"/>
  <c r="L8" i="98"/>
  <c r="L7" i="98"/>
  <c r="AO20" i="91"/>
  <c r="L52" i="96"/>
  <c r="L51" i="95"/>
  <c r="AN79" i="91"/>
  <c r="AO66" i="91"/>
  <c r="AN49" i="91"/>
  <c r="P6" i="65"/>
  <c r="AN65" i="91"/>
  <c r="L52" i="95"/>
  <c r="P8" i="65"/>
  <c r="L51" i="96"/>
  <c r="P7" i="37"/>
  <c r="P7" i="36"/>
  <c r="L53" i="95"/>
  <c r="P8" i="34"/>
  <c r="P7" i="65"/>
  <c r="L52" i="97"/>
  <c r="I131" i="97"/>
  <c r="J131" i="97" s="1"/>
  <c r="P131" i="97" s="1"/>
  <c r="P32" i="90" s="1"/>
  <c r="P32" i="103" s="1"/>
  <c r="L36" i="94"/>
  <c r="AN64" i="91"/>
  <c r="AN21" i="91"/>
  <c r="AN19" i="91"/>
  <c r="P6" i="36"/>
  <c r="AN18" i="91"/>
  <c r="P8" i="36"/>
  <c r="P8" i="37"/>
  <c r="L53" i="97"/>
  <c r="L6" i="94"/>
  <c r="P6" i="37"/>
  <c r="L38" i="98"/>
  <c r="P36" i="35"/>
  <c r="L8" i="94"/>
  <c r="L23" i="96"/>
  <c r="L51" i="97"/>
  <c r="L37" i="99"/>
  <c r="L23" i="97"/>
  <c r="L22" i="99"/>
  <c r="AN51" i="91"/>
  <c r="L23" i="99"/>
  <c r="L21" i="99"/>
  <c r="L36" i="99"/>
  <c r="L37" i="97"/>
  <c r="AN50" i="91"/>
  <c r="L22" i="94"/>
  <c r="L7" i="96"/>
  <c r="L36" i="98"/>
  <c r="L38" i="99"/>
  <c r="L7" i="99"/>
  <c r="L22" i="98"/>
  <c r="L37" i="94"/>
  <c r="L37" i="98"/>
  <c r="P22" i="36"/>
  <c r="L23" i="98"/>
  <c r="P52" i="91"/>
  <c r="L21" i="97"/>
  <c r="L22" i="97"/>
  <c r="L21" i="96"/>
  <c r="AN4" i="91"/>
  <c r="P38" i="36"/>
  <c r="AN5" i="91"/>
  <c r="AN6" i="91"/>
  <c r="AO3" i="91"/>
  <c r="L6" i="95"/>
  <c r="L21" i="95"/>
  <c r="AN3" i="91"/>
  <c r="L38" i="96"/>
  <c r="L22" i="96"/>
  <c r="L38" i="94"/>
  <c r="P51" i="34"/>
  <c r="L8" i="99"/>
  <c r="L6" i="99"/>
  <c r="P8" i="35"/>
  <c r="L8" i="97"/>
  <c r="L53" i="99"/>
  <c r="P37" i="34"/>
  <c r="L51" i="99"/>
  <c r="L52" i="99"/>
  <c r="P7" i="91"/>
  <c r="L37" i="95"/>
  <c r="P37" i="35"/>
  <c r="P52" i="37"/>
  <c r="P37" i="91"/>
  <c r="P52" i="34"/>
  <c r="L36" i="95"/>
  <c r="L38" i="95"/>
  <c r="P53" i="37"/>
  <c r="L6" i="97"/>
  <c r="P22" i="91"/>
  <c r="P6" i="34"/>
  <c r="L51" i="98"/>
  <c r="P67" i="91"/>
  <c r="L6" i="96"/>
  <c r="P51" i="37"/>
  <c r="P37" i="36"/>
  <c r="L22" i="95"/>
  <c r="P7" i="35"/>
  <c r="L38" i="97"/>
  <c r="L7" i="95"/>
  <c r="P36" i="34"/>
  <c r="P23" i="36"/>
  <c r="L21" i="98"/>
  <c r="L37" i="96"/>
  <c r="P6" i="35"/>
  <c r="P53" i="34"/>
  <c r="P36" i="36"/>
  <c r="L23" i="95"/>
  <c r="L7" i="97"/>
  <c r="P21" i="36"/>
  <c r="P38" i="34"/>
  <c r="P7" i="34"/>
  <c r="L36" i="96"/>
  <c r="L21" i="94"/>
  <c r="P38" i="35"/>
  <c r="L8" i="96"/>
  <c r="L23" i="94"/>
  <c r="P82" i="91"/>
  <c r="L8" i="95"/>
  <c r="L36" i="97"/>
  <c r="L53" i="98"/>
  <c r="P16" i="101" l="1"/>
  <c r="P16" i="103"/>
  <c r="P23" i="101"/>
  <c r="P23" i="103"/>
  <c r="P7" i="101"/>
  <c r="P7" i="103"/>
  <c r="P24" i="101"/>
  <c r="P24" i="103"/>
  <c r="P40" i="101"/>
  <c r="P40" i="103"/>
  <c r="P15" i="101"/>
  <c r="P15" i="103"/>
  <c r="P8" i="92"/>
  <c r="P8" i="101"/>
  <c r="P32" i="92"/>
  <c r="P32" i="101"/>
  <c r="P48" i="92"/>
  <c r="P48" i="101"/>
  <c r="P23" i="92"/>
  <c r="Q130" i="96"/>
  <c r="S132" i="96" s="1"/>
  <c r="Q18" i="90"/>
  <c r="Q18" i="103" s="1"/>
  <c r="AP48" i="91"/>
  <c r="AQ48" i="91" s="1"/>
  <c r="AS48" i="91" s="1"/>
  <c r="N50" i="91" s="1"/>
  <c r="AP63" i="91"/>
  <c r="AQ63" i="91" s="1"/>
  <c r="AS63" i="91" s="1"/>
  <c r="N66" i="91" s="1"/>
  <c r="AP78" i="91"/>
  <c r="AQ78" i="91" s="1"/>
  <c r="AS78" i="91" s="1"/>
  <c r="N79" i="91" s="1"/>
  <c r="Q131" i="95"/>
  <c r="R131" i="95" s="1"/>
  <c r="R133" i="95" s="1"/>
  <c r="P40" i="92"/>
  <c r="AN34" i="91"/>
  <c r="AN35" i="91"/>
  <c r="AO33" i="91"/>
  <c r="Q131" i="98"/>
  <c r="S133" i="98" s="1"/>
  <c r="AN36" i="91"/>
  <c r="AP18" i="91"/>
  <c r="AQ18" i="91" s="1"/>
  <c r="AS18" i="91" s="1"/>
  <c r="N20" i="91" s="1"/>
  <c r="S132" i="97"/>
  <c r="S130" i="97"/>
  <c r="P55" i="66"/>
  <c r="P49" i="66" s="1"/>
  <c r="Q53" i="66" s="1"/>
  <c r="P31" i="90"/>
  <c r="P31" i="103" s="1"/>
  <c r="Q131" i="96"/>
  <c r="R131" i="96" s="1"/>
  <c r="R133" i="96" s="1"/>
  <c r="Q131" i="94"/>
  <c r="S131" i="94" s="1"/>
  <c r="P40" i="65"/>
  <c r="P34" i="65" s="1"/>
  <c r="Q37" i="65" s="1"/>
  <c r="Q2" i="90"/>
  <c r="Q2" i="103" s="1"/>
  <c r="Q131" i="99"/>
  <c r="S133" i="99" s="1"/>
  <c r="P10" i="66"/>
  <c r="P4" i="66" s="1"/>
  <c r="P47" i="90"/>
  <c r="P47" i="103" s="1"/>
  <c r="S132" i="99"/>
  <c r="Q130" i="94"/>
  <c r="R130" i="94" s="1"/>
  <c r="R132" i="94" s="1"/>
  <c r="P7" i="92"/>
  <c r="S130" i="99"/>
  <c r="P25" i="34"/>
  <c r="P19" i="34" s="1"/>
  <c r="Q22" i="34" s="1"/>
  <c r="P40" i="66"/>
  <c r="P34" i="66" s="1"/>
  <c r="Q37" i="66" s="1"/>
  <c r="P40" i="37"/>
  <c r="P34" i="37" s="1"/>
  <c r="Q36" i="37" s="1"/>
  <c r="S130" i="98"/>
  <c r="P39" i="90"/>
  <c r="P39" i="103" s="1"/>
  <c r="Q130" i="95"/>
  <c r="S130" i="95" s="1"/>
  <c r="S132" i="98"/>
  <c r="P55" i="65"/>
  <c r="P49" i="65" s="1"/>
  <c r="Q53" i="65" s="1"/>
  <c r="P55" i="36"/>
  <c r="P49" i="36" s="1"/>
  <c r="Q52" i="36" s="1"/>
  <c r="P25" i="66"/>
  <c r="P19" i="66" s="1"/>
  <c r="Q21" i="66" s="1"/>
  <c r="P25" i="35"/>
  <c r="P19" i="35" s="1"/>
  <c r="Q22" i="35" s="1"/>
  <c r="P25" i="65"/>
  <c r="P19" i="65" s="1"/>
  <c r="P25" i="37"/>
  <c r="P19" i="37" s="1"/>
  <c r="Q23" i="37" s="1"/>
  <c r="M51" i="94"/>
  <c r="N53" i="94"/>
  <c r="M53" i="94"/>
  <c r="N52" i="94"/>
  <c r="N51" i="94"/>
  <c r="M52" i="94"/>
  <c r="M7" i="98"/>
  <c r="AN67" i="91"/>
  <c r="AP64" i="91" s="1"/>
  <c r="AQ64" i="91" s="1"/>
  <c r="AS64" i="91" s="1"/>
  <c r="O65" i="91" s="1"/>
  <c r="P55" i="35"/>
  <c r="P49" i="35" s="1"/>
  <c r="Q52" i="35" s="1"/>
  <c r="M23" i="99"/>
  <c r="M51" i="95"/>
  <c r="N7" i="98"/>
  <c r="M6" i="98"/>
  <c r="M8" i="98"/>
  <c r="N8" i="98"/>
  <c r="N6" i="98"/>
  <c r="N51" i="97"/>
  <c r="M52" i="95"/>
  <c r="AN82" i="91"/>
  <c r="AP79" i="91" s="1"/>
  <c r="AQ79" i="91" s="1"/>
  <c r="AS79" i="91" s="1"/>
  <c r="O80" i="91" s="1"/>
  <c r="M53" i="95"/>
  <c r="N51" i="95"/>
  <c r="N52" i="95"/>
  <c r="N53" i="95"/>
  <c r="M7" i="94"/>
  <c r="N52" i="96"/>
  <c r="N51" i="96"/>
  <c r="N53" i="96"/>
  <c r="M52" i="96"/>
  <c r="M53" i="96"/>
  <c r="P15" i="92"/>
  <c r="N52" i="97"/>
  <c r="Q10" i="90"/>
  <c r="Q10" i="103" s="1"/>
  <c r="N38" i="99"/>
  <c r="M51" i="96"/>
  <c r="M52" i="97"/>
  <c r="M51" i="97"/>
  <c r="P40" i="35"/>
  <c r="P34" i="35" s="1"/>
  <c r="Q38" i="35" s="1"/>
  <c r="M53" i="97"/>
  <c r="N53" i="97"/>
  <c r="P10" i="65"/>
  <c r="P4" i="65" s="1"/>
  <c r="Q6" i="65" s="1"/>
  <c r="N37" i="98"/>
  <c r="M37" i="99"/>
  <c r="P10" i="37"/>
  <c r="P4" i="37" s="1"/>
  <c r="AN22" i="91"/>
  <c r="AP19" i="91" s="1"/>
  <c r="AQ19" i="91" s="1"/>
  <c r="AS19" i="91" s="1"/>
  <c r="O19" i="91" s="1"/>
  <c r="M8" i="94"/>
  <c r="M36" i="98"/>
  <c r="AN52" i="91"/>
  <c r="AP49" i="91" s="1"/>
  <c r="AQ49" i="91" s="1"/>
  <c r="AS49" i="91" s="1"/>
  <c r="O49" i="91" s="1"/>
  <c r="Q131" i="97"/>
  <c r="R131" i="97" s="1"/>
  <c r="R133" i="97" s="1"/>
  <c r="N38" i="94"/>
  <c r="N37" i="99"/>
  <c r="N23" i="99"/>
  <c r="P10" i="36"/>
  <c r="P4" i="36" s="1"/>
  <c r="Q7" i="36" s="1"/>
  <c r="M21" i="99"/>
  <c r="N8" i="97"/>
  <c r="M38" i="99"/>
  <c r="M22" i="99"/>
  <c r="N22" i="99"/>
  <c r="N21" i="99"/>
  <c r="N36" i="99"/>
  <c r="N7" i="96"/>
  <c r="M36" i="99"/>
  <c r="N23" i="98"/>
  <c r="M6" i="94"/>
  <c r="M37" i="98"/>
  <c r="N36" i="98"/>
  <c r="M38" i="98"/>
  <c r="N8" i="94"/>
  <c r="N7" i="94"/>
  <c r="N6" i="94"/>
  <c r="M36" i="94"/>
  <c r="N21" i="96"/>
  <c r="N38" i="98"/>
  <c r="M21" i="95"/>
  <c r="M22" i="96"/>
  <c r="M21" i="96"/>
  <c r="N22" i="96"/>
  <c r="P55" i="34"/>
  <c r="P49" i="34" s="1"/>
  <c r="N23" i="96"/>
  <c r="M23" i="96"/>
  <c r="M37" i="97"/>
  <c r="N21" i="97"/>
  <c r="M8" i="99"/>
  <c r="M38" i="94"/>
  <c r="M21" i="97"/>
  <c r="M37" i="94"/>
  <c r="N6" i="99"/>
  <c r="M23" i="97"/>
  <c r="N37" i="94"/>
  <c r="M7" i="99"/>
  <c r="M6" i="99"/>
  <c r="N23" i="97"/>
  <c r="N36" i="94"/>
  <c r="N22" i="97"/>
  <c r="M22" i="97"/>
  <c r="N8" i="99"/>
  <c r="AP3" i="91"/>
  <c r="AQ3" i="91" s="1"/>
  <c r="AS3" i="91" s="1"/>
  <c r="N4" i="91" s="1"/>
  <c r="N7" i="99"/>
  <c r="AN7" i="91"/>
  <c r="AP4" i="91" s="1"/>
  <c r="AQ4" i="91" s="1"/>
  <c r="AS4" i="91" s="1"/>
  <c r="O4" i="91" s="1"/>
  <c r="M38" i="95"/>
  <c r="N52" i="99"/>
  <c r="N22" i="94"/>
  <c r="N38" i="95"/>
  <c r="P55" i="37"/>
  <c r="P49" i="37" s="1"/>
  <c r="Q51" i="37" s="1"/>
  <c r="M51" i="99"/>
  <c r="P10" i="34"/>
  <c r="P4" i="34" s="1"/>
  <c r="Q8" i="34" s="1"/>
  <c r="M52" i="99"/>
  <c r="N36" i="95"/>
  <c r="N37" i="95"/>
  <c r="M36" i="95"/>
  <c r="M37" i="95"/>
  <c r="M53" i="99"/>
  <c r="N53" i="99"/>
  <c r="N51" i="99"/>
  <c r="M22" i="94"/>
  <c r="M7" i="96"/>
  <c r="N6" i="97"/>
  <c r="M22" i="98"/>
  <c r="M8" i="97"/>
  <c r="P10" i="35"/>
  <c r="P4" i="35" s="1"/>
  <c r="N22" i="98"/>
  <c r="N53" i="98"/>
  <c r="M53" i="98"/>
  <c r="N7" i="97"/>
  <c r="M7" i="97"/>
  <c r="N7" i="95"/>
  <c r="M7" i="95"/>
  <c r="P24" i="92"/>
  <c r="M23" i="98"/>
  <c r="N36" i="97"/>
  <c r="M36" i="97"/>
  <c r="P16" i="92"/>
  <c r="N23" i="95"/>
  <c r="M23" i="95"/>
  <c r="N37" i="96"/>
  <c r="M37" i="96"/>
  <c r="N21" i="95"/>
  <c r="M6" i="96"/>
  <c r="N6" i="96"/>
  <c r="M8" i="95"/>
  <c r="N8" i="95"/>
  <c r="N52" i="98"/>
  <c r="M36" i="96"/>
  <c r="N36" i="96"/>
  <c r="M52" i="98"/>
  <c r="N38" i="97"/>
  <c r="M38" i="97"/>
  <c r="N38" i="96"/>
  <c r="M21" i="94"/>
  <c r="N21" i="94"/>
  <c r="P25" i="36"/>
  <c r="P19" i="36" s="1"/>
  <c r="P40" i="36"/>
  <c r="P34" i="36" s="1"/>
  <c r="M38" i="96"/>
  <c r="N23" i="94"/>
  <c r="M23" i="94"/>
  <c r="N8" i="96"/>
  <c r="M8" i="96"/>
  <c r="N21" i="98"/>
  <c r="M21" i="98"/>
  <c r="M6" i="97"/>
  <c r="M22" i="95"/>
  <c r="N22" i="95"/>
  <c r="M6" i="95"/>
  <c r="M51" i="98"/>
  <c r="N51" i="98"/>
  <c r="N37" i="97"/>
  <c r="P40" i="34"/>
  <c r="P34" i="34" s="1"/>
  <c r="N6" i="95"/>
  <c r="AO32" i="33" l="1"/>
  <c r="P31" i="92"/>
  <c r="P31" i="101"/>
  <c r="P47" i="92"/>
  <c r="P47" i="101"/>
  <c r="Q10" i="92"/>
  <c r="Q10" i="101"/>
  <c r="Q34" i="90"/>
  <c r="Q34" i="103" s="1"/>
  <c r="P39" i="101"/>
  <c r="Q2" i="92"/>
  <c r="Q2" i="101"/>
  <c r="Q18" i="92"/>
  <c r="Q18" i="101"/>
  <c r="R130" i="96"/>
  <c r="R132" i="96" s="1"/>
  <c r="S133" i="95"/>
  <c r="S131" i="95"/>
  <c r="S130" i="96"/>
  <c r="Q26" i="90"/>
  <c r="Q26" i="103" s="1"/>
  <c r="Q7" i="35"/>
  <c r="AO17" i="33"/>
  <c r="N65" i="91"/>
  <c r="N64" i="91"/>
  <c r="Q6" i="66"/>
  <c r="AO77" i="33"/>
  <c r="Q21" i="65"/>
  <c r="AO62" i="33"/>
  <c r="Q7" i="37"/>
  <c r="AO47" i="33"/>
  <c r="N49" i="91"/>
  <c r="N63" i="91"/>
  <c r="Q51" i="34"/>
  <c r="AO2" i="33"/>
  <c r="N48" i="91"/>
  <c r="N51" i="91"/>
  <c r="N78" i="91"/>
  <c r="N81" i="91"/>
  <c r="AP33" i="91"/>
  <c r="AQ33" i="91" s="1"/>
  <c r="AS33" i="91" s="1"/>
  <c r="N33" i="91" s="1"/>
  <c r="N80" i="91"/>
  <c r="R131" i="98"/>
  <c r="R133" i="98" s="1"/>
  <c r="S131" i="98"/>
  <c r="Q123" i="97"/>
  <c r="L51" i="91" s="1"/>
  <c r="AN37" i="91"/>
  <c r="AP34" i="91" s="1"/>
  <c r="AQ34" i="91" s="1"/>
  <c r="AS34" i="91" s="1"/>
  <c r="O35" i="91" s="1"/>
  <c r="N19" i="91"/>
  <c r="N21" i="91"/>
  <c r="N18" i="91"/>
  <c r="Q52" i="66"/>
  <c r="Q51" i="66"/>
  <c r="Q38" i="65"/>
  <c r="Q36" i="65"/>
  <c r="S133" i="94"/>
  <c r="R131" i="94"/>
  <c r="R133" i="94" s="1"/>
  <c r="S133" i="96"/>
  <c r="S131" i="96"/>
  <c r="Q23" i="35"/>
  <c r="Q38" i="37"/>
  <c r="Q37" i="37"/>
  <c r="Q38" i="66"/>
  <c r="Q36" i="66"/>
  <c r="Q23" i="66"/>
  <c r="R131" i="99"/>
  <c r="S131" i="99"/>
  <c r="Q22" i="65"/>
  <c r="Q23" i="65"/>
  <c r="S132" i="95"/>
  <c r="R130" i="95"/>
  <c r="R132" i="95" s="1"/>
  <c r="Q52" i="65"/>
  <c r="S130" i="94"/>
  <c r="Q51" i="65"/>
  <c r="Q51" i="35"/>
  <c r="P39" i="92"/>
  <c r="Q8" i="66"/>
  <c r="Q7" i="66"/>
  <c r="S132" i="94"/>
  <c r="Q42" i="90"/>
  <c r="Q42" i="103" s="1"/>
  <c r="O8" i="98"/>
  <c r="Q21" i="34"/>
  <c r="Q23" i="34"/>
  <c r="Q53" i="36"/>
  <c r="Q51" i="36"/>
  <c r="Q21" i="35"/>
  <c r="Q22" i="66"/>
  <c r="Q53" i="35"/>
  <c r="Q22" i="37"/>
  <c r="Q21" i="37"/>
  <c r="O66" i="91"/>
  <c r="O51" i="95"/>
  <c r="O21" i="91"/>
  <c r="N6" i="91"/>
  <c r="O7" i="98"/>
  <c r="O52" i="94"/>
  <c r="O51" i="94"/>
  <c r="Q6" i="37"/>
  <c r="Q37" i="35"/>
  <c r="Q8" i="37"/>
  <c r="Q36" i="35"/>
  <c r="O53" i="94"/>
  <c r="O63" i="91"/>
  <c r="O52" i="95"/>
  <c r="O6" i="98"/>
  <c r="O64" i="91"/>
  <c r="O53" i="95"/>
  <c r="O51" i="97"/>
  <c r="Q52" i="34"/>
  <c r="O53" i="97"/>
  <c r="Q53" i="34"/>
  <c r="O52" i="97"/>
  <c r="O79" i="91"/>
  <c r="O53" i="96"/>
  <c r="O78" i="91"/>
  <c r="O81" i="91"/>
  <c r="O38" i="98"/>
  <c r="O51" i="91"/>
  <c r="O51" i="96"/>
  <c r="O52" i="96"/>
  <c r="O48" i="91"/>
  <c r="O50" i="91"/>
  <c r="O8" i="94"/>
  <c r="Q8" i="65"/>
  <c r="Q7" i="65"/>
  <c r="O18" i="91"/>
  <c r="O7" i="94"/>
  <c r="O20" i="91"/>
  <c r="O6" i="94"/>
  <c r="O23" i="99"/>
  <c r="O38" i="99"/>
  <c r="Q6" i="36"/>
  <c r="Q8" i="36"/>
  <c r="N3" i="91"/>
  <c r="Q120" i="97"/>
  <c r="L48" i="91" s="1"/>
  <c r="S131" i="97"/>
  <c r="O37" i="95"/>
  <c r="N5" i="91"/>
  <c r="S133" i="97"/>
  <c r="Q122" i="97" s="1"/>
  <c r="L50" i="91" s="1"/>
  <c r="O21" i="99"/>
  <c r="O22" i="99"/>
  <c r="O6" i="99"/>
  <c r="O37" i="99"/>
  <c r="O36" i="99"/>
  <c r="O8" i="99"/>
  <c r="O7" i="99"/>
  <c r="O37" i="98"/>
  <c r="O36" i="98"/>
  <c r="O3" i="91"/>
  <c r="O23" i="96"/>
  <c r="O5" i="91"/>
  <c r="O38" i="94"/>
  <c r="O21" i="96"/>
  <c r="O22" i="96"/>
  <c r="O21" i="97"/>
  <c r="O51" i="98"/>
  <c r="O22" i="97"/>
  <c r="O23" i="97"/>
  <c r="O36" i="94"/>
  <c r="O37" i="94"/>
  <c r="O52" i="99"/>
  <c r="O8" i="97"/>
  <c r="Q7" i="34"/>
  <c r="Q6" i="34"/>
  <c r="O6" i="91"/>
  <c r="O51" i="99"/>
  <c r="O6" i="97"/>
  <c r="Q52" i="37"/>
  <c r="Q53" i="37"/>
  <c r="O7" i="97"/>
  <c r="O23" i="94"/>
  <c r="Q8" i="35"/>
  <c r="Q6" i="35"/>
  <c r="O36" i="95"/>
  <c r="O21" i="98"/>
  <c r="O38" i="95"/>
  <c r="O22" i="95"/>
  <c r="O53" i="99"/>
  <c r="O38" i="97"/>
  <c r="O37" i="96"/>
  <c r="O6" i="95"/>
  <c r="O6" i="96"/>
  <c r="O37" i="97"/>
  <c r="O22" i="94"/>
  <c r="O8" i="95"/>
  <c r="O8" i="96"/>
  <c r="O36" i="96"/>
  <c r="O22" i="98"/>
  <c r="O52" i="98"/>
  <c r="O7" i="95"/>
  <c r="Q37" i="36"/>
  <c r="Q36" i="36"/>
  <c r="Q38" i="36"/>
  <c r="Q23" i="36"/>
  <c r="Q21" i="36"/>
  <c r="Q22" i="36"/>
  <c r="O38" i="96"/>
  <c r="O7" i="96"/>
  <c r="O23" i="98"/>
  <c r="O21" i="95"/>
  <c r="O36" i="97"/>
  <c r="Q38" i="34"/>
  <c r="Q36" i="34"/>
  <c r="Q37" i="34"/>
  <c r="O21" i="94"/>
  <c r="O23" i="95"/>
  <c r="O53" i="98"/>
  <c r="M35" i="33" l="1"/>
  <c r="M36" i="33"/>
  <c r="M34" i="33"/>
  <c r="M33" i="33"/>
  <c r="R33" i="33" s="1"/>
  <c r="Q42" i="92"/>
  <c r="Q42" i="101"/>
  <c r="Q34" i="92"/>
  <c r="Q34" i="101"/>
  <c r="Q26" i="92"/>
  <c r="Q26" i="101"/>
  <c r="Q121" i="97"/>
  <c r="L49" i="91" s="1"/>
  <c r="L52" i="91" s="1"/>
  <c r="Q122" i="98"/>
  <c r="L65" i="91" s="1"/>
  <c r="Q120" i="96"/>
  <c r="L33" i="91" s="1"/>
  <c r="Q121" i="96"/>
  <c r="L34" i="91" s="1"/>
  <c r="Q122" i="96"/>
  <c r="L35" i="91" s="1"/>
  <c r="Q123" i="96"/>
  <c r="L36" i="91" s="1"/>
  <c r="Q121" i="98"/>
  <c r="L64" i="91" s="1"/>
  <c r="Q120" i="98"/>
  <c r="L63" i="91" s="1"/>
  <c r="N82" i="91"/>
  <c r="N52" i="91"/>
  <c r="N67" i="91"/>
  <c r="M19" i="33"/>
  <c r="M21" i="33"/>
  <c r="M20" i="33"/>
  <c r="M18" i="33"/>
  <c r="M79" i="33"/>
  <c r="M78" i="33"/>
  <c r="M81" i="33"/>
  <c r="M80" i="33"/>
  <c r="M65" i="33"/>
  <c r="M64" i="33"/>
  <c r="M63" i="33"/>
  <c r="M66" i="33"/>
  <c r="M48" i="33"/>
  <c r="M50" i="33"/>
  <c r="M51" i="33"/>
  <c r="M49" i="33"/>
  <c r="N36" i="91"/>
  <c r="M3" i="33"/>
  <c r="M5" i="33"/>
  <c r="M6" i="33"/>
  <c r="M4" i="33"/>
  <c r="N35" i="91"/>
  <c r="N34" i="91"/>
  <c r="O34" i="91"/>
  <c r="O36" i="91"/>
  <c r="O33" i="91"/>
  <c r="Q123" i="98"/>
  <c r="L66" i="91" s="1"/>
  <c r="Q123" i="94"/>
  <c r="L6" i="91" s="1"/>
  <c r="N22" i="91"/>
  <c r="Q122" i="94"/>
  <c r="L5" i="91" s="1"/>
  <c r="Q120" i="94"/>
  <c r="L3" i="91" s="1"/>
  <c r="Q121" i="94"/>
  <c r="L4" i="91" s="1"/>
  <c r="Q122" i="95"/>
  <c r="L20" i="91" s="1"/>
  <c r="R133" i="99"/>
  <c r="Q122" i="99" s="1"/>
  <c r="L80" i="91" s="1"/>
  <c r="Q120" i="95"/>
  <c r="L18" i="91" s="1"/>
  <c r="Q123" i="95"/>
  <c r="L21" i="91" s="1"/>
  <c r="Q121" i="95"/>
  <c r="L19" i="91" s="1"/>
  <c r="O67" i="91"/>
  <c r="P7" i="98"/>
  <c r="P8" i="98"/>
  <c r="P6" i="98"/>
  <c r="P52" i="94"/>
  <c r="P51" i="94"/>
  <c r="P53" i="94"/>
  <c r="P51" i="95"/>
  <c r="P53" i="95"/>
  <c r="P52" i="95"/>
  <c r="O52" i="91"/>
  <c r="N7" i="91"/>
  <c r="P7" i="94"/>
  <c r="P53" i="96"/>
  <c r="P51" i="97"/>
  <c r="P6" i="94"/>
  <c r="P53" i="97"/>
  <c r="O22" i="91"/>
  <c r="P51" i="96"/>
  <c r="P52" i="97"/>
  <c r="P8" i="94"/>
  <c r="O82" i="91"/>
  <c r="P52" i="96"/>
  <c r="P23" i="99"/>
  <c r="P21" i="99"/>
  <c r="P7" i="99"/>
  <c r="P36" i="99"/>
  <c r="P22" i="99"/>
  <c r="P8" i="99"/>
  <c r="P6" i="99"/>
  <c r="P38" i="99"/>
  <c r="P37" i="99"/>
  <c r="P22" i="96"/>
  <c r="P36" i="98"/>
  <c r="O7" i="91"/>
  <c r="P21" i="96"/>
  <c r="P37" i="98"/>
  <c r="P38" i="98"/>
  <c r="P23" i="96"/>
  <c r="P38" i="95"/>
  <c r="P36" i="94"/>
  <c r="P6" i="97"/>
  <c r="P23" i="97"/>
  <c r="P51" i="99"/>
  <c r="P7" i="97"/>
  <c r="P21" i="97"/>
  <c r="P8" i="97"/>
  <c r="P38" i="94"/>
  <c r="P37" i="94"/>
  <c r="P53" i="98"/>
  <c r="P22" i="97"/>
  <c r="P53" i="99"/>
  <c r="P38" i="97"/>
  <c r="P52" i="99"/>
  <c r="P21" i="94"/>
  <c r="P36" i="95"/>
  <c r="P37" i="95"/>
  <c r="P7" i="96"/>
  <c r="P23" i="98"/>
  <c r="P7" i="95"/>
  <c r="P23" i="94"/>
  <c r="P36" i="96"/>
  <c r="P37" i="97"/>
  <c r="P21" i="95"/>
  <c r="P21" i="98"/>
  <c r="P38" i="96"/>
  <c r="P36" i="97"/>
  <c r="P37" i="96"/>
  <c r="P52" i="98"/>
  <c r="P8" i="95"/>
  <c r="P6" i="96"/>
  <c r="P22" i="95"/>
  <c r="P22" i="94"/>
  <c r="P23" i="95"/>
  <c r="P51" i="98"/>
  <c r="P8" i="96"/>
  <c r="P22" i="98"/>
  <c r="P6" i="95"/>
  <c r="R35" i="33" l="1"/>
  <c r="R36" i="33"/>
  <c r="R34" i="33"/>
  <c r="M37" i="33"/>
  <c r="L37" i="91"/>
  <c r="L67" i="91"/>
  <c r="N37" i="91"/>
  <c r="O37" i="91"/>
  <c r="R18" i="33"/>
  <c r="M22" i="33"/>
  <c r="R20" i="33"/>
  <c r="R21" i="33"/>
  <c r="R19" i="33"/>
  <c r="R80" i="33"/>
  <c r="R81" i="33"/>
  <c r="R78" i="33"/>
  <c r="M82" i="33"/>
  <c r="R79" i="33"/>
  <c r="R66" i="33"/>
  <c r="R63" i="33"/>
  <c r="M67" i="33"/>
  <c r="R64" i="33"/>
  <c r="R65" i="33"/>
  <c r="R49" i="33"/>
  <c r="R51" i="33"/>
  <c r="R50" i="33"/>
  <c r="M52" i="33"/>
  <c r="R48" i="33"/>
  <c r="R4" i="33"/>
  <c r="R6" i="33"/>
  <c r="R5" i="33"/>
  <c r="M7" i="33"/>
  <c r="R3" i="33"/>
  <c r="Q123" i="99"/>
  <c r="L81" i="91" s="1"/>
  <c r="Q120" i="99"/>
  <c r="L78" i="91" s="1"/>
  <c r="Q121" i="99"/>
  <c r="L79" i="91" s="1"/>
  <c r="L7" i="91"/>
  <c r="P10" i="98"/>
  <c r="P4" i="98" s="1"/>
  <c r="Q6" i="98" s="1"/>
  <c r="L22" i="91"/>
  <c r="P55" i="94"/>
  <c r="P49" i="94" s="1"/>
  <c r="Q51" i="94" s="1"/>
  <c r="P55" i="95"/>
  <c r="P49" i="95" s="1"/>
  <c r="Q52" i="95" s="1"/>
  <c r="P10" i="94"/>
  <c r="P4" i="94" s="1"/>
  <c r="Q8" i="94" s="1"/>
  <c r="P55" i="97"/>
  <c r="P49" i="97" s="1"/>
  <c r="Q53" i="97" s="1"/>
  <c r="P55" i="96"/>
  <c r="P49" i="96" s="1"/>
  <c r="P40" i="99"/>
  <c r="P34" i="99" s="1"/>
  <c r="Q36" i="99" s="1"/>
  <c r="P25" i="99"/>
  <c r="P19" i="99" s="1"/>
  <c r="Q21" i="99" s="1"/>
  <c r="P10" i="99"/>
  <c r="P4" i="99" s="1"/>
  <c r="P25" i="96"/>
  <c r="P19" i="96" s="1"/>
  <c r="Q23" i="96" s="1"/>
  <c r="P40" i="98"/>
  <c r="P34" i="98" s="1"/>
  <c r="Q36" i="98" s="1"/>
  <c r="P25" i="94"/>
  <c r="P19" i="94" s="1"/>
  <c r="Q21" i="94" s="1"/>
  <c r="P55" i="98"/>
  <c r="P49" i="98" s="1"/>
  <c r="Q52" i="98" s="1"/>
  <c r="P25" i="97"/>
  <c r="P19" i="97" s="1"/>
  <c r="Q23" i="97" s="1"/>
  <c r="P40" i="94"/>
  <c r="P34" i="94" s="1"/>
  <c r="Q38" i="94" s="1"/>
  <c r="P55" i="99"/>
  <c r="P49" i="99" s="1"/>
  <c r="Q51" i="99" s="1"/>
  <c r="P10" i="97"/>
  <c r="P4" i="97" s="1"/>
  <c r="Q7" i="97" s="1"/>
  <c r="P25" i="98"/>
  <c r="P19" i="98" s="1"/>
  <c r="Q21" i="98" s="1"/>
  <c r="P40" i="95"/>
  <c r="P34" i="95" s="1"/>
  <c r="Q36" i="95" s="1"/>
  <c r="P10" i="95"/>
  <c r="P4" i="95" s="1"/>
  <c r="P40" i="96"/>
  <c r="P34" i="96" s="1"/>
  <c r="Q37" i="96" s="1"/>
  <c r="P40" i="97"/>
  <c r="P34" i="97" s="1"/>
  <c r="Q38" i="97" s="1"/>
  <c r="P25" i="95"/>
  <c r="P19" i="95" s="1"/>
  <c r="Q21" i="95" s="1"/>
  <c r="P10" i="96"/>
  <c r="P4" i="96" s="1"/>
  <c r="S33" i="33" l="1"/>
  <c r="S35" i="33"/>
  <c r="S36" i="33"/>
  <c r="S34" i="33"/>
  <c r="L82" i="91"/>
  <c r="S21" i="33"/>
  <c r="S19" i="33"/>
  <c r="S20" i="33"/>
  <c r="S18" i="33"/>
  <c r="S79" i="33"/>
  <c r="S78" i="33"/>
  <c r="S81" i="33"/>
  <c r="S80" i="33"/>
  <c r="S65" i="33"/>
  <c r="S63" i="33"/>
  <c r="S64" i="33"/>
  <c r="S66" i="33"/>
  <c r="S51" i="33"/>
  <c r="S48" i="33"/>
  <c r="S50" i="33"/>
  <c r="S49" i="33"/>
  <c r="S3" i="33"/>
  <c r="S6" i="33"/>
  <c r="S4" i="33"/>
  <c r="S5" i="33"/>
  <c r="Q7" i="98"/>
  <c r="AO62" i="91"/>
  <c r="M63" i="91" s="1"/>
  <c r="Q51" i="95"/>
  <c r="Q37" i="98"/>
  <c r="Q8" i="98"/>
  <c r="Q51" i="97"/>
  <c r="AO47" i="91"/>
  <c r="Q52" i="97"/>
  <c r="Q38" i="98"/>
  <c r="Q37" i="99"/>
  <c r="AO17" i="91"/>
  <c r="Q52" i="94"/>
  <c r="Q53" i="94"/>
  <c r="Q53" i="95"/>
  <c r="Q6" i="94"/>
  <c r="Q7" i="94"/>
  <c r="Q8" i="99"/>
  <c r="AO77" i="91"/>
  <c r="Q23" i="99"/>
  <c r="Q22" i="94"/>
  <c r="Q53" i="98"/>
  <c r="Q51" i="98"/>
  <c r="Q51" i="96"/>
  <c r="AO32" i="91"/>
  <c r="Q52" i="96"/>
  <c r="Q22" i="96"/>
  <c r="Q53" i="96"/>
  <c r="Q38" i="99"/>
  <c r="Q22" i="99"/>
  <c r="Q21" i="96"/>
  <c r="Q7" i="99"/>
  <c r="Q6" i="99"/>
  <c r="Q36" i="94"/>
  <c r="Q37" i="94"/>
  <c r="Q23" i="94"/>
  <c r="Q7" i="95"/>
  <c r="AO2" i="91"/>
  <c r="Q22" i="98"/>
  <c r="Q23" i="98"/>
  <c r="Q52" i="99"/>
  <c r="Q53" i="99"/>
  <c r="Q21" i="97"/>
  <c r="Q22" i="97"/>
  <c r="Q8" i="97"/>
  <c r="Q6" i="97"/>
  <c r="Q38" i="95"/>
  <c r="Q37" i="95"/>
  <c r="Q8" i="95"/>
  <c r="Q6" i="95"/>
  <c r="Q36" i="96"/>
  <c r="Q36" i="97"/>
  <c r="Q38" i="96"/>
  <c r="Q37" i="97"/>
  <c r="Q23" i="95"/>
  <c r="Q22" i="95"/>
  <c r="Q6" i="96"/>
  <c r="Q8" i="96"/>
  <c r="Q7" i="96"/>
  <c r="AV34" i="33" l="1"/>
  <c r="AX34" i="33" s="1"/>
  <c r="AV35" i="33"/>
  <c r="AX35" i="33" s="1"/>
  <c r="AV33" i="33"/>
  <c r="AW33" i="33" s="1"/>
  <c r="S37" i="33"/>
  <c r="AV36" i="33"/>
  <c r="AX36" i="33" s="1"/>
  <c r="M4" i="91"/>
  <c r="AC4" i="91" s="1"/>
  <c r="AV20" i="33"/>
  <c r="AV18" i="33"/>
  <c r="S22" i="33"/>
  <c r="AV19" i="33"/>
  <c r="AV21" i="33"/>
  <c r="AV79" i="33"/>
  <c r="AV78" i="33"/>
  <c r="AV81" i="33"/>
  <c r="S82" i="33"/>
  <c r="AV80" i="33"/>
  <c r="AV48" i="33"/>
  <c r="AX48" i="33" s="1"/>
  <c r="AV65" i="33"/>
  <c r="AV63" i="33"/>
  <c r="AV64" i="33"/>
  <c r="S67" i="33"/>
  <c r="AV66" i="33"/>
  <c r="AV51" i="33"/>
  <c r="S52" i="33"/>
  <c r="AV50" i="33"/>
  <c r="AV49" i="33"/>
  <c r="S7" i="33"/>
  <c r="AV5" i="33"/>
  <c r="AX5" i="33" s="1"/>
  <c r="AV6" i="33"/>
  <c r="AX6" i="33" s="1"/>
  <c r="AV4" i="33"/>
  <c r="AV3" i="33"/>
  <c r="M21" i="91"/>
  <c r="Z21" i="91" s="1"/>
  <c r="M65" i="91"/>
  <c r="R65" i="91" s="1"/>
  <c r="M64" i="91"/>
  <c r="R64" i="91" s="1"/>
  <c r="M66" i="91"/>
  <c r="R66" i="91" s="1"/>
  <c r="M48" i="91"/>
  <c r="AC48" i="91" s="1"/>
  <c r="M50" i="91"/>
  <c r="Z50" i="91" s="1"/>
  <c r="M51" i="91"/>
  <c r="Z51" i="91" s="1"/>
  <c r="M49" i="91"/>
  <c r="AC49" i="91" s="1"/>
  <c r="M18" i="91"/>
  <c r="AC18" i="91" s="1"/>
  <c r="M20" i="91"/>
  <c r="R20" i="91" s="1"/>
  <c r="M19" i="91"/>
  <c r="AC19" i="91" s="1"/>
  <c r="M78" i="91"/>
  <c r="M79" i="91"/>
  <c r="M80" i="91"/>
  <c r="M81" i="91"/>
  <c r="M34" i="91"/>
  <c r="M35" i="91"/>
  <c r="M36" i="91"/>
  <c r="M33" i="91"/>
  <c r="M5" i="91"/>
  <c r="M3" i="91"/>
  <c r="M6" i="91"/>
  <c r="R63" i="91"/>
  <c r="Z63" i="91"/>
  <c r="AC63" i="91"/>
  <c r="AW34" i="33" l="1"/>
  <c r="AX33" i="33"/>
  <c r="AY33" i="33" s="1"/>
  <c r="AZ33" i="33" s="1"/>
  <c r="BB33" i="33" s="1"/>
  <c r="AW35" i="33"/>
  <c r="AW36" i="33"/>
  <c r="Z4" i="91"/>
  <c r="R4" i="91"/>
  <c r="AW19" i="33"/>
  <c r="AX19" i="33"/>
  <c r="AX18" i="33"/>
  <c r="AW18" i="33"/>
  <c r="AW21" i="33"/>
  <c r="AX21" i="33"/>
  <c r="AX20" i="33"/>
  <c r="AW20" i="33"/>
  <c r="AW48" i="33"/>
  <c r="AY48" i="33" s="1"/>
  <c r="AZ48" i="33" s="1"/>
  <c r="BB48" i="33" s="1"/>
  <c r="AW81" i="33"/>
  <c r="AX81" i="33"/>
  <c r="AW78" i="33"/>
  <c r="AX78" i="33"/>
  <c r="AW80" i="33"/>
  <c r="AX80" i="33"/>
  <c r="AX79" i="33"/>
  <c r="AW79" i="33"/>
  <c r="AX64" i="33"/>
  <c r="AW64" i="33"/>
  <c r="AX63" i="33"/>
  <c r="AW63" i="33"/>
  <c r="AX66" i="33"/>
  <c r="AW66" i="33"/>
  <c r="AX65" i="33"/>
  <c r="AW65" i="33"/>
  <c r="AW51" i="33"/>
  <c r="AX51" i="33"/>
  <c r="AW49" i="33"/>
  <c r="AX49" i="33"/>
  <c r="AX50" i="33"/>
  <c r="AW50" i="33"/>
  <c r="AW6" i="33"/>
  <c r="AX3" i="33"/>
  <c r="AW3" i="33"/>
  <c r="AX4" i="33"/>
  <c r="AW4" i="33"/>
  <c r="AW5" i="33"/>
  <c r="AC65" i="91"/>
  <c r="R21" i="91"/>
  <c r="AC21" i="91"/>
  <c r="Z65" i="91"/>
  <c r="Z66" i="91"/>
  <c r="AC64" i="91"/>
  <c r="Z64" i="91"/>
  <c r="M67" i="91"/>
  <c r="AC66" i="91"/>
  <c r="R48" i="91"/>
  <c r="Z48" i="91"/>
  <c r="R49" i="91"/>
  <c r="Z49" i="91"/>
  <c r="AC51" i="91"/>
  <c r="R50" i="91"/>
  <c r="Z20" i="91"/>
  <c r="AC50" i="91"/>
  <c r="Z18" i="91"/>
  <c r="M52" i="91"/>
  <c r="R51" i="91"/>
  <c r="AC20" i="91"/>
  <c r="R18" i="91"/>
  <c r="M22" i="91"/>
  <c r="R19" i="91"/>
  <c r="Z19" i="91"/>
  <c r="R81" i="91"/>
  <c r="AC81" i="91"/>
  <c r="Z81" i="91"/>
  <c r="Z80" i="91"/>
  <c r="R80" i="91"/>
  <c r="AC80" i="91"/>
  <c r="R79" i="91"/>
  <c r="AC79" i="91"/>
  <c r="Z79" i="91"/>
  <c r="M82" i="91"/>
  <c r="AC78" i="91"/>
  <c r="Z78" i="91"/>
  <c r="R78" i="91"/>
  <c r="R33" i="91"/>
  <c r="Z33" i="91"/>
  <c r="AC33" i="91"/>
  <c r="M37" i="91"/>
  <c r="Z36" i="91"/>
  <c r="R36" i="91"/>
  <c r="AC36" i="91"/>
  <c r="Z35" i="91"/>
  <c r="R35" i="91"/>
  <c r="AC35" i="91"/>
  <c r="AC34" i="91"/>
  <c r="Z34" i="91"/>
  <c r="R34" i="91"/>
  <c r="R6" i="91"/>
  <c r="AC6" i="91"/>
  <c r="Z6" i="91"/>
  <c r="R3" i="91"/>
  <c r="AC3" i="91"/>
  <c r="M7" i="91"/>
  <c r="Z3" i="91"/>
  <c r="AC5" i="91"/>
  <c r="R5" i="91"/>
  <c r="Z5" i="91"/>
  <c r="S63" i="91"/>
  <c r="S65" i="91"/>
  <c r="S64" i="91"/>
  <c r="S66" i="91"/>
  <c r="AW37" i="33" l="1"/>
  <c r="AY34" i="33" s="1"/>
  <c r="AZ34" i="33" s="1"/>
  <c r="U35" i="33" s="1"/>
  <c r="AY18" i="33"/>
  <c r="AZ18" i="33" s="1"/>
  <c r="BB18" i="33" s="1"/>
  <c r="AW22" i="33"/>
  <c r="AY19" i="33" s="1"/>
  <c r="AZ19" i="33" s="1"/>
  <c r="AY78" i="33"/>
  <c r="AZ78" i="33" s="1"/>
  <c r="BB78" i="33" s="1"/>
  <c r="AW82" i="33"/>
  <c r="AY79" i="33" s="1"/>
  <c r="AZ79" i="33" s="1"/>
  <c r="AW52" i="33"/>
  <c r="AY49" i="33" s="1"/>
  <c r="AZ49" i="33" s="1"/>
  <c r="U48" i="33" s="1"/>
  <c r="AW67" i="33"/>
  <c r="AY64" i="33" s="1"/>
  <c r="AZ64" i="33" s="1"/>
  <c r="AY63" i="33"/>
  <c r="AZ63" i="33" s="1"/>
  <c r="BB63" i="33" s="1"/>
  <c r="T49" i="33"/>
  <c r="T48" i="33"/>
  <c r="T51" i="33"/>
  <c r="T50" i="33"/>
  <c r="T35" i="33"/>
  <c r="T34" i="33"/>
  <c r="T36" i="33"/>
  <c r="T33" i="33"/>
  <c r="AY3" i="33"/>
  <c r="AZ3" i="33" s="1"/>
  <c r="BB3" i="33" s="1"/>
  <c r="AW7" i="33"/>
  <c r="AY4" i="33" s="1"/>
  <c r="AZ4" i="33" s="1"/>
  <c r="BB4" i="33" s="1"/>
  <c r="S48" i="91"/>
  <c r="S51" i="91"/>
  <c r="S49" i="91"/>
  <c r="S50" i="91"/>
  <c r="S20" i="91"/>
  <c r="S21" i="91"/>
  <c r="S18" i="91"/>
  <c r="S19" i="91"/>
  <c r="S79" i="91"/>
  <c r="S78" i="91"/>
  <c r="S80" i="91"/>
  <c r="S81" i="91"/>
  <c r="S35" i="91"/>
  <c r="S36" i="91"/>
  <c r="S34" i="91"/>
  <c r="S33" i="91"/>
  <c r="S5" i="91"/>
  <c r="S3" i="91"/>
  <c r="S6" i="91"/>
  <c r="S4" i="91"/>
  <c r="AV66" i="91"/>
  <c r="AV63" i="91"/>
  <c r="S67" i="91"/>
  <c r="AV65" i="91"/>
  <c r="AV64" i="91"/>
  <c r="U34" i="33" l="1"/>
  <c r="V34" i="33" s="1"/>
  <c r="U33" i="33"/>
  <c r="U36" i="33"/>
  <c r="V36" i="33" s="1"/>
  <c r="BB34" i="33"/>
  <c r="U21" i="33"/>
  <c r="BB19" i="33"/>
  <c r="U19" i="33"/>
  <c r="U20" i="33"/>
  <c r="U18" i="33"/>
  <c r="T20" i="33"/>
  <c r="T18" i="33"/>
  <c r="T19" i="33"/>
  <c r="T21" i="33"/>
  <c r="BB49" i="33"/>
  <c r="U51" i="33"/>
  <c r="U80" i="33"/>
  <c r="U81" i="33"/>
  <c r="U79" i="33"/>
  <c r="U78" i="33"/>
  <c r="BB79" i="33"/>
  <c r="T81" i="33"/>
  <c r="T79" i="33"/>
  <c r="T80" i="33"/>
  <c r="T78" i="33"/>
  <c r="U50" i="33"/>
  <c r="V50" i="33" s="1"/>
  <c r="U49" i="33"/>
  <c r="T65" i="33"/>
  <c r="T63" i="33"/>
  <c r="T66" i="33"/>
  <c r="T64" i="33"/>
  <c r="U63" i="33"/>
  <c r="U64" i="33"/>
  <c r="BB64" i="33"/>
  <c r="U65" i="33"/>
  <c r="U66" i="33"/>
  <c r="V48" i="33"/>
  <c r="V35" i="33"/>
  <c r="U3" i="33"/>
  <c r="U4" i="33"/>
  <c r="U5" i="33"/>
  <c r="U6" i="33"/>
  <c r="T5" i="33"/>
  <c r="T6" i="33"/>
  <c r="T4" i="33"/>
  <c r="T3" i="33"/>
  <c r="S52" i="91"/>
  <c r="AE49" i="91" s="1"/>
  <c r="AV49" i="91"/>
  <c r="AX49" i="91" s="1"/>
  <c r="AV48" i="91"/>
  <c r="AW48" i="91" s="1"/>
  <c r="AV50" i="91"/>
  <c r="AX50" i="91" s="1"/>
  <c r="AV51" i="91"/>
  <c r="AX51" i="91" s="1"/>
  <c r="AV19" i="91"/>
  <c r="AX19" i="91" s="1"/>
  <c r="AV18" i="91"/>
  <c r="AW18" i="91" s="1"/>
  <c r="AV21" i="91"/>
  <c r="AX21" i="91" s="1"/>
  <c r="S22" i="91"/>
  <c r="AE18" i="91" s="1"/>
  <c r="AV20" i="91"/>
  <c r="AX20" i="91" s="1"/>
  <c r="AV81" i="91"/>
  <c r="AX81" i="91" s="1"/>
  <c r="AV78" i="91"/>
  <c r="AX78" i="91" s="1"/>
  <c r="S82" i="91"/>
  <c r="AV79" i="91"/>
  <c r="AV80" i="91"/>
  <c r="AV35" i="91"/>
  <c r="AV34" i="91"/>
  <c r="AV36" i="91"/>
  <c r="S37" i="91"/>
  <c r="AV33" i="91"/>
  <c r="AV4" i="91"/>
  <c r="S7" i="91"/>
  <c r="AV5" i="91"/>
  <c r="AV3" i="91"/>
  <c r="AV6" i="91"/>
  <c r="AE65" i="91"/>
  <c r="AE64" i="91"/>
  <c r="AD64" i="91"/>
  <c r="AD65" i="91"/>
  <c r="AD63" i="91"/>
  <c r="AX64" i="91"/>
  <c r="AW64" i="91"/>
  <c r="AX65" i="91"/>
  <c r="AW65" i="91"/>
  <c r="AE63" i="91"/>
  <c r="AE66" i="91"/>
  <c r="AF65" i="91"/>
  <c r="AD66" i="91"/>
  <c r="AF63" i="91"/>
  <c r="AF64" i="91"/>
  <c r="AF66" i="91"/>
  <c r="AX63" i="91"/>
  <c r="AW63" i="91"/>
  <c r="AX66" i="91"/>
  <c r="AW66" i="91"/>
  <c r="V33" i="33" l="1"/>
  <c r="W34" i="33" s="1"/>
  <c r="AD48" i="91"/>
  <c r="V19" i="33"/>
  <c r="V18" i="33"/>
  <c r="V20" i="33"/>
  <c r="V21" i="33"/>
  <c r="V51" i="33"/>
  <c r="V63" i="33"/>
  <c r="V80" i="33"/>
  <c r="V79" i="33"/>
  <c r="V81" i="33"/>
  <c r="V78" i="33"/>
  <c r="V49" i="33"/>
  <c r="V66" i="33"/>
  <c r="V64" i="33"/>
  <c r="V65" i="33"/>
  <c r="V4" i="33"/>
  <c r="V6" i="33"/>
  <c r="V3" i="33"/>
  <c r="V5" i="33"/>
  <c r="AF78" i="91"/>
  <c r="AD79" i="91"/>
  <c r="AE79" i="91"/>
  <c r="AD80" i="91"/>
  <c r="AE80" i="91"/>
  <c r="AF48" i="91"/>
  <c r="AE21" i="91"/>
  <c r="AD81" i="91"/>
  <c r="AD21" i="91"/>
  <c r="AF49" i="91"/>
  <c r="AE50" i="91"/>
  <c r="AF81" i="91"/>
  <c r="AF51" i="91"/>
  <c r="AD51" i="91"/>
  <c r="AE81" i="91"/>
  <c r="AE48" i="91"/>
  <c r="AE78" i="91"/>
  <c r="AD49" i="91"/>
  <c r="AD50" i="91"/>
  <c r="AF79" i="91"/>
  <c r="AF80" i="91"/>
  <c r="AE51" i="91"/>
  <c r="AF50" i="91"/>
  <c r="AD78" i="91"/>
  <c r="AW51" i="91"/>
  <c r="AW50" i="91"/>
  <c r="AW49" i="91"/>
  <c r="AX48" i="91"/>
  <c r="AF19" i="91"/>
  <c r="AW19" i="91"/>
  <c r="AX18" i="91"/>
  <c r="AD18" i="91"/>
  <c r="AE19" i="91"/>
  <c r="AF20" i="91"/>
  <c r="AD20" i="91"/>
  <c r="AD19" i="91"/>
  <c r="AW21" i="91"/>
  <c r="AE20" i="91"/>
  <c r="AW20" i="91"/>
  <c r="AF21" i="91"/>
  <c r="AF18" i="91"/>
  <c r="AW78" i="91"/>
  <c r="AW81" i="91"/>
  <c r="AX80" i="91"/>
  <c r="AW80" i="91"/>
  <c r="AW79" i="91"/>
  <c r="AX79" i="91"/>
  <c r="AD36" i="91"/>
  <c r="AE36" i="91"/>
  <c r="AD35" i="91"/>
  <c r="AE34" i="91"/>
  <c r="AD34" i="91"/>
  <c r="AE35" i="91"/>
  <c r="AX33" i="91"/>
  <c r="AW33" i="91"/>
  <c r="AF36" i="91"/>
  <c r="AF33" i="91"/>
  <c r="AE33" i="91"/>
  <c r="AD33" i="91"/>
  <c r="AF35" i="91"/>
  <c r="AF34" i="91"/>
  <c r="AX36" i="91"/>
  <c r="AW36" i="91"/>
  <c r="AX34" i="91"/>
  <c r="AW34" i="91"/>
  <c r="AX35" i="91"/>
  <c r="AW35" i="91"/>
  <c r="AD3" i="91"/>
  <c r="AE5" i="91"/>
  <c r="AD5" i="91"/>
  <c r="AE3" i="91"/>
  <c r="AE6" i="91"/>
  <c r="AX6" i="91"/>
  <c r="AW6" i="91"/>
  <c r="AW3" i="91"/>
  <c r="AX3" i="91"/>
  <c r="AX5" i="91"/>
  <c r="AW5" i="91"/>
  <c r="AD6" i="91"/>
  <c r="AF5" i="91"/>
  <c r="AE4" i="91"/>
  <c r="AD4" i="91"/>
  <c r="AF3" i="91"/>
  <c r="AF4" i="91"/>
  <c r="AF6" i="91"/>
  <c r="AX4" i="91"/>
  <c r="AW4" i="91"/>
  <c r="AY63" i="91"/>
  <c r="AZ63" i="91" s="1"/>
  <c r="BB63" i="91" s="1"/>
  <c r="AW67" i="91"/>
  <c r="AY64" i="91" s="1"/>
  <c r="AZ64" i="91" s="1"/>
  <c r="W36" i="33" l="1"/>
  <c r="W33" i="33"/>
  <c r="W35" i="33"/>
  <c r="W48" i="33"/>
  <c r="W50" i="33"/>
  <c r="W21" i="33"/>
  <c r="W20" i="33"/>
  <c r="W19" i="33"/>
  <c r="W18" i="33"/>
  <c r="W78" i="33"/>
  <c r="W81" i="33"/>
  <c r="W79" i="33"/>
  <c r="W80" i="33"/>
  <c r="W49" i="33"/>
  <c r="W65" i="33"/>
  <c r="W51" i="33"/>
  <c r="W66" i="33"/>
  <c r="W64" i="33"/>
  <c r="W63" i="33"/>
  <c r="W3" i="33"/>
  <c r="W5" i="33"/>
  <c r="W4" i="33"/>
  <c r="W6" i="33"/>
  <c r="AY18" i="91"/>
  <c r="AZ18" i="91" s="1"/>
  <c r="BB18" i="91" s="1"/>
  <c r="T19" i="91" s="1"/>
  <c r="AA19" i="91" s="1"/>
  <c r="AY48" i="91"/>
  <c r="AZ48" i="91" s="1"/>
  <c r="BB48" i="91" s="1"/>
  <c r="T51" i="91" s="1"/>
  <c r="AA51" i="91" s="1"/>
  <c r="AY78" i="91"/>
  <c r="AZ78" i="91" s="1"/>
  <c r="BB78" i="91" s="1"/>
  <c r="T80" i="91" s="1"/>
  <c r="AW52" i="91"/>
  <c r="AY49" i="91" s="1"/>
  <c r="AZ49" i="91" s="1"/>
  <c r="U48" i="91" s="1"/>
  <c r="AW22" i="91"/>
  <c r="AY19" i="91" s="1"/>
  <c r="AZ19" i="91" s="1"/>
  <c r="U18" i="91" s="1"/>
  <c r="AW82" i="91"/>
  <c r="AY79" i="91" s="1"/>
  <c r="AZ79" i="91" s="1"/>
  <c r="U81" i="91" s="1"/>
  <c r="AY33" i="91"/>
  <c r="AZ33" i="91" s="1"/>
  <c r="BB33" i="91" s="1"/>
  <c r="AW37" i="91"/>
  <c r="AY34" i="91" s="1"/>
  <c r="AZ34" i="91" s="1"/>
  <c r="AW7" i="91"/>
  <c r="AY4" i="91" s="1"/>
  <c r="AZ4" i="91" s="1"/>
  <c r="BB4" i="91" s="1"/>
  <c r="U3" i="91" s="1"/>
  <c r="AY3" i="91"/>
  <c r="AZ3" i="91" s="1"/>
  <c r="BB3" i="91" s="1"/>
  <c r="U66" i="91"/>
  <c r="U63" i="91"/>
  <c r="U65" i="91"/>
  <c r="BB64" i="91"/>
  <c r="U64" i="91"/>
  <c r="T63" i="91"/>
  <c r="T66" i="91"/>
  <c r="T64" i="91"/>
  <c r="T65" i="91"/>
  <c r="W37" i="33" l="1"/>
  <c r="W22" i="33"/>
  <c r="W52" i="33"/>
  <c r="W82" i="33"/>
  <c r="W67" i="33"/>
  <c r="W7" i="33"/>
  <c r="T18" i="91"/>
  <c r="AA18" i="91" s="1"/>
  <c r="T21" i="91"/>
  <c r="AA21" i="91" s="1"/>
  <c r="T20" i="91"/>
  <c r="AA20" i="91" s="1"/>
  <c r="T79" i="91"/>
  <c r="AA79" i="91" s="1"/>
  <c r="T50" i="91"/>
  <c r="AA50" i="91" s="1"/>
  <c r="T78" i="91"/>
  <c r="AA78" i="91" s="1"/>
  <c r="T48" i="91"/>
  <c r="AA48" i="91" s="1"/>
  <c r="T81" i="91"/>
  <c r="AG81" i="91" s="1"/>
  <c r="T49" i="91"/>
  <c r="AA49" i="91" s="1"/>
  <c r="U49" i="91"/>
  <c r="U51" i="91"/>
  <c r="AG51" i="91" s="1"/>
  <c r="BB49" i="91"/>
  <c r="U50" i="91"/>
  <c r="U21" i="91"/>
  <c r="U19" i="91"/>
  <c r="V19" i="91" s="1"/>
  <c r="U20" i="91"/>
  <c r="BB19" i="91"/>
  <c r="U78" i="91"/>
  <c r="BB79" i="91"/>
  <c r="U79" i="91"/>
  <c r="U80" i="91"/>
  <c r="AG80" i="91" s="1"/>
  <c r="AA80" i="91"/>
  <c r="U35" i="91"/>
  <c r="BB34" i="91"/>
  <c r="U33" i="91"/>
  <c r="U34" i="91"/>
  <c r="U36" i="91"/>
  <c r="T35" i="91"/>
  <c r="T33" i="91"/>
  <c r="T34" i="91"/>
  <c r="T36" i="91"/>
  <c r="U5" i="91"/>
  <c r="U6" i="91"/>
  <c r="U4" i="91"/>
  <c r="T5" i="91"/>
  <c r="T6" i="91"/>
  <c r="T3" i="91"/>
  <c r="T4" i="91"/>
  <c r="V64" i="91"/>
  <c r="AA64" i="91"/>
  <c r="AG64" i="91"/>
  <c r="AG66" i="91"/>
  <c r="AA66" i="91"/>
  <c r="V66" i="91"/>
  <c r="AA63" i="91"/>
  <c r="V63" i="91"/>
  <c r="AG63" i="91"/>
  <c r="AG65" i="91"/>
  <c r="V65" i="91"/>
  <c r="AA65" i="91"/>
  <c r="AG78" i="91" l="1"/>
  <c r="AG50" i="91"/>
  <c r="AG21" i="91"/>
  <c r="AG18" i="91"/>
  <c r="V18" i="91"/>
  <c r="V79" i="91"/>
  <c r="AB20" i="91"/>
  <c r="AB18" i="91"/>
  <c r="AB21" i="91"/>
  <c r="AB19" i="91"/>
  <c r="AG20" i="91"/>
  <c r="V48" i="91"/>
  <c r="AB48" i="91"/>
  <c r="AB49" i="91"/>
  <c r="AG48" i="91"/>
  <c r="AA81" i="91"/>
  <c r="AB80" i="91" s="1"/>
  <c r="AB51" i="91"/>
  <c r="AB50" i="91"/>
  <c r="V81" i="91"/>
  <c r="V49" i="91"/>
  <c r="AG49" i="91"/>
  <c r="V51" i="91"/>
  <c r="V50" i="91"/>
  <c r="AG19" i="91"/>
  <c r="V21" i="91"/>
  <c r="V20" i="91"/>
  <c r="V80" i="91"/>
  <c r="V78" i="91"/>
  <c r="AG79" i="91"/>
  <c r="AA34" i="91"/>
  <c r="V34" i="91"/>
  <c r="AG34" i="91"/>
  <c r="AA33" i="91"/>
  <c r="V33" i="91"/>
  <c r="AG33" i="91"/>
  <c r="AA35" i="91"/>
  <c r="V35" i="91"/>
  <c r="AG35" i="91"/>
  <c r="AA36" i="91"/>
  <c r="V36" i="91"/>
  <c r="AG36" i="91"/>
  <c r="V6" i="91"/>
  <c r="V4" i="91"/>
  <c r="AG5" i="91"/>
  <c r="AA4" i="91"/>
  <c r="AG4" i="91"/>
  <c r="AA3" i="91"/>
  <c r="V3" i="91"/>
  <c r="AG3" i="91"/>
  <c r="AA6" i="91"/>
  <c r="AG6" i="91"/>
  <c r="AA5" i="91"/>
  <c r="V5" i="91"/>
  <c r="AB63" i="91"/>
  <c r="W63" i="91"/>
  <c r="W66" i="91"/>
  <c r="AB65" i="91"/>
  <c r="P123" i="108" s="1"/>
  <c r="AB66" i="91"/>
  <c r="P124" i="108" s="1"/>
  <c r="W65" i="91"/>
  <c r="W64" i="91"/>
  <c r="AB64" i="91"/>
  <c r="P122" i="108" s="1"/>
  <c r="AH20" i="91" l="1"/>
  <c r="P111" i="108"/>
  <c r="AH49" i="91"/>
  <c r="P118" i="108"/>
  <c r="AH48" i="91"/>
  <c r="P117" i="108"/>
  <c r="D80" i="91"/>
  <c r="P127" i="108"/>
  <c r="D50" i="91"/>
  <c r="P119" i="108"/>
  <c r="AH19" i="91"/>
  <c r="P110" i="108"/>
  <c r="D18" i="91"/>
  <c r="P109" i="108"/>
  <c r="D63" i="91"/>
  <c r="P121" i="108"/>
  <c r="AH51" i="91"/>
  <c r="P120" i="108"/>
  <c r="D21" i="91"/>
  <c r="P112" i="108"/>
  <c r="AB78" i="91"/>
  <c r="D49" i="91"/>
  <c r="D48" i="91"/>
  <c r="D20" i="91"/>
  <c r="AH18" i="91"/>
  <c r="AH21" i="91"/>
  <c r="D19" i="91"/>
  <c r="AH50" i="91"/>
  <c r="AB22" i="91"/>
  <c r="AB79" i="91"/>
  <c r="AB81" i="91"/>
  <c r="AB52" i="91"/>
  <c r="D51" i="91"/>
  <c r="W48" i="91"/>
  <c r="W49" i="91"/>
  <c r="W50" i="91"/>
  <c r="W51" i="91"/>
  <c r="W20" i="91"/>
  <c r="W21" i="91"/>
  <c r="W19" i="91"/>
  <c r="W18" i="91"/>
  <c r="W78" i="91"/>
  <c r="AH80" i="91"/>
  <c r="W81" i="91"/>
  <c r="W80" i="91"/>
  <c r="W79" i="91"/>
  <c r="AB34" i="91"/>
  <c r="W33" i="91"/>
  <c r="W35" i="91"/>
  <c r="AB35" i="91"/>
  <c r="P115" i="108" s="1"/>
  <c r="AB33" i="91"/>
  <c r="P113" i="108" s="1"/>
  <c r="W36" i="91"/>
  <c r="AB36" i="91"/>
  <c r="P116" i="108" s="1"/>
  <c r="W34" i="91"/>
  <c r="AB5" i="91"/>
  <c r="AB6" i="91"/>
  <c r="P108" i="108" s="1"/>
  <c r="W3" i="91"/>
  <c r="AB3" i="91"/>
  <c r="P105" i="108" s="1"/>
  <c r="W6" i="91"/>
  <c r="W5" i="91"/>
  <c r="AB4" i="91"/>
  <c r="P106" i="108" s="1"/>
  <c r="W4" i="91"/>
  <c r="AH63" i="91"/>
  <c r="W67" i="91"/>
  <c r="D65" i="91"/>
  <c r="AH65" i="91"/>
  <c r="AH66" i="91"/>
  <c r="D66" i="91"/>
  <c r="AH64" i="91"/>
  <c r="D64" i="91"/>
  <c r="AB67" i="91"/>
  <c r="D81" i="91" l="1"/>
  <c r="P128" i="108"/>
  <c r="D5" i="91"/>
  <c r="P107" i="108"/>
  <c r="AH34" i="91"/>
  <c r="P114" i="108"/>
  <c r="D78" i="91"/>
  <c r="P125" i="108"/>
  <c r="AH79" i="91"/>
  <c r="P126" i="108"/>
  <c r="AH78" i="91"/>
  <c r="AB82" i="91"/>
  <c r="V29" i="90"/>
  <c r="Z11" i="90"/>
  <c r="V28" i="90"/>
  <c r="X11" i="90"/>
  <c r="V12" i="90"/>
  <c r="AB13" i="90"/>
  <c r="Z12" i="90"/>
  <c r="AB14" i="90"/>
  <c r="V14" i="90"/>
  <c r="X14" i="90"/>
  <c r="AB11" i="90"/>
  <c r="AB12" i="90"/>
  <c r="X12" i="90"/>
  <c r="X13" i="90"/>
  <c r="V11" i="90"/>
  <c r="Z13" i="90"/>
  <c r="Z14" i="90"/>
  <c r="V13" i="90"/>
  <c r="AH81" i="91"/>
  <c r="AB27" i="90"/>
  <c r="X27" i="90"/>
  <c r="Z27" i="90"/>
  <c r="Z29" i="90"/>
  <c r="V27" i="90"/>
  <c r="Z28" i="90"/>
  <c r="AB28" i="90"/>
  <c r="X28" i="90"/>
  <c r="AB30" i="90"/>
  <c r="V30" i="90"/>
  <c r="X30" i="90"/>
  <c r="Z30" i="90"/>
  <c r="D79" i="91"/>
  <c r="AB29" i="90"/>
  <c r="X29" i="90"/>
  <c r="W52" i="91"/>
  <c r="W22" i="91"/>
  <c r="W82" i="91"/>
  <c r="D34" i="91"/>
  <c r="W37" i="91"/>
  <c r="D36" i="91"/>
  <c r="AH36" i="91"/>
  <c r="AH33" i="91"/>
  <c r="AB37" i="91"/>
  <c r="D33" i="91"/>
  <c r="AH35" i="91"/>
  <c r="D35" i="91"/>
  <c r="AH5" i="91"/>
  <c r="W7" i="91"/>
  <c r="AH4" i="91"/>
  <c r="D4" i="91"/>
  <c r="D3" i="91"/>
  <c r="AB7" i="91"/>
  <c r="AH3" i="91"/>
  <c r="D6" i="91"/>
  <c r="AH6" i="91"/>
  <c r="V36" i="90"/>
  <c r="Z37" i="90"/>
  <c r="V37" i="90"/>
  <c r="AB38" i="90"/>
  <c r="X36" i="90"/>
  <c r="AB37" i="90"/>
  <c r="X37" i="90"/>
  <c r="Z38" i="90"/>
  <c r="AB36" i="90"/>
  <c r="X35" i="90"/>
  <c r="X38" i="90"/>
  <c r="Z36" i="90"/>
  <c r="V38" i="90"/>
  <c r="V35" i="90"/>
  <c r="AB35" i="90"/>
  <c r="Z35" i="90"/>
  <c r="X44" i="90" l="1"/>
  <c r="X44" i="92" s="1"/>
  <c r="S51" i="45"/>
  <c r="R51" i="45" s="1"/>
  <c r="S47" i="45"/>
  <c r="R47" i="45" s="1"/>
  <c r="S43" i="45"/>
  <c r="R43" i="45" s="1"/>
  <c r="S39" i="45"/>
  <c r="R39" i="45" s="1"/>
  <c r="S35" i="45"/>
  <c r="R35" i="45" s="1"/>
  <c r="S31" i="45"/>
  <c r="R31" i="45" s="1"/>
  <c r="S48" i="45"/>
  <c r="H44" i="45" s="1"/>
  <c r="S40" i="45"/>
  <c r="H47" i="45" s="1"/>
  <c r="S36" i="45"/>
  <c r="H43" i="45" s="1"/>
  <c r="S32" i="45"/>
  <c r="H42" i="45" s="1"/>
  <c r="S28" i="45"/>
  <c r="H40" i="45" s="1"/>
  <c r="S50" i="45"/>
  <c r="S46" i="45"/>
  <c r="S42" i="45"/>
  <c r="S38" i="45"/>
  <c r="S34" i="45"/>
  <c r="R34" i="45" s="1"/>
  <c r="S30" i="45"/>
  <c r="S49" i="45"/>
  <c r="I47" i="45" s="1"/>
  <c r="S45" i="45"/>
  <c r="I45" i="45" s="1"/>
  <c r="S41" i="45"/>
  <c r="H45" i="45" s="1"/>
  <c r="S37" i="45"/>
  <c r="S33" i="45"/>
  <c r="I41" i="45" s="1"/>
  <c r="S29" i="45"/>
  <c r="H41" i="45" s="1"/>
  <c r="S44" i="45"/>
  <c r="H46" i="45" s="1"/>
  <c r="AB27" i="101"/>
  <c r="Z36" i="101"/>
  <c r="AB38" i="101"/>
  <c r="X28" i="101"/>
  <c r="V38" i="101"/>
  <c r="AB30" i="101"/>
  <c r="AB28" i="101"/>
  <c r="V13" i="101"/>
  <c r="Z11" i="101"/>
  <c r="V37" i="101"/>
  <c r="AB29" i="101"/>
  <c r="Z14" i="101"/>
  <c r="V29" i="101"/>
  <c r="X36" i="101"/>
  <c r="X35" i="101"/>
  <c r="AB36" i="101"/>
  <c r="V36" i="101"/>
  <c r="Z13" i="101"/>
  <c r="X38" i="101"/>
  <c r="Z35" i="101"/>
  <c r="Z38" i="101"/>
  <c r="Z30" i="101"/>
  <c r="Z29" i="101"/>
  <c r="Z12" i="101"/>
  <c r="AB35" i="101"/>
  <c r="X37" i="101"/>
  <c r="X30" i="101"/>
  <c r="Z27" i="101"/>
  <c r="AB13" i="101"/>
  <c r="V35" i="101"/>
  <c r="AB37" i="101"/>
  <c r="V30" i="101"/>
  <c r="X27" i="101"/>
  <c r="X12" i="101"/>
  <c r="AB12" i="92"/>
  <c r="AB12" i="101"/>
  <c r="AB11" i="92"/>
  <c r="AB11" i="101"/>
  <c r="W28" i="90"/>
  <c r="W28" i="92" s="1"/>
  <c r="V28" i="101"/>
  <c r="X29" i="92"/>
  <c r="X29" i="101"/>
  <c r="X14" i="92"/>
  <c r="X14" i="101"/>
  <c r="X11" i="92"/>
  <c r="X11" i="101"/>
  <c r="Z28" i="92"/>
  <c r="Z28" i="101"/>
  <c r="V14" i="92"/>
  <c r="V14" i="101"/>
  <c r="V27" i="92"/>
  <c r="V27" i="101"/>
  <c r="AB14" i="92"/>
  <c r="AB14" i="101"/>
  <c r="Z37" i="92"/>
  <c r="Z37" i="101"/>
  <c r="V11" i="92"/>
  <c r="V11" i="101"/>
  <c r="X13" i="92"/>
  <c r="X13" i="101"/>
  <c r="AC12" i="90"/>
  <c r="AC12" i="92" s="1"/>
  <c r="V12" i="101"/>
  <c r="W37" i="90"/>
  <c r="AC13" i="90"/>
  <c r="V29" i="92"/>
  <c r="W29" i="90"/>
  <c r="AC29" i="90"/>
  <c r="Z11" i="92"/>
  <c r="AC28" i="90"/>
  <c r="V28" i="92"/>
  <c r="AA11" i="90"/>
  <c r="Z14" i="92"/>
  <c r="X27" i="92"/>
  <c r="AC14" i="90"/>
  <c r="W12" i="90"/>
  <c r="W14" i="90"/>
  <c r="AB13" i="92"/>
  <c r="V12" i="92"/>
  <c r="X12" i="92"/>
  <c r="AA14" i="90"/>
  <c r="Z12" i="92"/>
  <c r="AA12" i="90"/>
  <c r="W11" i="90"/>
  <c r="AC30" i="90"/>
  <c r="W13" i="90"/>
  <c r="Z13" i="92"/>
  <c r="AA13" i="90"/>
  <c r="V13" i="92"/>
  <c r="AC11" i="90"/>
  <c r="Z29" i="92"/>
  <c r="X30" i="92"/>
  <c r="Z27" i="92"/>
  <c r="AA27" i="90"/>
  <c r="AB27" i="92"/>
  <c r="AB28" i="92"/>
  <c r="W27" i="90"/>
  <c r="AC27" i="90"/>
  <c r="AA29" i="90"/>
  <c r="AA28" i="90"/>
  <c r="X28" i="92"/>
  <c r="AB30" i="92"/>
  <c r="V30" i="92"/>
  <c r="W30" i="90"/>
  <c r="X43" i="90"/>
  <c r="Z30" i="92"/>
  <c r="V43" i="90"/>
  <c r="Z46" i="90"/>
  <c r="AA30" i="90"/>
  <c r="AB43" i="90"/>
  <c r="V45" i="90"/>
  <c r="Z43" i="90"/>
  <c r="X45" i="90"/>
  <c r="V46" i="90"/>
  <c r="X46" i="90"/>
  <c r="Z45" i="90"/>
  <c r="AB45" i="90"/>
  <c r="AB44" i="90"/>
  <c r="V44" i="90"/>
  <c r="AB46" i="90"/>
  <c r="Z44" i="90"/>
  <c r="AB29" i="92"/>
  <c r="AB21" i="90"/>
  <c r="X21" i="90"/>
  <c r="AB22" i="90"/>
  <c r="AB20" i="90"/>
  <c r="AB19" i="90"/>
  <c r="V19" i="90"/>
  <c r="Z20" i="90"/>
  <c r="X19" i="90"/>
  <c r="V20" i="90"/>
  <c r="X20" i="90"/>
  <c r="Z19" i="90"/>
  <c r="X22" i="90"/>
  <c r="Z22" i="90"/>
  <c r="Z21" i="90"/>
  <c r="V22" i="90"/>
  <c r="V21" i="90"/>
  <c r="AC36" i="90"/>
  <c r="V36" i="92"/>
  <c r="AL10" i="90"/>
  <c r="W36" i="90"/>
  <c r="AL14" i="90"/>
  <c r="AL16" i="90"/>
  <c r="AL4" i="90"/>
  <c r="AL8" i="90"/>
  <c r="AL6" i="90"/>
  <c r="AL18" i="90"/>
  <c r="AL12" i="90"/>
  <c r="AB6" i="90"/>
  <c r="Z5" i="90"/>
  <c r="AB4" i="90"/>
  <c r="X6" i="90"/>
  <c r="Z3" i="90"/>
  <c r="V4" i="90"/>
  <c r="V6" i="90"/>
  <c r="V3" i="90"/>
  <c r="X5" i="90"/>
  <c r="X3" i="90"/>
  <c r="AB5" i="90"/>
  <c r="AB3" i="90"/>
  <c r="Z4" i="90"/>
  <c r="Z6" i="90"/>
  <c r="V5" i="90"/>
  <c r="X4" i="90"/>
  <c r="V37" i="92"/>
  <c r="AB38" i="92"/>
  <c r="AA37" i="90"/>
  <c r="X37" i="92"/>
  <c r="AC37" i="90"/>
  <c r="AB37" i="92"/>
  <c r="X36" i="92"/>
  <c r="AA38" i="90"/>
  <c r="X38" i="92"/>
  <c r="AB36" i="92"/>
  <c r="Z35" i="92"/>
  <c r="Z38" i="92"/>
  <c r="X35" i="92"/>
  <c r="AA35" i="90"/>
  <c r="AB35" i="92"/>
  <c r="Z36" i="92"/>
  <c r="W35" i="90"/>
  <c r="AC35" i="90"/>
  <c r="V35" i="92"/>
  <c r="AC38" i="90"/>
  <c r="W38" i="90"/>
  <c r="V38" i="92"/>
  <c r="AA36" i="90"/>
  <c r="R50" i="45" l="1"/>
  <c r="V29" i="103"/>
  <c r="X44" i="101"/>
  <c r="X44" i="103" s="1"/>
  <c r="R46" i="45"/>
  <c r="R30" i="45"/>
  <c r="R38" i="45"/>
  <c r="R42" i="45"/>
  <c r="X28" i="103"/>
  <c r="V13" i="103"/>
  <c r="AB28" i="103"/>
  <c r="Z12" i="103"/>
  <c r="AB38" i="103"/>
  <c r="R44" i="45"/>
  <c r="R41" i="45"/>
  <c r="R40" i="45"/>
  <c r="R29" i="45"/>
  <c r="R45" i="45"/>
  <c r="R28" i="45"/>
  <c r="R48" i="45"/>
  <c r="R33" i="45"/>
  <c r="R49" i="45"/>
  <c r="R32" i="45"/>
  <c r="R37" i="45"/>
  <c r="R36" i="45"/>
  <c r="V37" i="103"/>
  <c r="X36" i="103"/>
  <c r="V38" i="103"/>
  <c r="Z36" i="103"/>
  <c r="AB35" i="103"/>
  <c r="V36" i="103"/>
  <c r="V30" i="103"/>
  <c r="AB27" i="103"/>
  <c r="X37" i="103"/>
  <c r="AB29" i="103"/>
  <c r="X12" i="103"/>
  <c r="Z13" i="103"/>
  <c r="X30" i="103"/>
  <c r="X38" i="103"/>
  <c r="Z14" i="103"/>
  <c r="Z35" i="103"/>
  <c r="Z27" i="103"/>
  <c r="Z38" i="103"/>
  <c r="V11" i="103"/>
  <c r="V14" i="103"/>
  <c r="X29" i="103"/>
  <c r="AB30" i="103"/>
  <c r="AB13" i="103"/>
  <c r="Z37" i="103"/>
  <c r="AB37" i="103"/>
  <c r="V12" i="103"/>
  <c r="AB14" i="103"/>
  <c r="X11" i="103"/>
  <c r="X35" i="103"/>
  <c r="V35" i="103"/>
  <c r="Z30" i="103"/>
  <c r="X27" i="103"/>
  <c r="AB36" i="103"/>
  <c r="Z29" i="103"/>
  <c r="Z28" i="103"/>
  <c r="V28" i="103"/>
  <c r="X13" i="103"/>
  <c r="V27" i="103"/>
  <c r="X14" i="103"/>
  <c r="AB12" i="103"/>
  <c r="AB11" i="103"/>
  <c r="Z11" i="103"/>
  <c r="AB4" i="101"/>
  <c r="AA35" i="101"/>
  <c r="AC38" i="101"/>
  <c r="AA37" i="101"/>
  <c r="AB3" i="101"/>
  <c r="X6" i="101"/>
  <c r="AL6" i="101"/>
  <c r="AL10" i="101"/>
  <c r="Z19" i="101"/>
  <c r="AB22" i="101"/>
  <c r="AB43" i="101"/>
  <c r="X21" i="101"/>
  <c r="AA30" i="101"/>
  <c r="AL4" i="101"/>
  <c r="V20" i="101"/>
  <c r="AB21" i="101"/>
  <c r="Z45" i="101"/>
  <c r="Z46" i="101"/>
  <c r="W11" i="101"/>
  <c r="W12" i="101"/>
  <c r="X20" i="101"/>
  <c r="W35" i="101"/>
  <c r="X3" i="101"/>
  <c r="Z5" i="101"/>
  <c r="AA38" i="101"/>
  <c r="X5" i="101"/>
  <c r="AB6" i="101"/>
  <c r="AL16" i="101"/>
  <c r="V21" i="101"/>
  <c r="X19" i="101"/>
  <c r="X46" i="101"/>
  <c r="AA29" i="101"/>
  <c r="AA12" i="101"/>
  <c r="AC14" i="101"/>
  <c r="X4" i="101"/>
  <c r="V3" i="101"/>
  <c r="AL8" i="101"/>
  <c r="V22" i="101"/>
  <c r="Z20" i="101"/>
  <c r="AC27" i="101"/>
  <c r="AC11" i="101"/>
  <c r="AL12" i="101"/>
  <c r="Z21" i="101"/>
  <c r="V19" i="101"/>
  <c r="Z44" i="101"/>
  <c r="W28" i="101"/>
  <c r="W28" i="103" s="1"/>
  <c r="AC35" i="101"/>
  <c r="W38" i="101"/>
  <c r="AC37" i="101"/>
  <c r="Z6" i="101"/>
  <c r="V4" i="101"/>
  <c r="AL18" i="101"/>
  <c r="Z22" i="101"/>
  <c r="AB19" i="101"/>
  <c r="AA13" i="101"/>
  <c r="AC29" i="101"/>
  <c r="AB5" i="101"/>
  <c r="AA36" i="101"/>
  <c r="V5" i="101"/>
  <c r="V6" i="101"/>
  <c r="Z4" i="101"/>
  <c r="Z3" i="101"/>
  <c r="AL14" i="101"/>
  <c r="X22" i="101"/>
  <c r="AB20" i="101"/>
  <c r="V44" i="101"/>
  <c r="V45" i="101"/>
  <c r="W29" i="101"/>
  <c r="AC12" i="101"/>
  <c r="AC12" i="103" s="1"/>
  <c r="AA28" i="92"/>
  <c r="AA28" i="101"/>
  <c r="AC28" i="92"/>
  <c r="AC28" i="101"/>
  <c r="W43" i="90"/>
  <c r="W43" i="92" s="1"/>
  <c r="V43" i="101"/>
  <c r="V46" i="92"/>
  <c r="V46" i="101"/>
  <c r="AC13" i="92"/>
  <c r="AC13" i="101"/>
  <c r="X45" i="92"/>
  <c r="X45" i="101"/>
  <c r="X43" i="92"/>
  <c r="X43" i="101"/>
  <c r="W27" i="92"/>
  <c r="W27" i="101"/>
  <c r="AA14" i="92"/>
  <c r="AA14" i="101"/>
  <c r="W37" i="92"/>
  <c r="W37" i="101"/>
  <c r="W36" i="92"/>
  <c r="W36" i="101"/>
  <c r="AB46" i="92"/>
  <c r="AB46" i="101"/>
  <c r="Z43" i="92"/>
  <c r="Z43" i="101"/>
  <c r="W30" i="92"/>
  <c r="W30" i="101"/>
  <c r="AC36" i="92"/>
  <c r="AC36" i="101"/>
  <c r="AB44" i="92"/>
  <c r="AB44" i="101"/>
  <c r="AA27" i="92"/>
  <c r="AA27" i="101"/>
  <c r="W13" i="92"/>
  <c r="W13" i="101"/>
  <c r="AA11" i="92"/>
  <c r="AA11" i="101"/>
  <c r="AB45" i="92"/>
  <c r="AB45" i="101"/>
  <c r="AC30" i="92"/>
  <c r="AC30" i="101"/>
  <c r="W14" i="92"/>
  <c r="W14" i="101"/>
  <c r="W45" i="90"/>
  <c r="U15" i="90"/>
  <c r="AC29" i="92"/>
  <c r="W29" i="92"/>
  <c r="AA46" i="90"/>
  <c r="AC14" i="92"/>
  <c r="W12" i="92"/>
  <c r="AA12" i="92"/>
  <c r="AA29" i="92"/>
  <c r="W11" i="92"/>
  <c r="AB43" i="92"/>
  <c r="U16" i="90"/>
  <c r="AA13" i="92"/>
  <c r="AC11" i="92"/>
  <c r="U32" i="90"/>
  <c r="AC27" i="92"/>
  <c r="U31" i="90"/>
  <c r="AC46" i="90"/>
  <c r="AC43" i="90"/>
  <c r="V43" i="92"/>
  <c r="AC45" i="90"/>
  <c r="AA30" i="92"/>
  <c r="X46" i="92"/>
  <c r="Z46" i="92"/>
  <c r="V45" i="92"/>
  <c r="Z45" i="92"/>
  <c r="AC44" i="90"/>
  <c r="Z44" i="92"/>
  <c r="AA44" i="90"/>
  <c r="AA43" i="90"/>
  <c r="AA45" i="90"/>
  <c r="W44" i="90"/>
  <c r="V44" i="92"/>
  <c r="W46" i="90"/>
  <c r="W21" i="90"/>
  <c r="AC21" i="90"/>
  <c r="V21" i="92"/>
  <c r="AA19" i="90"/>
  <c r="X19" i="92"/>
  <c r="V22" i="92"/>
  <c r="W22" i="90"/>
  <c r="AC22" i="90"/>
  <c r="Z20" i="92"/>
  <c r="Z21" i="92"/>
  <c r="V19" i="92"/>
  <c r="W19" i="90"/>
  <c r="AC19" i="90"/>
  <c r="Z22" i="92"/>
  <c r="AB19" i="92"/>
  <c r="AA22" i="90"/>
  <c r="X22" i="92"/>
  <c r="AB20" i="92"/>
  <c r="Z19" i="92"/>
  <c r="AB22" i="92"/>
  <c r="X20" i="92"/>
  <c r="AA20" i="90"/>
  <c r="X21" i="92"/>
  <c r="AA21" i="90"/>
  <c r="W20" i="90"/>
  <c r="V20" i="92"/>
  <c r="AC20" i="90"/>
  <c r="AB21" i="92"/>
  <c r="F100" i="91"/>
  <c r="I100" i="91" s="1"/>
  <c r="AL10" i="92"/>
  <c r="AX10" i="90"/>
  <c r="F99" i="91"/>
  <c r="I99" i="91" s="1"/>
  <c r="AX14" i="90"/>
  <c r="AL14" i="92"/>
  <c r="AA4" i="90"/>
  <c r="X4" i="92"/>
  <c r="AC3" i="90"/>
  <c r="W3" i="90"/>
  <c r="V3" i="92"/>
  <c r="F98" i="91"/>
  <c r="AX8" i="90"/>
  <c r="AL8" i="92"/>
  <c r="V6" i="92"/>
  <c r="W6" i="90"/>
  <c r="AC6" i="90"/>
  <c r="Z6" i="92"/>
  <c r="V4" i="92"/>
  <c r="W4" i="90"/>
  <c r="AC4" i="90"/>
  <c r="AX18" i="90"/>
  <c r="AL18" i="92"/>
  <c r="AC5" i="90"/>
  <c r="V5" i="92"/>
  <c r="W5" i="90"/>
  <c r="Z4" i="92"/>
  <c r="Z3" i="92"/>
  <c r="F96" i="91"/>
  <c r="AB3" i="92"/>
  <c r="X6" i="92"/>
  <c r="AA6" i="90"/>
  <c r="AL6" i="92"/>
  <c r="AX6" i="90"/>
  <c r="F95" i="91"/>
  <c r="AB5" i="92"/>
  <c r="AB4" i="92"/>
  <c r="AL12" i="92"/>
  <c r="AX12" i="90"/>
  <c r="F97" i="91"/>
  <c r="X3" i="92"/>
  <c r="AA3" i="90"/>
  <c r="Z5" i="92"/>
  <c r="AL4" i="92"/>
  <c r="AX4" i="90"/>
  <c r="AA5" i="90"/>
  <c r="X5" i="92"/>
  <c r="AB6" i="92"/>
  <c r="AL16" i="92"/>
  <c r="AX16" i="90"/>
  <c r="AC37" i="92"/>
  <c r="AA37" i="92"/>
  <c r="W38" i="92"/>
  <c r="AC38" i="92"/>
  <c r="W35" i="92"/>
  <c r="U40" i="90"/>
  <c r="AA35" i="92"/>
  <c r="AA38" i="92"/>
  <c r="AA36" i="92"/>
  <c r="AC35" i="92"/>
  <c r="U39" i="90"/>
  <c r="J43" i="45" l="1"/>
  <c r="J80" i="108" s="1"/>
  <c r="I80" i="108" s="1"/>
  <c r="K47" i="45"/>
  <c r="K41" i="45"/>
  <c r="J41" i="45"/>
  <c r="J76" i="108" s="1"/>
  <c r="I76" i="108" s="1"/>
  <c r="J40" i="45"/>
  <c r="J74" i="108" s="1"/>
  <c r="I74" i="108" s="1"/>
  <c r="J47" i="45"/>
  <c r="J88" i="108" s="1"/>
  <c r="I88" i="108" s="1"/>
  <c r="J45" i="45"/>
  <c r="J84" i="108" s="1"/>
  <c r="I84" i="108" s="1"/>
  <c r="J42" i="45"/>
  <c r="J78" i="108" s="1"/>
  <c r="I78" i="108" s="1"/>
  <c r="J46" i="45"/>
  <c r="J86" i="108" s="1"/>
  <c r="I86" i="108" s="1"/>
  <c r="J44" i="45"/>
  <c r="J82" i="108" s="1"/>
  <c r="I82" i="108" s="1"/>
  <c r="K45" i="45"/>
  <c r="V44" i="103"/>
  <c r="AL8" i="103"/>
  <c r="AA36" i="103"/>
  <c r="AL16" i="103"/>
  <c r="AL12" i="103"/>
  <c r="AB4" i="103"/>
  <c r="W35" i="103"/>
  <c r="AL18" i="103"/>
  <c r="AL4" i="103"/>
  <c r="AA13" i="103"/>
  <c r="AC14" i="103"/>
  <c r="Z46" i="103"/>
  <c r="AA12" i="103"/>
  <c r="AL14" i="103"/>
  <c r="AL6" i="103"/>
  <c r="AC35" i="103"/>
  <c r="AL10" i="103"/>
  <c r="V20" i="103"/>
  <c r="AB19" i="103"/>
  <c r="Z22" i="103"/>
  <c r="Z4" i="103"/>
  <c r="V3" i="103"/>
  <c r="X4" i="103"/>
  <c r="V6" i="103"/>
  <c r="AC30" i="103"/>
  <c r="AC27" i="103"/>
  <c r="AC11" i="103"/>
  <c r="AC36" i="103"/>
  <c r="X3" i="103"/>
  <c r="W38" i="103"/>
  <c r="AA35" i="103"/>
  <c r="Z21" i="103"/>
  <c r="AC38" i="103"/>
  <c r="Z5" i="103"/>
  <c r="AC37" i="103"/>
  <c r="X20" i="103"/>
  <c r="W29" i="103"/>
  <c r="AC29" i="103"/>
  <c r="AC28" i="103"/>
  <c r="X19" i="103"/>
  <c r="V45" i="103"/>
  <c r="W13" i="103"/>
  <c r="W36" i="103"/>
  <c r="X46" i="103"/>
  <c r="AB44" i="103"/>
  <c r="Z43" i="103"/>
  <c r="AA14" i="103"/>
  <c r="AC13" i="103"/>
  <c r="AA28" i="103"/>
  <c r="V43" i="103"/>
  <c r="AA38" i="103"/>
  <c r="X22" i="103"/>
  <c r="AA37" i="103"/>
  <c r="Z45" i="103"/>
  <c r="Z6" i="103"/>
  <c r="X43" i="103"/>
  <c r="AB3" i="103"/>
  <c r="X21" i="103"/>
  <c r="X6" i="103"/>
  <c r="V5" i="103"/>
  <c r="AB6" i="103"/>
  <c r="AB45" i="103"/>
  <c r="X45" i="103"/>
  <c r="AB20" i="103"/>
  <c r="Z20" i="103"/>
  <c r="Z44" i="103"/>
  <c r="AB43" i="103"/>
  <c r="AB46" i="103"/>
  <c r="V46" i="103"/>
  <c r="V22" i="103"/>
  <c r="W11" i="103"/>
  <c r="AB21" i="103"/>
  <c r="AB22" i="103"/>
  <c r="W37" i="103"/>
  <c r="AA30" i="103"/>
  <c r="AA29" i="103"/>
  <c r="AA27" i="103"/>
  <c r="W30" i="103"/>
  <c r="V19" i="103"/>
  <c r="V21" i="103"/>
  <c r="W14" i="103"/>
  <c r="AA11" i="103"/>
  <c r="W27" i="103"/>
  <c r="X5" i="103"/>
  <c r="AB5" i="103"/>
  <c r="V4" i="103"/>
  <c r="W12" i="103"/>
  <c r="Z19" i="103"/>
  <c r="Z3" i="103"/>
  <c r="AX6" i="101"/>
  <c r="AX6" i="103"/>
  <c r="AC4" i="101"/>
  <c r="W21" i="101"/>
  <c r="AC5" i="101"/>
  <c r="W4" i="101"/>
  <c r="W3" i="101"/>
  <c r="AA21" i="101"/>
  <c r="AA22" i="101"/>
  <c r="AC22" i="101"/>
  <c r="AC45" i="101"/>
  <c r="AX10" i="101"/>
  <c r="AX10" i="103"/>
  <c r="W22" i="101"/>
  <c r="U16" i="101"/>
  <c r="W20" i="101"/>
  <c r="AA43" i="101"/>
  <c r="AA3" i="101"/>
  <c r="AA5" i="101"/>
  <c r="AX8" i="101"/>
  <c r="AX8" i="103"/>
  <c r="AA20" i="101"/>
  <c r="AA46" i="101"/>
  <c r="U15" i="101"/>
  <c r="AX16" i="101"/>
  <c r="AX16" i="103"/>
  <c r="AA4" i="101"/>
  <c r="AC19" i="101"/>
  <c r="W46" i="101"/>
  <c r="AC46" i="101"/>
  <c r="AX12" i="101"/>
  <c r="AX12" i="103"/>
  <c r="AC3" i="101"/>
  <c r="AX4" i="101"/>
  <c r="AX4" i="103"/>
  <c r="AA6" i="101"/>
  <c r="AC6" i="101"/>
  <c r="AX18" i="101"/>
  <c r="AX18" i="103"/>
  <c r="W6" i="101"/>
  <c r="W19" i="101"/>
  <c r="AA19" i="101"/>
  <c r="U31" i="101"/>
  <c r="W43" i="101"/>
  <c r="W43" i="103" s="1"/>
  <c r="U40" i="101"/>
  <c r="AX14" i="101"/>
  <c r="AX14" i="103"/>
  <c r="AC20" i="101"/>
  <c r="W5" i="101"/>
  <c r="AC21" i="101"/>
  <c r="U32" i="101"/>
  <c r="AC44" i="92"/>
  <c r="AC44" i="101"/>
  <c r="AC43" i="92"/>
  <c r="AC43" i="101"/>
  <c r="W44" i="92"/>
  <c r="W44" i="101"/>
  <c r="AA45" i="92"/>
  <c r="AA45" i="101"/>
  <c r="AE38" i="90"/>
  <c r="U39" i="101"/>
  <c r="AA44" i="92"/>
  <c r="AA44" i="101"/>
  <c r="W45" i="92"/>
  <c r="W45" i="101"/>
  <c r="U31" i="92"/>
  <c r="AE30" i="90"/>
  <c r="U15" i="92"/>
  <c r="AE14" i="90"/>
  <c r="V15" i="90"/>
  <c r="U16" i="92"/>
  <c r="AA46" i="92"/>
  <c r="V31" i="90"/>
  <c r="U32" i="92"/>
  <c r="AC46" i="92"/>
  <c r="AC45" i="92"/>
  <c r="AA43" i="92"/>
  <c r="U47" i="90"/>
  <c r="U48" i="90"/>
  <c r="W46" i="92"/>
  <c r="J100" i="91"/>
  <c r="G100" i="91"/>
  <c r="W20" i="92"/>
  <c r="AA21" i="92"/>
  <c r="AA19" i="92"/>
  <c r="AC22" i="92"/>
  <c r="AC21" i="92"/>
  <c r="AA20" i="92"/>
  <c r="U23" i="90"/>
  <c r="AC19" i="92"/>
  <c r="W22" i="92"/>
  <c r="W21" i="92"/>
  <c r="AC20" i="92"/>
  <c r="AA22" i="92"/>
  <c r="U24" i="90"/>
  <c r="W19" i="92"/>
  <c r="H100" i="91"/>
  <c r="X100" i="91"/>
  <c r="AX10" i="92"/>
  <c r="X99" i="91"/>
  <c r="G99" i="91"/>
  <c r="J99" i="91"/>
  <c r="H99" i="91"/>
  <c r="AX14" i="92"/>
  <c r="AX18" i="92"/>
  <c r="I98" i="91"/>
  <c r="X98" i="91"/>
  <c r="G98" i="91"/>
  <c r="J98" i="91"/>
  <c r="H98" i="91"/>
  <c r="AX4" i="92"/>
  <c r="AA3" i="92"/>
  <c r="AA6" i="92"/>
  <c r="W5" i="92"/>
  <c r="I95" i="91"/>
  <c r="G95" i="91"/>
  <c r="H95" i="91"/>
  <c r="J95" i="91"/>
  <c r="X95" i="91"/>
  <c r="AC6" i="92"/>
  <c r="U8" i="90"/>
  <c r="W3" i="92"/>
  <c r="AC5" i="92"/>
  <c r="W6" i="92"/>
  <c r="AX8" i="92"/>
  <c r="AC3" i="92"/>
  <c r="U7" i="90"/>
  <c r="AX6" i="92"/>
  <c r="G96" i="91"/>
  <c r="J96" i="91"/>
  <c r="X96" i="91"/>
  <c r="H96" i="91"/>
  <c r="I96" i="91"/>
  <c r="AC4" i="92"/>
  <c r="H97" i="91"/>
  <c r="J97" i="91"/>
  <c r="G97" i="91"/>
  <c r="I97" i="91"/>
  <c r="X97" i="91"/>
  <c r="W4" i="92"/>
  <c r="AX16" i="92"/>
  <c r="AX12" i="92"/>
  <c r="AA4" i="92"/>
  <c r="AA5" i="92"/>
  <c r="U40" i="92"/>
  <c r="V39" i="90"/>
  <c r="U39" i="92"/>
  <c r="U31" i="103" l="1"/>
  <c r="AF12" i="103"/>
  <c r="AF27" i="103"/>
  <c r="AF28" i="103"/>
  <c r="AF35" i="103"/>
  <c r="AF36" i="103"/>
  <c r="AF30" i="103"/>
  <c r="AF38" i="103"/>
  <c r="AF37" i="103"/>
  <c r="AF29" i="103"/>
  <c r="AF13" i="103"/>
  <c r="AF11" i="103"/>
  <c r="AF14" i="103"/>
  <c r="W5" i="103"/>
  <c r="U39" i="103"/>
  <c r="W3" i="103"/>
  <c r="AC5" i="103"/>
  <c r="AL20" i="103"/>
  <c r="U40" i="103"/>
  <c r="AC4" i="103"/>
  <c r="U15" i="103"/>
  <c r="AC6" i="103"/>
  <c r="U16" i="103"/>
  <c r="AC3" i="103"/>
  <c r="AC45" i="103"/>
  <c r="AA45" i="103"/>
  <c r="AC46" i="103"/>
  <c r="U32" i="103"/>
  <c r="AA46" i="103"/>
  <c r="AC44" i="103"/>
  <c r="AA22" i="103"/>
  <c r="AC22" i="103"/>
  <c r="AC20" i="103"/>
  <c r="W20" i="103"/>
  <c r="AA20" i="103"/>
  <c r="AA43" i="103"/>
  <c r="W21" i="103"/>
  <c r="AC43" i="103"/>
  <c r="W46" i="103"/>
  <c r="AC21" i="103"/>
  <c r="AC19" i="103"/>
  <c r="AA5" i="103"/>
  <c r="W22" i="103"/>
  <c r="W19" i="103"/>
  <c r="W45" i="103"/>
  <c r="W4" i="103"/>
  <c r="AA44" i="103"/>
  <c r="W44" i="103"/>
  <c r="W6" i="103"/>
  <c r="AA19" i="103"/>
  <c r="AA21" i="103"/>
  <c r="AA4" i="103"/>
  <c r="AA6" i="103"/>
  <c r="AA3" i="103"/>
  <c r="U8" i="101"/>
  <c r="U47" i="101"/>
  <c r="U24" i="101"/>
  <c r="V39" i="101"/>
  <c r="V31" i="101"/>
  <c r="AE22" i="90"/>
  <c r="U23" i="101"/>
  <c r="U48" i="92"/>
  <c r="U48" i="101"/>
  <c r="V15" i="92"/>
  <c r="V15" i="101"/>
  <c r="AE6" i="90"/>
  <c r="U7" i="101"/>
  <c r="U47" i="92"/>
  <c r="AE46" i="90"/>
  <c r="V31" i="92"/>
  <c r="V47" i="90"/>
  <c r="V23" i="90"/>
  <c r="U23" i="92"/>
  <c r="U24" i="92"/>
  <c r="L96" i="91"/>
  <c r="L99" i="91"/>
  <c r="L98" i="91"/>
  <c r="M97" i="91"/>
  <c r="M99" i="91"/>
  <c r="L100" i="91"/>
  <c r="L95" i="91"/>
  <c r="M95" i="91"/>
  <c r="M98" i="91"/>
  <c r="L97" i="91"/>
  <c r="U8" i="92"/>
  <c r="V7" i="90"/>
  <c r="U7" i="92"/>
  <c r="M96" i="91"/>
  <c r="K97" i="91"/>
  <c r="K96" i="91"/>
  <c r="M100" i="91"/>
  <c r="K95" i="91"/>
  <c r="K99" i="91"/>
  <c r="K100" i="91"/>
  <c r="K98" i="91"/>
  <c r="V39" i="92"/>
  <c r="AF46" i="103" l="1"/>
  <c r="AF45" i="103"/>
  <c r="AF43" i="103"/>
  <c r="AF44" i="103"/>
  <c r="AF19" i="103"/>
  <c r="AF5" i="103"/>
  <c r="AF20" i="103"/>
  <c r="AF21" i="103"/>
  <c r="AF22" i="103"/>
  <c r="AF6" i="103"/>
  <c r="AF4" i="103"/>
  <c r="AF3" i="103"/>
  <c r="U47" i="103"/>
  <c r="V39" i="103"/>
  <c r="AF39" i="103" s="1"/>
  <c r="U48" i="103"/>
  <c r="U24" i="103"/>
  <c r="U8" i="103"/>
  <c r="U23" i="103"/>
  <c r="V31" i="103"/>
  <c r="AF31" i="103" s="1"/>
  <c r="V15" i="103"/>
  <c r="AF15" i="103" s="1"/>
  <c r="U7" i="103"/>
  <c r="V23" i="101"/>
  <c r="V7" i="101"/>
  <c r="V47" i="92"/>
  <c r="V47" i="101"/>
  <c r="N97" i="91"/>
  <c r="N96" i="91"/>
  <c r="V23" i="92"/>
  <c r="N98" i="91"/>
  <c r="N99" i="91"/>
  <c r="N100" i="91"/>
  <c r="N95" i="91"/>
  <c r="V7" i="92"/>
  <c r="V23" i="103" l="1"/>
  <c r="AF23" i="103" s="1"/>
  <c r="V47" i="103"/>
  <c r="AF47" i="103" s="1"/>
  <c r="V7" i="103"/>
  <c r="AF7" i="103" s="1"/>
  <c r="O100" i="91"/>
  <c r="O99" i="91"/>
  <c r="O95" i="91"/>
  <c r="O97" i="91"/>
  <c r="O98" i="91"/>
  <c r="O96" i="91"/>
  <c r="AE48" i="29" l="1"/>
  <c r="AE48" i="102" s="1"/>
  <c r="AE40" i="29"/>
  <c r="AE40" i="102" s="1"/>
  <c r="AE32" i="29"/>
  <c r="AE32" i="102" s="1"/>
  <c r="AE24" i="29"/>
  <c r="AE24" i="102" s="1"/>
  <c r="AE16" i="29"/>
  <c r="AE16" i="102" s="1"/>
  <c r="P95" i="91"/>
  <c r="P96" i="91"/>
  <c r="P99" i="91"/>
  <c r="P98" i="91"/>
  <c r="P100" i="91"/>
  <c r="P97" i="91"/>
  <c r="P101" i="91" l="1"/>
  <c r="AE7" i="90"/>
  <c r="AE15" i="90"/>
  <c r="AE47" i="90"/>
  <c r="AE47" i="103" s="1"/>
  <c r="AE23" i="90"/>
  <c r="AE31" i="90"/>
  <c r="AE39" i="90"/>
  <c r="AE39" i="101" l="1"/>
  <c r="AE39" i="103"/>
  <c r="AE31" i="101"/>
  <c r="AE31" i="103"/>
  <c r="AE23" i="101"/>
  <c r="AE23" i="103"/>
  <c r="AE15" i="101"/>
  <c r="AE15" i="103"/>
  <c r="AE7" i="101"/>
  <c r="AE7" i="103"/>
  <c r="AG42" i="90"/>
  <c r="AE47" i="101"/>
  <c r="AE26" i="90"/>
  <c r="AG26" i="90"/>
  <c r="AE18" i="90"/>
  <c r="AG18" i="90"/>
  <c r="AE34" i="90"/>
  <c r="AG34" i="90"/>
  <c r="AE10" i="90"/>
  <c r="AG10" i="90"/>
  <c r="AE2" i="90"/>
  <c r="AG2" i="90"/>
  <c r="AG2" i="103" s="1"/>
  <c r="AE8" i="90"/>
  <c r="AE8" i="103" s="1"/>
  <c r="AE7" i="92"/>
  <c r="AE16" i="90"/>
  <c r="AE16" i="103" s="1"/>
  <c r="AE15" i="92"/>
  <c r="AE47" i="92"/>
  <c r="AE48" i="90"/>
  <c r="AE48" i="103" s="1"/>
  <c r="AE23" i="92"/>
  <c r="AE24" i="90"/>
  <c r="AE24" i="103" s="1"/>
  <c r="AE39" i="92"/>
  <c r="AE40" i="90"/>
  <c r="AE40" i="103" s="1"/>
  <c r="AE32" i="90"/>
  <c r="AE32" i="103" s="1"/>
  <c r="AE31" i="92"/>
  <c r="AG10" i="101" l="1"/>
  <c r="AG10" i="103"/>
  <c r="AG42" i="101"/>
  <c r="AG42" i="103"/>
  <c r="AG34" i="101"/>
  <c r="AG34" i="103"/>
  <c r="AG18" i="101"/>
  <c r="AG18" i="103"/>
  <c r="AG26" i="101"/>
  <c r="AG26" i="103"/>
  <c r="AG2" i="92"/>
  <c r="AG2" i="101"/>
  <c r="AG31" i="90"/>
  <c r="AE32" i="101"/>
  <c r="AG15" i="90"/>
  <c r="AE16" i="101"/>
  <c r="AG39" i="90"/>
  <c r="AE40" i="101"/>
  <c r="AG23" i="90"/>
  <c r="AE24" i="101"/>
  <c r="AG47" i="90"/>
  <c r="AE48" i="101"/>
  <c r="AG7" i="90"/>
  <c r="AE8" i="101"/>
  <c r="AE8" i="92"/>
  <c r="AG10" i="92"/>
  <c r="AE16" i="92"/>
  <c r="AE32" i="92"/>
  <c r="AE40" i="92"/>
  <c r="AE48" i="92"/>
  <c r="AG42" i="92"/>
  <c r="AG34" i="92"/>
  <c r="AG18" i="92"/>
  <c r="AG26" i="92"/>
  <c r="AE24" i="92"/>
  <c r="AG23" i="101" l="1"/>
  <c r="AG23" i="103"/>
  <c r="AG39" i="101"/>
  <c r="AG39" i="103"/>
  <c r="AG7" i="101"/>
  <c r="AG7" i="103"/>
  <c r="AG15" i="101"/>
  <c r="AG15" i="103"/>
  <c r="AG47" i="101"/>
  <c r="AG47" i="103"/>
  <c r="AG31" i="101"/>
  <c r="AG31" i="103"/>
  <c r="AG7" i="92"/>
  <c r="AG15" i="92"/>
  <c r="AG23" i="92"/>
  <c r="AG47" i="92"/>
  <c r="AG39" i="92"/>
  <c r="AG31" i="92"/>
  <c r="AE8" i="29" l="1"/>
  <c r="AE8" i="102" s="1"/>
  <c r="H89" i="107" l="1"/>
  <c r="H85" i="107"/>
  <c r="H77" i="107"/>
  <c r="AM14" i="28"/>
  <c r="AM18" i="28"/>
  <c r="AM6" i="28"/>
  <c r="E45" i="30"/>
  <c r="F45" i="30"/>
  <c r="AM14" i="29" l="1"/>
  <c r="AM14" i="100"/>
  <c r="AM18" i="29"/>
  <c r="AM18" i="100"/>
  <c r="AM6" i="100"/>
  <c r="AM6" i="29"/>
  <c r="AM14" i="102" l="1"/>
  <c r="AM18" i="102"/>
  <c r="AM6" i="102"/>
  <c r="AX47" i="29" l="1"/>
  <c r="AX47" i="102" s="1"/>
  <c r="R99" i="91" l="1"/>
  <c r="S99" i="91" s="1"/>
  <c r="R100" i="91"/>
  <c r="S100" i="91" s="1"/>
  <c r="R97" i="91"/>
  <c r="S97" i="91" s="1"/>
  <c r="R96" i="91" l="1"/>
  <c r="S96" i="91" s="1"/>
  <c r="R98" i="91"/>
  <c r="S98" i="91" s="1"/>
  <c r="R95" i="91"/>
  <c r="S95" i="91" s="1"/>
  <c r="T96" i="91" l="1"/>
  <c r="AD13" i="90" s="1"/>
  <c r="T98" i="91"/>
  <c r="AD29" i="90" s="1"/>
  <c r="T97" i="91"/>
  <c r="AD21" i="90" s="1"/>
  <c r="T100" i="91"/>
  <c r="AD45" i="90" s="1"/>
  <c r="T95" i="91"/>
  <c r="T99" i="91"/>
  <c r="AD37" i="90" s="1"/>
  <c r="AD37" i="92" s="1"/>
  <c r="AD37" i="101" l="1"/>
  <c r="AD45" i="92"/>
  <c r="AD45" i="101"/>
  <c r="AD21" i="92"/>
  <c r="AD21" i="101"/>
  <c r="AD29" i="92"/>
  <c r="AD29" i="101"/>
  <c r="AD13" i="92"/>
  <c r="AD13" i="101"/>
  <c r="G103" i="91"/>
  <c r="G105" i="91"/>
  <c r="G104" i="91"/>
  <c r="AD5" i="90"/>
  <c r="G102" i="91"/>
  <c r="AD29" i="103" l="1"/>
  <c r="AF32" i="103" s="1"/>
  <c r="AD45" i="103"/>
  <c r="AF48" i="103" s="1"/>
  <c r="AD37" i="103"/>
  <c r="AF40" i="103" s="1"/>
  <c r="AD21" i="103"/>
  <c r="AF24" i="103" s="1"/>
  <c r="AD13" i="103"/>
  <c r="AF16" i="103" s="1"/>
  <c r="AD5" i="92"/>
  <c r="AD5" i="101"/>
  <c r="J104" i="91"/>
  <c r="H104" i="91"/>
  <c r="H105" i="91"/>
  <c r="J105" i="91"/>
  <c r="H102" i="91"/>
  <c r="J102" i="91"/>
  <c r="J103" i="91"/>
  <c r="H103" i="91"/>
  <c r="AD5" i="103" l="1"/>
  <c r="AF8" i="103" s="1"/>
  <c r="AF50" i="103" s="1"/>
  <c r="I105" i="91"/>
  <c r="I104" i="91"/>
  <c r="I102" i="91"/>
  <c r="I103" i="91"/>
  <c r="U104" i="91" l="1"/>
  <c r="U102" i="91"/>
  <c r="U105" i="91"/>
  <c r="U103" i="91"/>
  <c r="E102" i="91" l="1"/>
  <c r="A29" i="93" l="1"/>
  <c r="A21" i="93"/>
  <c r="A25" i="93"/>
  <c r="A22" i="93"/>
  <c r="A28" i="93"/>
  <c r="A20" i="93"/>
  <c r="A17" i="93"/>
  <c r="A16" i="93"/>
  <c r="A23" i="93"/>
  <c r="A27" i="93"/>
  <c r="A19" i="93"/>
  <c r="A24" i="93"/>
  <c r="A15" i="93"/>
  <c r="A26" i="93"/>
  <c r="A18" i="93"/>
  <c r="AN20" i="101"/>
  <c r="AN20" i="92"/>
  <c r="D35" i="93" l="1"/>
  <c r="D33" i="93"/>
  <c r="D37" i="93"/>
  <c r="H89" i="108" s="1"/>
  <c r="D39" i="93"/>
  <c r="AM18" i="90" l="1"/>
  <c r="J89" i="108"/>
  <c r="I89" i="108" s="1"/>
  <c r="H77" i="108"/>
  <c r="H85" i="108"/>
  <c r="AM14" i="90" l="1"/>
  <c r="J85" i="108"/>
  <c r="I85" i="108" s="1"/>
  <c r="J77" i="108"/>
  <c r="I77" i="108" s="1"/>
  <c r="AM6" i="90"/>
  <c r="AM18" i="103"/>
  <c r="AM18" i="101"/>
  <c r="AM18" i="92"/>
  <c r="AN18" i="90"/>
  <c r="AN18" i="101" l="1"/>
  <c r="BH18" i="90"/>
  <c r="BG18" i="90" s="1"/>
  <c r="BF18" i="90" s="1"/>
  <c r="AN18" i="92"/>
  <c r="AY18" i="90"/>
  <c r="AM6" i="92"/>
  <c r="AM6" i="101"/>
  <c r="AM6" i="103"/>
  <c r="AN6" i="90"/>
  <c r="AM14" i="92"/>
  <c r="AM14" i="103"/>
  <c r="AM14" i="101"/>
  <c r="AN14" i="90"/>
  <c r="AN18" i="103" l="1"/>
  <c r="BH6" i="90"/>
  <c r="BG6" i="90" s="1"/>
  <c r="BF6" i="90" s="1"/>
  <c r="AN6" i="101"/>
  <c r="AN6" i="92"/>
  <c r="AY6" i="90"/>
  <c r="AN14" i="101"/>
  <c r="AY14" i="90"/>
  <c r="AN14" i="92"/>
  <c r="BH14" i="90"/>
  <c r="BG14" i="90" s="1"/>
  <c r="BF14" i="90" s="1"/>
  <c r="AY18" i="92"/>
  <c r="AY18" i="101"/>
  <c r="AY18" i="103"/>
  <c r="AS18" i="90"/>
  <c r="BE18" i="90"/>
  <c r="AN14" i="103" l="1"/>
  <c r="AS14" i="90"/>
  <c r="BE14" i="90"/>
  <c r="AY14" i="92"/>
  <c r="AY14" i="101"/>
  <c r="AY14" i="103"/>
  <c r="AS18" i="101"/>
  <c r="AS18" i="103"/>
  <c r="AT18" i="90"/>
  <c r="AO18" i="90"/>
  <c r="AS18" i="92"/>
  <c r="AQ18" i="90"/>
  <c r="AY6" i="103"/>
  <c r="AY6" i="101"/>
  <c r="AY6" i="92"/>
  <c r="AN6" i="103"/>
  <c r="AS6" i="90"/>
  <c r="BE6" i="90"/>
  <c r="AS6" i="92" l="1"/>
  <c r="AO6" i="90"/>
  <c r="AQ6" i="90"/>
  <c r="AS6" i="101"/>
  <c r="AT6" i="90"/>
  <c r="AS6" i="103"/>
  <c r="AZ18" i="90"/>
  <c r="AT18" i="101"/>
  <c r="AT18" i="92"/>
  <c r="AQ18" i="101"/>
  <c r="AQ18" i="92"/>
  <c r="M89" i="108" s="1"/>
  <c r="AO18" i="101"/>
  <c r="AO18" i="92"/>
  <c r="M88" i="108" s="1"/>
  <c r="AS14" i="103"/>
  <c r="AO14" i="90"/>
  <c r="AT14" i="90"/>
  <c r="AS14" i="92"/>
  <c r="AQ14" i="90"/>
  <c r="AS14" i="101"/>
  <c r="N89" i="108" l="1"/>
  <c r="N88" i="108"/>
  <c r="O89" i="108"/>
  <c r="O88" i="108"/>
  <c r="AO18" i="103"/>
  <c r="AQ18" i="103"/>
  <c r="AT14" i="101"/>
  <c r="AZ14" i="90"/>
  <c r="AT14" i="92"/>
  <c r="AO14" i="101"/>
  <c r="AO14" i="92"/>
  <c r="M84" i="108" s="1"/>
  <c r="BA18" i="90"/>
  <c r="AZ18" i="103"/>
  <c r="AW18" i="90"/>
  <c r="S60" i="45" s="1"/>
  <c r="I51" i="45" s="1"/>
  <c r="AZ18" i="92"/>
  <c r="AZ18" i="101"/>
  <c r="AT6" i="101"/>
  <c r="AZ6" i="90"/>
  <c r="AT6" i="92"/>
  <c r="AQ6" i="101"/>
  <c r="AQ6" i="92"/>
  <c r="M77" i="108" s="1"/>
  <c r="AQ14" i="101"/>
  <c r="AQ14" i="92"/>
  <c r="M85" i="108" s="1"/>
  <c r="AO6" i="101"/>
  <c r="AO6" i="92"/>
  <c r="M76" i="108" s="1"/>
  <c r="AT18" i="103"/>
  <c r="R60" i="45" l="1"/>
  <c r="O84" i="108"/>
  <c r="O85" i="108"/>
  <c r="N77" i="108"/>
  <c r="N76" i="108"/>
  <c r="O77" i="108"/>
  <c r="O76" i="108"/>
  <c r="N85" i="108"/>
  <c r="N84" i="108"/>
  <c r="AO14" i="103"/>
  <c r="AT6" i="103"/>
  <c r="AQ6" i="103"/>
  <c r="AT14" i="103"/>
  <c r="AO6" i="103"/>
  <c r="BA18" i="101"/>
  <c r="BA18" i="103"/>
  <c r="BA18" i="92"/>
  <c r="AQ14" i="103"/>
  <c r="BA6" i="90"/>
  <c r="AW6" i="90"/>
  <c r="S54" i="45" s="1"/>
  <c r="I52" i="45" s="1"/>
  <c r="AZ6" i="103"/>
  <c r="AZ6" i="92"/>
  <c r="AZ6" i="101"/>
  <c r="BA14" i="90"/>
  <c r="AZ14" i="103"/>
  <c r="AZ14" i="101"/>
  <c r="AW14" i="90"/>
  <c r="AZ14" i="92"/>
  <c r="AW18" i="103"/>
  <c r="AW18" i="101"/>
  <c r="BC18" i="90"/>
  <c r="V60" i="45" s="1"/>
  <c r="U60" i="45" s="1"/>
  <c r="AW18" i="92"/>
  <c r="K51" i="45" l="1"/>
  <c r="S58" i="45"/>
  <c r="I50" i="45" s="1"/>
  <c r="AN27" i="90"/>
  <c r="R54" i="45"/>
  <c r="BC6" i="90"/>
  <c r="V54" i="45" s="1"/>
  <c r="U54" i="45" s="1"/>
  <c r="AW6" i="101"/>
  <c r="AW6" i="92"/>
  <c r="AW6" i="103"/>
  <c r="AW14" i="92"/>
  <c r="BC14" i="90"/>
  <c r="V58" i="45" s="1"/>
  <c r="U58" i="45" s="1"/>
  <c r="AW14" i="101"/>
  <c r="AW14" i="103"/>
  <c r="BA6" i="92"/>
  <c r="BA6" i="101"/>
  <c r="BA6" i="103"/>
  <c r="BC18" i="103"/>
  <c r="BC18" i="92"/>
  <c r="BC18" i="101"/>
  <c r="BA14" i="101"/>
  <c r="BA14" i="103"/>
  <c r="BA14" i="92"/>
  <c r="K52" i="45" l="1"/>
  <c r="J97" i="108" s="1"/>
  <c r="I97" i="108" s="1"/>
  <c r="R58" i="45"/>
  <c r="AN27" i="101"/>
  <c r="AY27" i="90"/>
  <c r="AN27" i="92"/>
  <c r="BC14" i="103"/>
  <c r="BC14" i="101"/>
  <c r="BC14" i="92"/>
  <c r="BC6" i="92"/>
  <c r="BC6" i="101"/>
  <c r="BC6" i="103"/>
  <c r="AN27" i="103" l="1"/>
  <c r="AY27" i="92"/>
  <c r="AY27" i="101"/>
  <c r="AY27" i="103"/>
  <c r="J95" i="108"/>
  <c r="I95" i="108" s="1"/>
  <c r="K50" i="45"/>
  <c r="J93" i="108" s="1"/>
  <c r="I93" i="108" s="1"/>
  <c r="DH20" i="28"/>
  <c r="DH4" i="28"/>
  <c r="DH44" i="28"/>
  <c r="DH28" i="28"/>
  <c r="DH21" i="28"/>
  <c r="DH5" i="28"/>
  <c r="DH37" i="28"/>
  <c r="DH46" i="28"/>
  <c r="DH35" i="28"/>
  <c r="DH27" i="28"/>
  <c r="DH6" i="28"/>
  <c r="DH36" i="28"/>
  <c r="DH14" i="28"/>
  <c r="DH11" i="28"/>
  <c r="DH19" i="28"/>
  <c r="DH13" i="28"/>
  <c r="DH12" i="28"/>
  <c r="DH38" i="28"/>
  <c r="DH30" i="28"/>
  <c r="DH45" i="28"/>
  <c r="DH22" i="28"/>
  <c r="DH43" i="28"/>
  <c r="DH29" i="28"/>
  <c r="DF19" i="28"/>
  <c r="DH3" i="28"/>
  <c r="DR4" i="28" s="1"/>
  <c r="DR10" i="28" l="1"/>
  <c r="DR19" i="28"/>
  <c r="DR17" i="28"/>
  <c r="DR21" i="28"/>
  <c r="DR13" i="28"/>
  <c r="DR12" i="28"/>
  <c r="DR18" i="28"/>
  <c r="DR6" i="28"/>
  <c r="DR8" i="28"/>
  <c r="DR23" i="28"/>
  <c r="DR25" i="28"/>
  <c r="DR27" i="28"/>
  <c r="DR9" i="28"/>
  <c r="DR16" i="28"/>
  <c r="DR24" i="28"/>
  <c r="DR14" i="28"/>
  <c r="DR22" i="28"/>
  <c r="DR5" i="28"/>
  <c r="DR26" i="28"/>
  <c r="DR11" i="28"/>
  <c r="DR15" i="28"/>
  <c r="DR20" i="28"/>
  <c r="DR7" i="28"/>
  <c r="DV13" i="28"/>
  <c r="DV15" i="28"/>
  <c r="DV12" i="28"/>
  <c r="DV14" i="28"/>
  <c r="X35" i="33" l="1"/>
  <c r="X36" i="33"/>
  <c r="X33" i="33"/>
  <c r="X34" i="33"/>
  <c r="Y63" i="33"/>
  <c r="Y36" i="33" l="1"/>
  <c r="AC36" i="33" s="1"/>
  <c r="Y51" i="33"/>
  <c r="Z51" i="33" s="1"/>
  <c r="Y79" i="33"/>
  <c r="AA79" i="33" s="1"/>
  <c r="Y20" i="33"/>
  <c r="AA20" i="33" s="1"/>
  <c r="Y80" i="33"/>
  <c r="Z80" i="33" s="1"/>
  <c r="Y65" i="33"/>
  <c r="Z65" i="33" s="1"/>
  <c r="Y48" i="33"/>
  <c r="Z48" i="33" s="1"/>
  <c r="Y5" i="33"/>
  <c r="AA5" i="33" s="1"/>
  <c r="AC79" i="33"/>
  <c r="Y81" i="33"/>
  <c r="Y35" i="33"/>
  <c r="Z36" i="33"/>
  <c r="AA36" i="33"/>
  <c r="Y6" i="33"/>
  <c r="AA51" i="33"/>
  <c r="AC51" i="33"/>
  <c r="Z63" i="33"/>
  <c r="AC63" i="33"/>
  <c r="AA63" i="33"/>
  <c r="Y34" i="33"/>
  <c r="Y21" i="33"/>
  <c r="Y19" i="33"/>
  <c r="Y18" i="33"/>
  <c r="Y50" i="33"/>
  <c r="Y49" i="33"/>
  <c r="Y4" i="33"/>
  <c r="Y3" i="33"/>
  <c r="Y78" i="33"/>
  <c r="Y33" i="33"/>
  <c r="Y64" i="33"/>
  <c r="Y66" i="33"/>
  <c r="Z20" i="33" l="1"/>
  <c r="AC20" i="33"/>
  <c r="AE20" i="33" s="1"/>
  <c r="Z79" i="33"/>
  <c r="AC48" i="33"/>
  <c r="AD48" i="33" s="1"/>
  <c r="AA48" i="33"/>
  <c r="Y67" i="33"/>
  <c r="AC65" i="33"/>
  <c r="AD65" i="33" s="1"/>
  <c r="AA65" i="33"/>
  <c r="AC80" i="33"/>
  <c r="AE80" i="33" s="1"/>
  <c r="AA80" i="33"/>
  <c r="AC5" i="33"/>
  <c r="AF5" i="33" s="1"/>
  <c r="Z5" i="33"/>
  <c r="Z21" i="33"/>
  <c r="AC21" i="33"/>
  <c r="AA21" i="33"/>
  <c r="Y7" i="33"/>
  <c r="Z3" i="33"/>
  <c r="AC3" i="33"/>
  <c r="AA3" i="33"/>
  <c r="AE63" i="33"/>
  <c r="AF63" i="33"/>
  <c r="AD63" i="33"/>
  <c r="Z78" i="33"/>
  <c r="Y82" i="33"/>
  <c r="AC78" i="33"/>
  <c r="AA78" i="33"/>
  <c r="AD51" i="33"/>
  <c r="AE51" i="33"/>
  <c r="AF51" i="33"/>
  <c r="Z34" i="33"/>
  <c r="AC34" i="33"/>
  <c r="AA34" i="33"/>
  <c r="AA49" i="33"/>
  <c r="Z49" i="33"/>
  <c r="AC49" i="33"/>
  <c r="AC19" i="33"/>
  <c r="Z19" i="33"/>
  <c r="AA19" i="33"/>
  <c r="AC64" i="33"/>
  <c r="Z64" i="33"/>
  <c r="AA64" i="33"/>
  <c r="Z33" i="33"/>
  <c r="AC33" i="33"/>
  <c r="Y37" i="33"/>
  <c r="AA33" i="33"/>
  <c r="AA6" i="33"/>
  <c r="AC6" i="33"/>
  <c r="Z6" i="33"/>
  <c r="Z50" i="33"/>
  <c r="AA50" i="33"/>
  <c r="AC50" i="33"/>
  <c r="Z81" i="33"/>
  <c r="AC81" i="33"/>
  <c r="AA81" i="33"/>
  <c r="AC66" i="33"/>
  <c r="Z66" i="33"/>
  <c r="AA66" i="33"/>
  <c r="Z4" i="33"/>
  <c r="AC4" i="33"/>
  <c r="AA4" i="33"/>
  <c r="AF79" i="33"/>
  <c r="AE79" i="33"/>
  <c r="AD79" i="33"/>
  <c r="AD36" i="33"/>
  <c r="AF36" i="33"/>
  <c r="AE36" i="33"/>
  <c r="AC35" i="33"/>
  <c r="Z35" i="33"/>
  <c r="AA35" i="33"/>
  <c r="Z18" i="33"/>
  <c r="Y22" i="33"/>
  <c r="AC18" i="33"/>
  <c r="AA18" i="33"/>
  <c r="Y52" i="33"/>
  <c r="AE5" i="33" l="1"/>
  <c r="AD20" i="33"/>
  <c r="AF20" i="33"/>
  <c r="AG20" i="33" s="1"/>
  <c r="AD5" i="33"/>
  <c r="AG5" i="33" s="1"/>
  <c r="AB81" i="33"/>
  <c r="D81" i="33" s="1"/>
  <c r="AF65" i="33"/>
  <c r="AE65" i="33"/>
  <c r="AE48" i="33"/>
  <c r="AF48" i="33"/>
  <c r="AB20" i="33"/>
  <c r="AH20" i="33" s="1"/>
  <c r="AB66" i="33"/>
  <c r="AH66" i="33" s="1"/>
  <c r="AD80" i="33"/>
  <c r="AF80" i="33"/>
  <c r="AB33" i="33"/>
  <c r="D33" i="33" s="1"/>
  <c r="AG51" i="33"/>
  <c r="AG36" i="33"/>
  <c r="AB51" i="33"/>
  <c r="D51" i="33" s="1"/>
  <c r="AB5" i="33"/>
  <c r="P107" i="107" s="1"/>
  <c r="AG63" i="33"/>
  <c r="AB19" i="33"/>
  <c r="AH19" i="33" s="1"/>
  <c r="AB4" i="33"/>
  <c r="AH4" i="33" s="1"/>
  <c r="AB50" i="33"/>
  <c r="AH50" i="33" s="1"/>
  <c r="AE33" i="33"/>
  <c r="AD33" i="33"/>
  <c r="AF33" i="33"/>
  <c r="AB63" i="33"/>
  <c r="AB35" i="33"/>
  <c r="AB80" i="33"/>
  <c r="AE50" i="33"/>
  <c r="AF50" i="33"/>
  <c r="AD50" i="33"/>
  <c r="AE66" i="33"/>
  <c r="AF66" i="33"/>
  <c r="AD66" i="33"/>
  <c r="AD3" i="33"/>
  <c r="AF3" i="33"/>
  <c r="AE3" i="33"/>
  <c r="AB64" i="33"/>
  <c r="AE81" i="33"/>
  <c r="AD81" i="33"/>
  <c r="AF81" i="33"/>
  <c r="AE19" i="33"/>
  <c r="AD19" i="33"/>
  <c r="AF19" i="33"/>
  <c r="AB21" i="33"/>
  <c r="AF4" i="33"/>
  <c r="AE4" i="33"/>
  <c r="AD4" i="33"/>
  <c r="AD35" i="33"/>
  <c r="AE35" i="33"/>
  <c r="AF35" i="33"/>
  <c r="AF34" i="33"/>
  <c r="AE34" i="33"/>
  <c r="AD34" i="33"/>
  <c r="AB48" i="33"/>
  <c r="AB18" i="33"/>
  <c r="AD6" i="33"/>
  <c r="AF6" i="33"/>
  <c r="AE6" i="33"/>
  <c r="AB78" i="33"/>
  <c r="AE21" i="33"/>
  <c r="AF21" i="33"/>
  <c r="AD21" i="33"/>
  <c r="AB34" i="33"/>
  <c r="AB3" i="33"/>
  <c r="AE64" i="33"/>
  <c r="AF64" i="33"/>
  <c r="AD64" i="33"/>
  <c r="AB36" i="33"/>
  <c r="AF49" i="33"/>
  <c r="AE49" i="33"/>
  <c r="AD49" i="33"/>
  <c r="AG79" i="33"/>
  <c r="AB49" i="33"/>
  <c r="AE18" i="33"/>
  <c r="AF18" i="33"/>
  <c r="AD18" i="33"/>
  <c r="AB65" i="33"/>
  <c r="AB6" i="33"/>
  <c r="AB79" i="33"/>
  <c r="AF78" i="33"/>
  <c r="AE78" i="33"/>
  <c r="AD78" i="33"/>
  <c r="P128" i="107" l="1"/>
  <c r="AH81" i="33"/>
  <c r="AG80" i="33"/>
  <c r="AG48" i="33"/>
  <c r="AG65" i="33"/>
  <c r="P111" i="107"/>
  <c r="D20" i="33"/>
  <c r="D66" i="33"/>
  <c r="P124" i="107"/>
  <c r="AH5" i="33"/>
  <c r="D5" i="33"/>
  <c r="P113" i="107"/>
  <c r="AH33" i="33"/>
  <c r="D50" i="33"/>
  <c r="P119" i="107"/>
  <c r="D19" i="33"/>
  <c r="P110" i="107"/>
  <c r="AB37" i="33"/>
  <c r="D4" i="33"/>
  <c r="P120" i="107"/>
  <c r="AH51" i="33"/>
  <c r="P106" i="107"/>
  <c r="AG81" i="33"/>
  <c r="AG35" i="33"/>
  <c r="AG19" i="33"/>
  <c r="AG33" i="33"/>
  <c r="P121" i="107"/>
  <c r="AH63" i="33"/>
  <c r="AB67" i="33"/>
  <c r="D63" i="33"/>
  <c r="AG64" i="33"/>
  <c r="P105" i="107"/>
  <c r="AB7" i="33"/>
  <c r="D3" i="33"/>
  <c r="AH3" i="33"/>
  <c r="AG49" i="33"/>
  <c r="P108" i="107"/>
  <c r="AH6" i="33"/>
  <c r="D6" i="33"/>
  <c r="D65" i="33"/>
  <c r="AH65" i="33"/>
  <c r="P123" i="107"/>
  <c r="AG50" i="33"/>
  <c r="P115" i="107"/>
  <c r="D35" i="33"/>
  <c r="AH35" i="33"/>
  <c r="P117" i="107"/>
  <c r="AH48" i="33"/>
  <c r="AB52" i="33"/>
  <c r="D48" i="33"/>
  <c r="D36" i="33"/>
  <c r="AH36" i="33"/>
  <c r="P116" i="107"/>
  <c r="AG34" i="33"/>
  <c r="AG78" i="33"/>
  <c r="P114" i="107"/>
  <c r="D34" i="33"/>
  <c r="Z20" i="28" s="1"/>
  <c r="AH34" i="33"/>
  <c r="AG18" i="33"/>
  <c r="AG3" i="33"/>
  <c r="P112" i="107"/>
  <c r="D21" i="33"/>
  <c r="AH21" i="33"/>
  <c r="AG21" i="33"/>
  <c r="AB82" i="33"/>
  <c r="AH78" i="33"/>
  <c r="P125" i="107"/>
  <c r="D78" i="33"/>
  <c r="D80" i="33"/>
  <c r="AH80" i="33"/>
  <c r="P127" i="107"/>
  <c r="AG4" i="33"/>
  <c r="P109" i="107"/>
  <c r="AB22" i="33"/>
  <c r="AH18" i="33"/>
  <c r="D18" i="33"/>
  <c r="AG66" i="33"/>
  <c r="D79" i="33"/>
  <c r="AH79" i="33"/>
  <c r="P126" i="107"/>
  <c r="D64" i="33"/>
  <c r="P122" i="107"/>
  <c r="AH64" i="33"/>
  <c r="AH49" i="33"/>
  <c r="D49" i="33"/>
  <c r="P118" i="107"/>
  <c r="AG6" i="33"/>
  <c r="Z19" i="28" l="1"/>
  <c r="Z19" i="29" s="1"/>
  <c r="V19" i="28"/>
  <c r="V19" i="29" s="1"/>
  <c r="AB19" i="28"/>
  <c r="AB19" i="100" s="1"/>
  <c r="X19" i="28"/>
  <c r="AB20" i="28"/>
  <c r="AB20" i="29" s="1"/>
  <c r="V20" i="28"/>
  <c r="W20" i="28" s="1"/>
  <c r="X21" i="28"/>
  <c r="X21" i="29" s="1"/>
  <c r="X22" i="28"/>
  <c r="Z22" i="28"/>
  <c r="AB22" i="28"/>
  <c r="Z21" i="28"/>
  <c r="Z27" i="28"/>
  <c r="X30" i="28"/>
  <c r="AB30" i="28"/>
  <c r="Z28" i="28"/>
  <c r="AB27" i="28"/>
  <c r="X28" i="28"/>
  <c r="AB28" i="28"/>
  <c r="V27" i="28"/>
  <c r="Z29" i="28"/>
  <c r="V30" i="28"/>
  <c r="X27" i="28"/>
  <c r="AB29" i="28"/>
  <c r="Z30" i="28"/>
  <c r="V28" i="28"/>
  <c r="V29" i="28"/>
  <c r="X29" i="28"/>
  <c r="X20" i="28"/>
  <c r="Z43" i="28"/>
  <c r="Z46" i="28"/>
  <c r="AB44" i="28"/>
  <c r="AB45" i="28"/>
  <c r="AB43" i="28"/>
  <c r="V43" i="28"/>
  <c r="AB46" i="28"/>
  <c r="V46" i="28"/>
  <c r="V45" i="28"/>
  <c r="X45" i="28"/>
  <c r="X43" i="28"/>
  <c r="Z45" i="28"/>
  <c r="V44" i="28"/>
  <c r="Z44" i="28"/>
  <c r="X46" i="28"/>
  <c r="X44" i="28"/>
  <c r="X5" i="28"/>
  <c r="Z5" i="28"/>
  <c r="AB6" i="28"/>
  <c r="Z6" i="28"/>
  <c r="AB4" i="28"/>
  <c r="AB3" i="28"/>
  <c r="Z3" i="28"/>
  <c r="Z4" i="28"/>
  <c r="X4" i="28"/>
  <c r="X6" i="28"/>
  <c r="V6" i="28"/>
  <c r="AB5" i="28"/>
  <c r="V3" i="28"/>
  <c r="V5" i="28"/>
  <c r="V4" i="28"/>
  <c r="X3" i="28"/>
  <c r="V22" i="28"/>
  <c r="AB37" i="28"/>
  <c r="AB36" i="28"/>
  <c r="AB38" i="28"/>
  <c r="Z35" i="28"/>
  <c r="V36" i="28"/>
  <c r="V37" i="28"/>
  <c r="X38" i="28"/>
  <c r="Z36" i="28"/>
  <c r="Z37" i="28"/>
  <c r="X37" i="28"/>
  <c r="X36" i="28"/>
  <c r="X35" i="28"/>
  <c r="V35" i="28"/>
  <c r="Z38" i="28"/>
  <c r="AB35" i="28"/>
  <c r="V38" i="28"/>
  <c r="S43" i="30"/>
  <c r="R43" i="30" s="1"/>
  <c r="S40" i="30"/>
  <c r="S35" i="30"/>
  <c r="R35" i="30" s="1"/>
  <c r="S37" i="30"/>
  <c r="R37" i="30" s="1"/>
  <c r="S31" i="30"/>
  <c r="R31" i="30" s="1"/>
  <c r="S47" i="30"/>
  <c r="R47" i="30" s="1"/>
  <c r="S50" i="30"/>
  <c r="S32" i="30"/>
  <c r="S29" i="30"/>
  <c r="AL4" i="28"/>
  <c r="S48" i="30"/>
  <c r="S51" i="30"/>
  <c r="R51" i="30" s="1"/>
  <c r="S44" i="30"/>
  <c r="AN18" i="28"/>
  <c r="S41" i="30"/>
  <c r="S38" i="30"/>
  <c r="AL8" i="28"/>
  <c r="AW8" i="28" s="1"/>
  <c r="AL16" i="28"/>
  <c r="S49" i="30"/>
  <c r="AN14" i="28"/>
  <c r="S34" i="30"/>
  <c r="S45" i="30"/>
  <c r="S39" i="30"/>
  <c r="R39" i="30" s="1"/>
  <c r="S46" i="30"/>
  <c r="S30" i="30"/>
  <c r="AL14" i="28"/>
  <c r="AW14" i="28" s="1"/>
  <c r="S42" i="30"/>
  <c r="AL6" i="28"/>
  <c r="AL12" i="28"/>
  <c r="AW12" i="28" s="1"/>
  <c r="AL18" i="28"/>
  <c r="AW18" i="28" s="1"/>
  <c r="S28" i="30"/>
  <c r="AL10" i="28"/>
  <c r="S33" i="30"/>
  <c r="AN6" i="28"/>
  <c r="AW6" i="28" s="1"/>
  <c r="AN31" i="28" s="1"/>
  <c r="S36" i="30"/>
  <c r="AB21" i="28"/>
  <c r="Z20" i="29"/>
  <c r="Z20" i="100"/>
  <c r="V21" i="28"/>
  <c r="X11" i="28"/>
  <c r="AB14" i="28"/>
  <c r="Z13" i="28"/>
  <c r="AB13" i="28"/>
  <c r="V13" i="28"/>
  <c r="X14" i="28"/>
  <c r="Z14" i="28"/>
  <c r="AB11" i="28"/>
  <c r="AB12" i="28"/>
  <c r="V14" i="28"/>
  <c r="X12" i="28"/>
  <c r="V11" i="28"/>
  <c r="Z11" i="28"/>
  <c r="Z12" i="28"/>
  <c r="V12" i="28"/>
  <c r="X13" i="28"/>
  <c r="AW18" i="100" l="1"/>
  <c r="AW18" i="29"/>
  <c r="AW18" i="102" s="1"/>
  <c r="S60" i="30"/>
  <c r="AN29" i="28"/>
  <c r="AW29" i="28" s="1"/>
  <c r="S58" i="30"/>
  <c r="R58" i="30" s="1"/>
  <c r="K50" i="30" s="1"/>
  <c r="J93" i="107" s="1"/>
  <c r="I93" i="107" s="1"/>
  <c r="AW14" i="29"/>
  <c r="AW14" i="102" s="1"/>
  <c r="AW14" i="100"/>
  <c r="AL27" i="28"/>
  <c r="AW27" i="28" s="1"/>
  <c r="S57" i="30"/>
  <c r="AW12" i="100"/>
  <c r="AW12" i="29"/>
  <c r="AW12" i="102" s="1"/>
  <c r="AN31" i="100"/>
  <c r="AN31" i="29"/>
  <c r="AY31" i="28"/>
  <c r="AW8" i="29"/>
  <c r="AW8" i="102" s="1"/>
  <c r="AW8" i="100"/>
  <c r="S55" i="30"/>
  <c r="S54" i="30"/>
  <c r="AW6" i="100"/>
  <c r="AW6" i="29"/>
  <c r="AW6" i="102" s="1"/>
  <c r="AA19" i="28"/>
  <c r="AA19" i="100" s="1"/>
  <c r="Z19" i="100"/>
  <c r="Z19" i="102" s="1"/>
  <c r="AC19" i="28"/>
  <c r="AC19" i="29" s="1"/>
  <c r="X19" i="29"/>
  <c r="V19" i="100"/>
  <c r="V19" i="102" s="1"/>
  <c r="W19" i="28"/>
  <c r="W19" i="29" s="1"/>
  <c r="AB20" i="100"/>
  <c r="AB20" i="102" s="1"/>
  <c r="X19" i="100"/>
  <c r="AB19" i="29"/>
  <c r="AB19" i="102" s="1"/>
  <c r="V20" i="29"/>
  <c r="V20" i="100"/>
  <c r="AC20" i="28"/>
  <c r="AC20" i="100" s="1"/>
  <c r="X21" i="100"/>
  <c r="AC37" i="28"/>
  <c r="V37" i="100"/>
  <c r="V37" i="29"/>
  <c r="W37" i="28"/>
  <c r="Z3" i="100"/>
  <c r="Z3" i="29"/>
  <c r="AB46" i="100"/>
  <c r="AB46" i="29"/>
  <c r="W27" i="28"/>
  <c r="AC27" i="28"/>
  <c r="V27" i="100"/>
  <c r="V27" i="29"/>
  <c r="Z12" i="29"/>
  <c r="Z12" i="100"/>
  <c r="AB3" i="100"/>
  <c r="AB3" i="29"/>
  <c r="V43" i="100"/>
  <c r="W43" i="28"/>
  <c r="V43" i="29"/>
  <c r="AC43" i="28"/>
  <c r="AB28" i="100"/>
  <c r="AB28" i="29"/>
  <c r="Z35" i="100"/>
  <c r="Z35" i="29"/>
  <c r="AB4" i="29"/>
  <c r="AB4" i="100"/>
  <c r="AB43" i="100"/>
  <c r="AB43" i="29"/>
  <c r="X28" i="29"/>
  <c r="X28" i="100"/>
  <c r="AA28" i="28"/>
  <c r="AB38" i="100"/>
  <c r="AB38" i="29"/>
  <c r="Z6" i="100"/>
  <c r="Z6" i="29"/>
  <c r="AB45" i="29"/>
  <c r="AB45" i="100"/>
  <c r="AB27" i="100"/>
  <c r="AB27" i="29"/>
  <c r="H47" i="30"/>
  <c r="R40" i="30"/>
  <c r="J47" i="30" s="1"/>
  <c r="J88" i="107" s="1"/>
  <c r="I88" i="107" s="1"/>
  <c r="AB36" i="29"/>
  <c r="AB36" i="100"/>
  <c r="AB6" i="29"/>
  <c r="AB6" i="100"/>
  <c r="AB44" i="29"/>
  <c r="AB44" i="100"/>
  <c r="Z28" i="29"/>
  <c r="Z28" i="100"/>
  <c r="AL8" i="100"/>
  <c r="AL8" i="29"/>
  <c r="AX8" i="28"/>
  <c r="Z5" i="100"/>
  <c r="Z5" i="29"/>
  <c r="Z46" i="29"/>
  <c r="Z46" i="100"/>
  <c r="AB30" i="29"/>
  <c r="AB30" i="100"/>
  <c r="R34" i="30"/>
  <c r="F96" i="33"/>
  <c r="AN6" i="100"/>
  <c r="AN6" i="29"/>
  <c r="AY6" i="28"/>
  <c r="R38" i="30"/>
  <c r="F97" i="33"/>
  <c r="W38" i="28"/>
  <c r="V38" i="100"/>
  <c r="V38" i="29"/>
  <c r="AC38" i="28"/>
  <c r="W22" i="28"/>
  <c r="V22" i="29"/>
  <c r="AC22" i="28"/>
  <c r="V22" i="100"/>
  <c r="AA5" i="28"/>
  <c r="X5" i="29"/>
  <c r="X5" i="100"/>
  <c r="Z43" i="100"/>
  <c r="Z43" i="29"/>
  <c r="X30" i="29"/>
  <c r="AA30" i="28"/>
  <c r="X30" i="100"/>
  <c r="R41" i="30"/>
  <c r="J45" i="30" s="1"/>
  <c r="J84" i="107" s="1"/>
  <c r="I84" i="107" s="1"/>
  <c r="H45" i="30"/>
  <c r="AB35" i="100"/>
  <c r="AB35" i="29"/>
  <c r="X3" i="29"/>
  <c r="X3" i="100"/>
  <c r="AA3" i="28"/>
  <c r="X44" i="29"/>
  <c r="X44" i="100"/>
  <c r="AA44" i="28"/>
  <c r="X20" i="29"/>
  <c r="X20" i="100"/>
  <c r="AA20" i="28"/>
  <c r="Z27" i="100"/>
  <c r="Z27" i="29"/>
  <c r="AL16" i="100"/>
  <c r="AL16" i="29"/>
  <c r="AX16" i="28"/>
  <c r="AB12" i="100"/>
  <c r="AB12" i="29"/>
  <c r="AN18" i="29"/>
  <c r="AY18" i="28"/>
  <c r="AN18" i="100"/>
  <c r="Z38" i="29"/>
  <c r="Z38" i="100"/>
  <c r="W4" i="28"/>
  <c r="V4" i="100"/>
  <c r="V4" i="29"/>
  <c r="AC4" i="28"/>
  <c r="AA46" i="28"/>
  <c r="X46" i="100"/>
  <c r="X46" i="29"/>
  <c r="X29" i="29"/>
  <c r="AA29" i="28"/>
  <c r="X29" i="100"/>
  <c r="Z20" i="102"/>
  <c r="V11" i="29"/>
  <c r="V11" i="100"/>
  <c r="AC11" i="28"/>
  <c r="W11" i="28"/>
  <c r="AL12" i="29"/>
  <c r="AL12" i="100"/>
  <c r="AX12" i="28"/>
  <c r="AC5" i="28"/>
  <c r="W5" i="28"/>
  <c r="V5" i="29"/>
  <c r="V5" i="100"/>
  <c r="Z44" i="100"/>
  <c r="Z44" i="29"/>
  <c r="V29" i="29"/>
  <c r="AC29" i="28"/>
  <c r="W29" i="28"/>
  <c r="V29" i="100"/>
  <c r="R36" i="30"/>
  <c r="J43" i="30" s="1"/>
  <c r="J80" i="107" s="1"/>
  <c r="I80" i="107" s="1"/>
  <c r="H43" i="30"/>
  <c r="AL10" i="29"/>
  <c r="AL10" i="100"/>
  <c r="AX10" i="28"/>
  <c r="V35" i="100"/>
  <c r="V35" i="29"/>
  <c r="AC35" i="28"/>
  <c r="W35" i="28"/>
  <c r="AA35" i="28"/>
  <c r="X35" i="100"/>
  <c r="X35" i="29"/>
  <c r="V3" i="29"/>
  <c r="W3" i="28"/>
  <c r="V3" i="100"/>
  <c r="AC3" i="28"/>
  <c r="V44" i="29"/>
  <c r="AC44" i="28"/>
  <c r="V44" i="100"/>
  <c r="W44" i="28"/>
  <c r="V28" i="100"/>
  <c r="V28" i="29"/>
  <c r="AC28" i="28"/>
  <c r="W28" i="28"/>
  <c r="Z21" i="100"/>
  <c r="Z21" i="29"/>
  <c r="I45" i="30"/>
  <c r="R45" i="30"/>
  <c r="K45" i="30" s="1"/>
  <c r="J85" i="107" s="1"/>
  <c r="I85" i="107" s="1"/>
  <c r="Z11" i="100"/>
  <c r="Z11" i="29"/>
  <c r="X12" i="100"/>
  <c r="AA12" i="28"/>
  <c r="X12" i="29"/>
  <c r="AL18" i="100"/>
  <c r="AL18" i="29"/>
  <c r="AX18" i="28"/>
  <c r="BC18" i="28"/>
  <c r="BC6" i="28"/>
  <c r="AX6" i="28"/>
  <c r="AL6" i="29"/>
  <c r="AL6" i="100"/>
  <c r="R48" i="30"/>
  <c r="J44" i="30" s="1"/>
  <c r="J82" i="107" s="1"/>
  <c r="I82" i="107" s="1"/>
  <c r="H44" i="30"/>
  <c r="AA36" i="28"/>
  <c r="X36" i="29"/>
  <c r="X36" i="100"/>
  <c r="AB5" i="29"/>
  <c r="AB5" i="100"/>
  <c r="Z45" i="100"/>
  <c r="Z45" i="29"/>
  <c r="Z30" i="29"/>
  <c r="Z30" i="100"/>
  <c r="AB22" i="29"/>
  <c r="AB22" i="100"/>
  <c r="W20" i="100"/>
  <c r="W20" i="29"/>
  <c r="V36" i="29"/>
  <c r="V36" i="100"/>
  <c r="W36" i="28"/>
  <c r="AC36" i="28"/>
  <c r="W14" i="28"/>
  <c r="V14" i="100"/>
  <c r="V14" i="29"/>
  <c r="AC14" i="28"/>
  <c r="AB11" i="29"/>
  <c r="AB11" i="100"/>
  <c r="R42" i="30"/>
  <c r="F98" i="33"/>
  <c r="Z13" i="100"/>
  <c r="Z13" i="29"/>
  <c r="AX14" i="28"/>
  <c r="AL14" i="29"/>
  <c r="BC14" i="28"/>
  <c r="AL14" i="100"/>
  <c r="AX4" i="28"/>
  <c r="AL4" i="100"/>
  <c r="AL4" i="29"/>
  <c r="AA37" i="28"/>
  <c r="X37" i="29"/>
  <c r="X37" i="100"/>
  <c r="V6" i="29"/>
  <c r="W6" i="28"/>
  <c r="V6" i="100"/>
  <c r="AC6" i="28"/>
  <c r="AA43" i="28"/>
  <c r="X43" i="100"/>
  <c r="X43" i="29"/>
  <c r="AB29" i="100"/>
  <c r="AB29" i="29"/>
  <c r="Z22" i="29"/>
  <c r="Z22" i="100"/>
  <c r="AN14" i="29"/>
  <c r="AN14" i="100"/>
  <c r="AY14" i="28"/>
  <c r="AB37" i="29"/>
  <c r="AB37" i="100"/>
  <c r="Z14" i="29"/>
  <c r="Z14" i="100"/>
  <c r="AB14" i="100"/>
  <c r="AB14" i="29"/>
  <c r="R30" i="30"/>
  <c r="F95" i="33"/>
  <c r="H41" i="30"/>
  <c r="R29" i="30"/>
  <c r="J41" i="30" s="1"/>
  <c r="J76" i="107" s="1"/>
  <c r="I76" i="107" s="1"/>
  <c r="Z37" i="100"/>
  <c r="Z37" i="29"/>
  <c r="AA6" i="28"/>
  <c r="X6" i="100"/>
  <c r="X6" i="29"/>
  <c r="AA45" i="28"/>
  <c r="X45" i="29"/>
  <c r="X45" i="100"/>
  <c r="AA27" i="28"/>
  <c r="X27" i="29"/>
  <c r="X27" i="100"/>
  <c r="AA21" i="28"/>
  <c r="V12" i="29"/>
  <c r="AC12" i="28"/>
  <c r="W12" i="28"/>
  <c r="V12" i="100"/>
  <c r="AB21" i="100"/>
  <c r="AB21" i="29"/>
  <c r="I41" i="30"/>
  <c r="R33" i="30"/>
  <c r="K41" i="30" s="1"/>
  <c r="J77" i="107" s="1"/>
  <c r="I77" i="107" s="1"/>
  <c r="H40" i="30"/>
  <c r="R28" i="30"/>
  <c r="J40" i="30" s="1"/>
  <c r="J74" i="107" s="1"/>
  <c r="I74" i="107" s="1"/>
  <c r="X14" i="100"/>
  <c r="X14" i="29"/>
  <c r="AA14" i="28"/>
  <c r="V13" i="100"/>
  <c r="W13" i="28"/>
  <c r="V13" i="29"/>
  <c r="AC13" i="28"/>
  <c r="AB13" i="29"/>
  <c r="AB13" i="100"/>
  <c r="X11" i="100"/>
  <c r="X11" i="29"/>
  <c r="AA11" i="28"/>
  <c r="R46" i="30"/>
  <c r="F99" i="33"/>
  <c r="H42" i="30"/>
  <c r="R32" i="30"/>
  <c r="J42" i="30" s="1"/>
  <c r="J78" i="107" s="1"/>
  <c r="I78" i="107" s="1"/>
  <c r="Z36" i="29"/>
  <c r="Z36" i="100"/>
  <c r="AA4" i="28"/>
  <c r="X4" i="29"/>
  <c r="X4" i="100"/>
  <c r="AC45" i="28"/>
  <c r="W45" i="28"/>
  <c r="V45" i="29"/>
  <c r="V45" i="100"/>
  <c r="V30" i="100"/>
  <c r="AC30" i="28"/>
  <c r="W30" i="28"/>
  <c r="V30" i="29"/>
  <c r="R49" i="30"/>
  <c r="K47" i="30" s="1"/>
  <c r="J89" i="107" s="1"/>
  <c r="I89" i="107" s="1"/>
  <c r="I47" i="30"/>
  <c r="R44" i="30"/>
  <c r="J46" i="30" s="1"/>
  <c r="J86" i="107" s="1"/>
  <c r="I86" i="107" s="1"/>
  <c r="H46" i="30"/>
  <c r="X13" i="100"/>
  <c r="X13" i="29"/>
  <c r="AA13" i="28"/>
  <c r="W21" i="28"/>
  <c r="V21" i="29"/>
  <c r="V21" i="100"/>
  <c r="AC21" i="28"/>
  <c r="F100" i="33"/>
  <c r="R50" i="30"/>
  <c r="AA38" i="28"/>
  <c r="X38" i="29"/>
  <c r="X38" i="100"/>
  <c r="Z4" i="29"/>
  <c r="Z4" i="100"/>
  <c r="V46" i="29"/>
  <c r="V46" i="100"/>
  <c r="AC46" i="28"/>
  <c r="W46" i="28"/>
  <c r="Z29" i="29"/>
  <c r="Z29" i="100"/>
  <c r="X22" i="29"/>
  <c r="X22" i="100"/>
  <c r="AA22" i="28"/>
  <c r="X21" i="102"/>
  <c r="S64" i="30" l="1"/>
  <c r="AW29" i="100"/>
  <c r="AL40" i="28"/>
  <c r="AW40" i="28" s="1"/>
  <c r="AW29" i="29"/>
  <c r="AW29" i="102" s="1"/>
  <c r="S63" i="30"/>
  <c r="AW27" i="100"/>
  <c r="AW27" i="29"/>
  <c r="AW27" i="102" s="1"/>
  <c r="AN38" i="28"/>
  <c r="AW38" i="28" s="1"/>
  <c r="AY29" i="28"/>
  <c r="AN29" i="100"/>
  <c r="AN29" i="29"/>
  <c r="R60" i="30"/>
  <c r="K51" i="30" s="1"/>
  <c r="J95" i="107" s="1"/>
  <c r="I95" i="107" s="1"/>
  <c r="I51" i="30"/>
  <c r="AA19" i="29"/>
  <c r="AA19" i="102" s="1"/>
  <c r="H50" i="30"/>
  <c r="R57" i="30"/>
  <c r="J50" i="30" s="1"/>
  <c r="J92" i="107" s="1"/>
  <c r="I92" i="107" s="1"/>
  <c r="AX27" i="28"/>
  <c r="AL27" i="29"/>
  <c r="AL27" i="100"/>
  <c r="AC20" i="29"/>
  <c r="AC20" i="102" s="1"/>
  <c r="AY31" i="100"/>
  <c r="AY31" i="29"/>
  <c r="AY31" i="102" s="1"/>
  <c r="AN31" i="102"/>
  <c r="V20" i="102"/>
  <c r="W19" i="100"/>
  <c r="W19" i="102" s="1"/>
  <c r="X19" i="102"/>
  <c r="H49" i="30"/>
  <c r="R55" i="30"/>
  <c r="J49" i="30" s="1"/>
  <c r="J90" i="107" s="1"/>
  <c r="I90" i="107" s="1"/>
  <c r="R54" i="30"/>
  <c r="K52" i="30" s="1"/>
  <c r="J97" i="107" s="1"/>
  <c r="I97" i="107" s="1"/>
  <c r="I52" i="30"/>
  <c r="AC19" i="100"/>
  <c r="AC19" i="102" s="1"/>
  <c r="Z43" i="102"/>
  <c r="AN6" i="102"/>
  <c r="AB21" i="102"/>
  <c r="AB4" i="102"/>
  <c r="AB38" i="102"/>
  <c r="AL16" i="102"/>
  <c r="V38" i="102"/>
  <c r="V37" i="102"/>
  <c r="Z38" i="102"/>
  <c r="X20" i="102"/>
  <c r="V14" i="102"/>
  <c r="Z37" i="102"/>
  <c r="U24" i="28"/>
  <c r="U24" i="29" s="1"/>
  <c r="Z6" i="102"/>
  <c r="U23" i="28"/>
  <c r="U23" i="100" s="1"/>
  <c r="X38" i="102"/>
  <c r="Z3" i="102"/>
  <c r="V43" i="102"/>
  <c r="AL4" i="102"/>
  <c r="AN18" i="102"/>
  <c r="AB36" i="102"/>
  <c r="AB43" i="102"/>
  <c r="AB29" i="102"/>
  <c r="Z13" i="102"/>
  <c r="V46" i="102"/>
  <c r="X36" i="102"/>
  <c r="Z21" i="102"/>
  <c r="AL6" i="102"/>
  <c r="X46" i="102"/>
  <c r="Z36" i="102"/>
  <c r="AL12" i="102"/>
  <c r="X12" i="102"/>
  <c r="X6" i="102"/>
  <c r="AB44" i="102"/>
  <c r="AB6" i="102"/>
  <c r="X28" i="102"/>
  <c r="X44" i="102"/>
  <c r="AB30" i="102"/>
  <c r="V22" i="102"/>
  <c r="AB13" i="102"/>
  <c r="AL14" i="102"/>
  <c r="X29" i="102"/>
  <c r="V28" i="102"/>
  <c r="AL8" i="102"/>
  <c r="AB28" i="102"/>
  <c r="AB46" i="102"/>
  <c r="AB11" i="102"/>
  <c r="Z29" i="102"/>
  <c r="X4" i="102"/>
  <c r="Z14" i="102"/>
  <c r="X14" i="102"/>
  <c r="Z30" i="102"/>
  <c r="AL18" i="102"/>
  <c r="Z28" i="102"/>
  <c r="X37" i="102"/>
  <c r="AB3" i="102"/>
  <c r="V30" i="102"/>
  <c r="Z11" i="102"/>
  <c r="V11" i="102"/>
  <c r="X5" i="102"/>
  <c r="AA43" i="100"/>
  <c r="AA43" i="29"/>
  <c r="BC6" i="29"/>
  <c r="BC6" i="102" s="1"/>
  <c r="V54" i="30"/>
  <c r="U54" i="30" s="1"/>
  <c r="BC6" i="100"/>
  <c r="Z4" i="102"/>
  <c r="X27" i="102"/>
  <c r="AC6" i="29"/>
  <c r="AC6" i="100"/>
  <c r="AB22" i="102"/>
  <c r="BC18" i="29"/>
  <c r="BC18" i="102" s="1"/>
  <c r="BC18" i="100"/>
  <c r="V60" i="30"/>
  <c r="U60" i="30" s="1"/>
  <c r="V5" i="102"/>
  <c r="AA29" i="29"/>
  <c r="AA29" i="100"/>
  <c r="AX16" i="29"/>
  <c r="AX16" i="102" s="1"/>
  <c r="AX16" i="100"/>
  <c r="X3" i="102"/>
  <c r="W22" i="100"/>
  <c r="W22" i="29"/>
  <c r="Z5" i="102"/>
  <c r="AA14" i="29"/>
  <c r="AA14" i="100"/>
  <c r="G98" i="33"/>
  <c r="X98" i="33"/>
  <c r="I98" i="33"/>
  <c r="J98" i="33"/>
  <c r="H98" i="33"/>
  <c r="AX18" i="29"/>
  <c r="AX18" i="102" s="1"/>
  <c r="AX18" i="100"/>
  <c r="W44" i="100"/>
  <c r="W44" i="29"/>
  <c r="AX10" i="100"/>
  <c r="AX10" i="29"/>
  <c r="AX10" i="102" s="1"/>
  <c r="AB35" i="102"/>
  <c r="AC38" i="100"/>
  <c r="AC38" i="29"/>
  <c r="AX8" i="29"/>
  <c r="AX8" i="102" s="1"/>
  <c r="AX8" i="100"/>
  <c r="Z35" i="102"/>
  <c r="V27" i="102"/>
  <c r="W5" i="29"/>
  <c r="W5" i="100"/>
  <c r="AA38" i="29"/>
  <c r="AA38" i="100"/>
  <c r="X45" i="102"/>
  <c r="AB37" i="102"/>
  <c r="V6" i="102"/>
  <c r="Z45" i="102"/>
  <c r="AC44" i="100"/>
  <c r="AC44" i="29"/>
  <c r="AL10" i="102"/>
  <c r="AC5" i="100"/>
  <c r="AC5" i="29"/>
  <c r="AB27" i="102"/>
  <c r="AA4" i="29"/>
  <c r="AA4" i="100"/>
  <c r="AA46" i="100"/>
  <c r="AA46" i="29"/>
  <c r="W38" i="29"/>
  <c r="W38" i="100"/>
  <c r="AC27" i="29"/>
  <c r="AC27" i="100"/>
  <c r="U31" i="28"/>
  <c r="AC14" i="29"/>
  <c r="AC14" i="100"/>
  <c r="AA12" i="100"/>
  <c r="AA12" i="29"/>
  <c r="AC3" i="29"/>
  <c r="U7" i="28"/>
  <c r="AC3" i="100"/>
  <c r="AX12" i="100"/>
  <c r="AX12" i="29"/>
  <c r="AX12" i="102" s="1"/>
  <c r="AC4" i="29"/>
  <c r="AC4" i="100"/>
  <c r="J97" i="33"/>
  <c r="H97" i="33"/>
  <c r="X97" i="33"/>
  <c r="G97" i="33"/>
  <c r="I97" i="33"/>
  <c r="U32" i="28"/>
  <c r="W27" i="29"/>
  <c r="W27" i="100"/>
  <c r="AB5" i="102"/>
  <c r="V4" i="102"/>
  <c r="Z27" i="102"/>
  <c r="AA30" i="100"/>
  <c r="AA30" i="29"/>
  <c r="AB45" i="102"/>
  <c r="X11" i="102"/>
  <c r="AA6" i="29"/>
  <c r="AA6" i="100"/>
  <c r="W3" i="29"/>
  <c r="W3" i="100"/>
  <c r="U8" i="28"/>
  <c r="X30" i="102"/>
  <c r="AY6" i="29"/>
  <c r="AY6" i="102" s="1"/>
  <c r="AY6" i="100"/>
  <c r="AC43" i="100"/>
  <c r="U47" i="28"/>
  <c r="AC43" i="29"/>
  <c r="V3" i="102"/>
  <c r="W29" i="29"/>
  <c r="W29" i="100"/>
  <c r="W11" i="29"/>
  <c r="W11" i="100"/>
  <c r="U16" i="28"/>
  <c r="W4" i="29"/>
  <c r="W4" i="100"/>
  <c r="AA20" i="100"/>
  <c r="AA20" i="29"/>
  <c r="W6" i="29"/>
  <c r="W6" i="100"/>
  <c r="G99" i="33"/>
  <c r="I99" i="33"/>
  <c r="J99" i="33"/>
  <c r="H99" i="33"/>
  <c r="X99" i="33"/>
  <c r="AC30" i="29"/>
  <c r="AC30" i="100"/>
  <c r="AA22" i="100"/>
  <c r="AA22" i="29"/>
  <c r="X22" i="102"/>
  <c r="V21" i="102"/>
  <c r="V45" i="102"/>
  <c r="AC36" i="29"/>
  <c r="AC36" i="100"/>
  <c r="AA36" i="29"/>
  <c r="AA36" i="100"/>
  <c r="X35" i="102"/>
  <c r="AC29" i="29"/>
  <c r="AC29" i="100"/>
  <c r="AC11" i="29"/>
  <c r="AC11" i="100"/>
  <c r="U15" i="28"/>
  <c r="W43" i="29"/>
  <c r="U48" i="28"/>
  <c r="W43" i="100"/>
  <c r="AC21" i="29"/>
  <c r="AC21" i="100"/>
  <c r="AA11" i="29"/>
  <c r="AA11" i="100"/>
  <c r="W45" i="29"/>
  <c r="W45" i="100"/>
  <c r="Z22" i="102"/>
  <c r="AX4" i="100"/>
  <c r="AX4" i="29"/>
  <c r="AX4" i="102" s="1"/>
  <c r="W36" i="29"/>
  <c r="W36" i="100"/>
  <c r="H96" i="33"/>
  <c r="X96" i="33"/>
  <c r="G96" i="33"/>
  <c r="J96" i="33"/>
  <c r="I96" i="33"/>
  <c r="W37" i="100"/>
  <c r="W37" i="29"/>
  <c r="AA45" i="100"/>
  <c r="AA45" i="29"/>
  <c r="W14" i="29"/>
  <c r="W14" i="100"/>
  <c r="W46" i="100"/>
  <c r="W46" i="29"/>
  <c r="W21" i="100"/>
  <c r="W21" i="29"/>
  <c r="AC13" i="100"/>
  <c r="AC13" i="29"/>
  <c r="AA35" i="100"/>
  <c r="AA35" i="29"/>
  <c r="V29" i="102"/>
  <c r="AA44" i="29"/>
  <c r="AA44" i="100"/>
  <c r="AA28" i="29"/>
  <c r="AA28" i="100"/>
  <c r="AA27" i="100"/>
  <c r="AA27" i="29"/>
  <c r="W30" i="29"/>
  <c r="W30" i="100"/>
  <c r="AY14" i="100"/>
  <c r="AY14" i="29"/>
  <c r="AY14" i="102" s="1"/>
  <c r="V44" i="102"/>
  <c r="I100" i="33"/>
  <c r="X100" i="33"/>
  <c r="J100" i="33"/>
  <c r="G100" i="33"/>
  <c r="H100" i="33"/>
  <c r="W12" i="100"/>
  <c r="W12" i="29"/>
  <c r="AC46" i="100"/>
  <c r="AC46" i="29"/>
  <c r="AA13" i="29"/>
  <c r="AA13" i="100"/>
  <c r="AC45" i="29"/>
  <c r="AC45" i="100"/>
  <c r="V13" i="102"/>
  <c r="AC12" i="100"/>
  <c r="AC12" i="29"/>
  <c r="G95" i="33"/>
  <c r="X95" i="33"/>
  <c r="H95" i="33"/>
  <c r="I95" i="33"/>
  <c r="J95" i="33"/>
  <c r="V58" i="30"/>
  <c r="U58" i="30" s="1"/>
  <c r="BC14" i="100"/>
  <c r="BC14" i="29"/>
  <c r="BC14" i="102" s="1"/>
  <c r="V36" i="102"/>
  <c r="U40" i="28"/>
  <c r="W35" i="100"/>
  <c r="W35" i="29"/>
  <c r="Z44" i="102"/>
  <c r="AY18" i="100"/>
  <c r="AY18" i="29"/>
  <c r="AY18" i="102" s="1"/>
  <c r="AA5" i="100"/>
  <c r="AA5" i="29"/>
  <c r="AN14" i="102"/>
  <c r="AA37" i="100"/>
  <c r="AA37" i="29"/>
  <c r="X13" i="102"/>
  <c r="W13" i="29"/>
  <c r="W13" i="100"/>
  <c r="V12" i="102"/>
  <c r="X43" i="102"/>
  <c r="W20" i="102"/>
  <c r="W28" i="29"/>
  <c r="W28" i="100"/>
  <c r="AC35" i="29"/>
  <c r="AC35" i="100"/>
  <c r="U39" i="28"/>
  <c r="AC37" i="29"/>
  <c r="AC37" i="100"/>
  <c r="AA21" i="100"/>
  <c r="AA21" i="29"/>
  <c r="AB14" i="102"/>
  <c r="AX14" i="100"/>
  <c r="AX14" i="29"/>
  <c r="AX14" i="102" s="1"/>
  <c r="AX6" i="29"/>
  <c r="AX6" i="102" s="1"/>
  <c r="AX6" i="100"/>
  <c r="AC28" i="100"/>
  <c r="AC28" i="29"/>
  <c r="V35" i="102"/>
  <c r="AB12" i="102"/>
  <c r="AA3" i="100"/>
  <c r="AA3" i="29"/>
  <c r="AC22" i="100"/>
  <c r="AC22" i="29"/>
  <c r="Z12" i="102"/>
  <c r="Z46" i="102"/>
  <c r="AW40" i="29" l="1"/>
  <c r="AW40" i="102" s="1"/>
  <c r="AN47" i="28"/>
  <c r="AW47" i="28" s="1"/>
  <c r="S68" i="30"/>
  <c r="AW40" i="100"/>
  <c r="AW38" i="100"/>
  <c r="AL47" i="28"/>
  <c r="AW38" i="29"/>
  <c r="AW38" i="102" s="1"/>
  <c r="S67" i="30"/>
  <c r="R64" i="30"/>
  <c r="J55" i="30" s="1"/>
  <c r="J100" i="107" s="1"/>
  <c r="I100" i="107" s="1"/>
  <c r="H55" i="30"/>
  <c r="AL40" i="29"/>
  <c r="AL40" i="100"/>
  <c r="AX40" i="28"/>
  <c r="AN38" i="100"/>
  <c r="AY38" i="28"/>
  <c r="AN38" i="29"/>
  <c r="R63" i="30"/>
  <c r="K54" i="30" s="1"/>
  <c r="J99" i="107" s="1"/>
  <c r="I99" i="107" s="1"/>
  <c r="I54" i="30"/>
  <c r="AN29" i="102"/>
  <c r="AY29" i="29"/>
  <c r="AY29" i="102" s="1"/>
  <c r="AY29" i="100"/>
  <c r="AL27" i="102"/>
  <c r="AX27" i="100"/>
  <c r="AX27" i="29"/>
  <c r="AX27" i="102" s="1"/>
  <c r="U24" i="100"/>
  <c r="U24" i="102" s="1"/>
  <c r="AE22" i="28"/>
  <c r="V23" i="28"/>
  <c r="V23" i="29" s="1"/>
  <c r="U23" i="29"/>
  <c r="U23" i="102" s="1"/>
  <c r="AA4" i="102"/>
  <c r="AA30" i="102"/>
  <c r="W44" i="102"/>
  <c r="AL20" i="102"/>
  <c r="AC38" i="102"/>
  <c r="AC13" i="102"/>
  <c r="AC27" i="102"/>
  <c r="AC3" i="102"/>
  <c r="AA5" i="102"/>
  <c r="AA43" i="102"/>
  <c r="AC43" i="102"/>
  <c r="W35" i="102"/>
  <c r="AA13" i="102"/>
  <c r="AA44" i="102"/>
  <c r="AA45" i="102"/>
  <c r="AA14" i="102"/>
  <c r="W11" i="102"/>
  <c r="W29" i="102"/>
  <c r="AA6" i="102"/>
  <c r="AA28" i="102"/>
  <c r="AA36" i="102"/>
  <c r="W6" i="102"/>
  <c r="W27" i="102"/>
  <c r="AA11" i="102"/>
  <c r="W3" i="102"/>
  <c r="AC14" i="102"/>
  <c r="AA22" i="102"/>
  <c r="M95" i="33"/>
  <c r="L100" i="33"/>
  <c r="AC22" i="102"/>
  <c r="AC37" i="102"/>
  <c r="AC12" i="102"/>
  <c r="W38" i="102"/>
  <c r="W22" i="102"/>
  <c r="AC6" i="102"/>
  <c r="AA3" i="102"/>
  <c r="AC4" i="102"/>
  <c r="AA37" i="102"/>
  <c r="AA21" i="102"/>
  <c r="AA27" i="102"/>
  <c r="AC29" i="102"/>
  <c r="W5" i="102"/>
  <c r="L97" i="33"/>
  <c r="AC35" i="102"/>
  <c r="W21" i="102"/>
  <c r="M96" i="33"/>
  <c r="U48" i="29"/>
  <c r="U48" i="100"/>
  <c r="M97" i="33"/>
  <c r="W28" i="102"/>
  <c r="AC45" i="102"/>
  <c r="W30" i="102"/>
  <c r="W46" i="102"/>
  <c r="U15" i="29"/>
  <c r="AE14" i="28"/>
  <c r="Q10" i="28"/>
  <c r="V15" i="28"/>
  <c r="U15" i="100"/>
  <c r="AC30" i="102"/>
  <c r="W43" i="102"/>
  <c r="AC28" i="102"/>
  <c r="K97" i="33"/>
  <c r="AC11" i="102"/>
  <c r="AA46" i="102"/>
  <c r="U40" i="29"/>
  <c r="U40" i="100"/>
  <c r="AC46" i="102"/>
  <c r="W14" i="102"/>
  <c r="W36" i="102"/>
  <c r="K99" i="33"/>
  <c r="U16" i="100"/>
  <c r="U16" i="29"/>
  <c r="AX20" i="102"/>
  <c r="L99" i="33"/>
  <c r="AE46" i="28"/>
  <c r="U47" i="29"/>
  <c r="U47" i="100"/>
  <c r="V47" i="28"/>
  <c r="AA38" i="102"/>
  <c r="K96" i="33"/>
  <c r="W13" i="102"/>
  <c r="W12" i="102"/>
  <c r="M99" i="33"/>
  <c r="U39" i="29"/>
  <c r="AE38" i="28"/>
  <c r="V39" i="28"/>
  <c r="U39" i="100"/>
  <c r="U7" i="29"/>
  <c r="U7" i="100"/>
  <c r="V7" i="28"/>
  <c r="AE6" i="28"/>
  <c r="AA29" i="102"/>
  <c r="L95" i="33"/>
  <c r="K100" i="33"/>
  <c r="AA35" i="102"/>
  <c r="AC36" i="102"/>
  <c r="AA20" i="102"/>
  <c r="U8" i="100"/>
  <c r="U8" i="29"/>
  <c r="AA12" i="102"/>
  <c r="K95" i="33"/>
  <c r="M100" i="33"/>
  <c r="W45" i="102"/>
  <c r="W37" i="102"/>
  <c r="AC5" i="102"/>
  <c r="K98" i="33"/>
  <c r="L98" i="33"/>
  <c r="L96" i="33"/>
  <c r="AC21" i="102"/>
  <c r="W4" i="102"/>
  <c r="U32" i="29"/>
  <c r="U32" i="100"/>
  <c r="U31" i="100"/>
  <c r="V31" i="28"/>
  <c r="AE30" i="28"/>
  <c r="U31" i="29"/>
  <c r="AC44" i="102"/>
  <c r="M98" i="33"/>
  <c r="AW47" i="100" l="1"/>
  <c r="AW47" i="29"/>
  <c r="AW47" i="102" s="1"/>
  <c r="AN52" i="28"/>
  <c r="S70" i="30"/>
  <c r="R70" i="30" s="1"/>
  <c r="AN47" i="29"/>
  <c r="AY47" i="28"/>
  <c r="AN47" i="100"/>
  <c r="AN38" i="102"/>
  <c r="R68" i="30"/>
  <c r="K57" i="30" s="1"/>
  <c r="J103" i="107" s="1"/>
  <c r="I103" i="107" s="1"/>
  <c r="I57" i="30"/>
  <c r="BC47" i="28"/>
  <c r="AL47" i="100"/>
  <c r="AL47" i="29"/>
  <c r="R67" i="30"/>
  <c r="J57" i="30" s="1"/>
  <c r="J102" i="107" s="1"/>
  <c r="I102" i="107" s="1"/>
  <c r="H57" i="30"/>
  <c r="AL40" i="102"/>
  <c r="AX40" i="100"/>
  <c r="AX40" i="29"/>
  <c r="AX40" i="102" s="1"/>
  <c r="AY38" i="100"/>
  <c r="AY38" i="29"/>
  <c r="AY38" i="102" s="1"/>
  <c r="V23" i="100"/>
  <c r="V23" i="102" s="1"/>
  <c r="N95" i="33"/>
  <c r="U16" i="102"/>
  <c r="N97" i="33"/>
  <c r="N96" i="33"/>
  <c r="N100" i="33"/>
  <c r="U31" i="102"/>
  <c r="U48" i="102"/>
  <c r="N98" i="33"/>
  <c r="N99" i="33"/>
  <c r="U7" i="102"/>
  <c r="U47" i="102"/>
  <c r="U15" i="102"/>
  <c r="U40" i="102"/>
  <c r="V47" i="29"/>
  <c r="V47" i="100"/>
  <c r="V31" i="29"/>
  <c r="V31" i="100"/>
  <c r="U32" i="102"/>
  <c r="U8" i="102"/>
  <c r="V39" i="100"/>
  <c r="V39" i="29"/>
  <c r="V15" i="29"/>
  <c r="V15" i="100"/>
  <c r="U39" i="102"/>
  <c r="Q10" i="29"/>
  <c r="Q10" i="102" s="1"/>
  <c r="Q10" i="100"/>
  <c r="V7" i="29"/>
  <c r="V7" i="100"/>
  <c r="AN47" i="102" l="1"/>
  <c r="AL47" i="102"/>
  <c r="AN51" i="29"/>
  <c r="I104" i="107" s="1"/>
  <c r="J104" i="107" s="1"/>
  <c r="AY52" i="28"/>
  <c r="AN51" i="100"/>
  <c r="AY47" i="29"/>
  <c r="AY47" i="102" s="1"/>
  <c r="AY47" i="100"/>
  <c r="BC47" i="29"/>
  <c r="BC47" i="102" s="1"/>
  <c r="V70" i="30"/>
  <c r="U70" i="30" s="1"/>
  <c r="BC47" i="100"/>
  <c r="O95" i="33"/>
  <c r="O99" i="33"/>
  <c r="O100" i="33"/>
  <c r="O96" i="33"/>
  <c r="O98" i="33"/>
  <c r="V47" i="102"/>
  <c r="O97" i="33"/>
  <c r="V7" i="102"/>
  <c r="V15" i="102"/>
  <c r="V39" i="102"/>
  <c r="V31" i="102"/>
  <c r="AY50" i="100" l="1"/>
  <c r="AY50" i="29"/>
  <c r="P95" i="33"/>
  <c r="Q95" i="33" s="1"/>
  <c r="R95" i="33" s="1"/>
  <c r="S95" i="33" s="1"/>
  <c r="P100" i="33"/>
  <c r="AE47" i="28" s="1"/>
  <c r="P99" i="33"/>
  <c r="Q99" i="33" s="1"/>
  <c r="R99" i="33" s="1"/>
  <c r="S99" i="33" s="1"/>
  <c r="P96" i="33"/>
  <c r="Q96" i="33" s="1"/>
  <c r="R96" i="33" s="1"/>
  <c r="S96" i="33" s="1"/>
  <c r="P97" i="33"/>
  <c r="Q97" i="33" s="1"/>
  <c r="R97" i="33" s="1"/>
  <c r="S97" i="33" s="1"/>
  <c r="P98" i="33"/>
  <c r="Q98" i="33" s="1"/>
  <c r="R98" i="33" s="1"/>
  <c r="P94" i="33" l="1"/>
  <c r="AE7" i="28"/>
  <c r="AE2" i="28" s="1"/>
  <c r="Q100" i="33"/>
  <c r="R100" i="33" s="1"/>
  <c r="S100" i="33" s="1"/>
  <c r="AE31" i="28"/>
  <c r="AE31" i="100" s="1"/>
  <c r="AE39" i="28"/>
  <c r="AE34" i="28" s="1"/>
  <c r="AG34" i="28" s="1"/>
  <c r="AE15" i="28"/>
  <c r="AE10" i="28" s="1"/>
  <c r="AG10" i="28" s="1"/>
  <c r="AE23" i="28"/>
  <c r="S98" i="33"/>
  <c r="AE47" i="100"/>
  <c r="AE47" i="29"/>
  <c r="AE47" i="102" s="1"/>
  <c r="AE42" i="28"/>
  <c r="AG42" i="28" s="1"/>
  <c r="AE7" i="100" l="1"/>
  <c r="AE7" i="29"/>
  <c r="AE7" i="102" s="1"/>
  <c r="T99" i="33"/>
  <c r="AD37" i="28" s="1"/>
  <c r="AD37" i="29" s="1"/>
  <c r="AE26" i="28"/>
  <c r="AG26" i="28" s="1"/>
  <c r="AG26" i="29" s="1"/>
  <c r="AG26" i="102" s="1"/>
  <c r="AE31" i="29"/>
  <c r="AE31" i="102" s="1"/>
  <c r="AE39" i="29"/>
  <c r="AE39" i="102" s="1"/>
  <c r="AE39" i="100"/>
  <c r="AE15" i="29"/>
  <c r="AE15" i="102" s="1"/>
  <c r="AE15" i="100"/>
  <c r="T98" i="33"/>
  <c r="AD29" i="28" s="1"/>
  <c r="AD29" i="100" s="1"/>
  <c r="AE23" i="29"/>
  <c r="AE23" i="102" s="1"/>
  <c r="AE18" i="28"/>
  <c r="AG18" i="28" s="1"/>
  <c r="AG18" i="100" s="1"/>
  <c r="T97" i="33"/>
  <c r="AD21" i="28" s="1"/>
  <c r="AD21" i="100" s="1"/>
  <c r="T96" i="33"/>
  <c r="AD13" i="28" s="1"/>
  <c r="AD13" i="29" s="1"/>
  <c r="T95" i="33"/>
  <c r="T100" i="33"/>
  <c r="AD45" i="28" s="1"/>
  <c r="AD45" i="29" s="1"/>
  <c r="AE23" i="100"/>
  <c r="AG34" i="29"/>
  <c r="AG34" i="102" s="1"/>
  <c r="AG34" i="100"/>
  <c r="AG10" i="100"/>
  <c r="AG10" i="29"/>
  <c r="AG10" i="102" s="1"/>
  <c r="AG2" i="28"/>
  <c r="AG42" i="29"/>
  <c r="AG42" i="102" s="1"/>
  <c r="AG42" i="100"/>
  <c r="AD37" i="100" l="1"/>
  <c r="AD37" i="102" s="1"/>
  <c r="AD41" i="102" s="1"/>
  <c r="G102" i="33"/>
  <c r="H102" i="33" s="1"/>
  <c r="AG26" i="100"/>
  <c r="AD45" i="100"/>
  <c r="AD45" i="102" s="1"/>
  <c r="AD49" i="102" s="1"/>
  <c r="AD5" i="28"/>
  <c r="AD5" i="100" s="1"/>
  <c r="AD13" i="100"/>
  <c r="AD13" i="102" s="1"/>
  <c r="AD17" i="102" s="1"/>
  <c r="AD21" i="29"/>
  <c r="AD21" i="102" s="1"/>
  <c r="AD25" i="102" s="1"/>
  <c r="G104" i="33"/>
  <c r="H104" i="33" s="1"/>
  <c r="AE50" i="28"/>
  <c r="AD29" i="29"/>
  <c r="AD29" i="102" s="1"/>
  <c r="AD33" i="102" s="1"/>
  <c r="AG18" i="29"/>
  <c r="AG18" i="102" s="1"/>
  <c r="G103" i="33"/>
  <c r="J103" i="33" s="1"/>
  <c r="G105" i="33"/>
  <c r="H105" i="33" s="1"/>
  <c r="AG2" i="29"/>
  <c r="AG2" i="102" s="1"/>
  <c r="AG2" i="100"/>
  <c r="J102" i="33" l="1"/>
  <c r="AD5" i="29"/>
  <c r="AD5" i="102" s="1"/>
  <c r="AD9" i="102" s="1"/>
  <c r="AD50" i="102" s="1"/>
  <c r="J104" i="33"/>
  <c r="H103" i="33"/>
  <c r="I103" i="33" s="1"/>
  <c r="J105" i="33"/>
  <c r="I105" i="33" l="1"/>
  <c r="I104" i="33"/>
  <c r="I102" i="33"/>
  <c r="U104" i="33" l="1"/>
  <c r="U105" i="33"/>
  <c r="U102" i="33"/>
  <c r="U103" i="33"/>
  <c r="E102" i="33" l="1"/>
  <c r="A26" i="64" s="1"/>
  <c r="A15" i="64" l="1"/>
  <c r="A20" i="64"/>
  <c r="A17" i="64"/>
  <c r="A22" i="64"/>
  <c r="A19" i="64"/>
  <c r="A21" i="64"/>
  <c r="A27" i="64"/>
  <c r="AN20" i="100"/>
  <c r="A16" i="64"/>
  <c r="AN20" i="29"/>
  <c r="A23" i="64"/>
  <c r="A28" i="64"/>
  <c r="A29" i="64"/>
  <c r="A24" i="64"/>
  <c r="A25" i="64"/>
  <c r="A18" i="64"/>
  <c r="D37" i="64" l="1"/>
  <c r="D46" i="30" s="1"/>
  <c r="D33" i="64"/>
  <c r="D42" i="45" s="1"/>
  <c r="D39" i="64"/>
  <c r="D43" i="30" s="1"/>
  <c r="D35" i="64"/>
  <c r="D44" i="30" s="1"/>
  <c r="D46" i="45" l="1"/>
  <c r="K46" i="45" s="1"/>
  <c r="J87" i="108" s="1"/>
  <c r="I87" i="108" s="1"/>
  <c r="D42" i="30"/>
  <c r="H79" i="107" s="1"/>
  <c r="D44" i="45"/>
  <c r="K44" i="45" s="1"/>
  <c r="J83" i="108" s="1"/>
  <c r="I83" i="108" s="1"/>
  <c r="D40" i="30"/>
  <c r="E40" i="30" s="1"/>
  <c r="D43" i="45"/>
  <c r="I43" i="45" s="1"/>
  <c r="D40" i="45"/>
  <c r="K40" i="45" s="1"/>
  <c r="J75" i="108" s="1"/>
  <c r="I75" i="108" s="1"/>
  <c r="AM12" i="28"/>
  <c r="I44" i="30"/>
  <c r="F44" i="30"/>
  <c r="K44" i="30"/>
  <c r="J83" i="107" s="1"/>
  <c r="I83" i="107" s="1"/>
  <c r="E44" i="30"/>
  <c r="H83" i="107"/>
  <c r="I42" i="45"/>
  <c r="F42" i="45"/>
  <c r="H79" i="108"/>
  <c r="E42" i="45"/>
  <c r="K42" i="45"/>
  <c r="J79" i="108" s="1"/>
  <c r="I79" i="108" s="1"/>
  <c r="AM8" i="90"/>
  <c r="K46" i="30"/>
  <c r="J87" i="107" s="1"/>
  <c r="I87" i="107" s="1"/>
  <c r="I46" i="30"/>
  <c r="E46" i="30"/>
  <c r="F46" i="30"/>
  <c r="AM16" i="28"/>
  <c r="H87" i="107"/>
  <c r="K43" i="30"/>
  <c r="J81" i="107" s="1"/>
  <c r="I81" i="107" s="1"/>
  <c r="E43" i="30"/>
  <c r="H81" i="107"/>
  <c r="F43" i="30"/>
  <c r="I43" i="30"/>
  <c r="AM10" i="28"/>
  <c r="F46" i="45" l="1"/>
  <c r="I46" i="45"/>
  <c r="H87" i="108"/>
  <c r="F44" i="45"/>
  <c r="E46" i="45"/>
  <c r="AM16" i="90"/>
  <c r="AM16" i="103" s="1"/>
  <c r="K43" i="45"/>
  <c r="J81" i="108" s="1"/>
  <c r="I81" i="108" s="1"/>
  <c r="E44" i="45"/>
  <c r="AM8" i="28"/>
  <c r="AN8" i="28" s="1"/>
  <c r="BC8" i="28" s="1"/>
  <c r="E42" i="30"/>
  <c r="H81" i="108"/>
  <c r="K42" i="30"/>
  <c r="J79" i="107" s="1"/>
  <c r="I79" i="107" s="1"/>
  <c r="I40" i="30"/>
  <c r="AM4" i="28"/>
  <c r="AM4" i="29" s="1"/>
  <c r="F40" i="30"/>
  <c r="K40" i="30"/>
  <c r="J75" i="107" s="1"/>
  <c r="I75" i="107" s="1"/>
  <c r="H75" i="107"/>
  <c r="AM12" i="90"/>
  <c r="AM12" i="92" s="1"/>
  <c r="I42" i="30"/>
  <c r="H83" i="108"/>
  <c r="F42" i="30"/>
  <c r="I44" i="45"/>
  <c r="F43" i="45"/>
  <c r="AM4" i="90"/>
  <c r="AM4" i="103" s="1"/>
  <c r="H75" i="108"/>
  <c r="F40" i="45"/>
  <c r="I40" i="45"/>
  <c r="E43" i="45"/>
  <c r="E40" i="45"/>
  <c r="AM10" i="90"/>
  <c r="AM10" i="103" s="1"/>
  <c r="AM12" i="29"/>
  <c r="AM12" i="100"/>
  <c r="AN12" i="28"/>
  <c r="BC12" i="28" s="1"/>
  <c r="AM10" i="29"/>
  <c r="AM10" i="100"/>
  <c r="AN10" i="28"/>
  <c r="AM8" i="92"/>
  <c r="AM8" i="103"/>
  <c r="AN8" i="90"/>
  <c r="AM8" i="101"/>
  <c r="AM16" i="29"/>
  <c r="AM16" i="100"/>
  <c r="AN16" i="28"/>
  <c r="AM8" i="100" l="1"/>
  <c r="AN16" i="90"/>
  <c r="AN16" i="92" s="1"/>
  <c r="AM16" i="92"/>
  <c r="AM16" i="101"/>
  <c r="AM8" i="29"/>
  <c r="AN12" i="90"/>
  <c r="BH12" i="90" s="1"/>
  <c r="BG12" i="90" s="1"/>
  <c r="BF12" i="90" s="1"/>
  <c r="AM12" i="103"/>
  <c r="AN4" i="90"/>
  <c r="AN4" i="101" s="1"/>
  <c r="AM12" i="101"/>
  <c r="AM4" i="100"/>
  <c r="AM4" i="102" s="1"/>
  <c r="AN4" i="28"/>
  <c r="AY4" i="28" s="1"/>
  <c r="AN10" i="90"/>
  <c r="AN10" i="101" s="1"/>
  <c r="AM10" i="92"/>
  <c r="AM10" i="101"/>
  <c r="AM4" i="92"/>
  <c r="AM4" i="101"/>
  <c r="AW16" i="28"/>
  <c r="BC16" i="28" s="1"/>
  <c r="AW10" i="28"/>
  <c r="V55" i="30"/>
  <c r="U55" i="30" s="1"/>
  <c r="BC8" i="29"/>
  <c r="BC8" i="102" s="1"/>
  <c r="BC8" i="100"/>
  <c r="V57" i="30"/>
  <c r="U57" i="30" s="1"/>
  <c r="BC12" i="29"/>
  <c r="BC12" i="102" s="1"/>
  <c r="BC12" i="100"/>
  <c r="AM10" i="102"/>
  <c r="AM16" i="102"/>
  <c r="AN10" i="29"/>
  <c r="AN10" i="100"/>
  <c r="AY10" i="28"/>
  <c r="AN8" i="92"/>
  <c r="AN8" i="101"/>
  <c r="AY8" i="90"/>
  <c r="BH8" i="90"/>
  <c r="BG8" i="90" s="1"/>
  <c r="BF8" i="90" s="1"/>
  <c r="AN16" i="100"/>
  <c r="AY16" i="28"/>
  <c r="AN16" i="29"/>
  <c r="AN12" i="29"/>
  <c r="AN12" i="100"/>
  <c r="AY12" i="28"/>
  <c r="AN8" i="100"/>
  <c r="AY8" i="28"/>
  <c r="AN8" i="29"/>
  <c r="AM12" i="102"/>
  <c r="AN16" i="101" l="1"/>
  <c r="AN16" i="103" s="1"/>
  <c r="BH16" i="90"/>
  <c r="BG16" i="90" s="1"/>
  <c r="BF16" i="90" s="1"/>
  <c r="BE16" i="90" s="1"/>
  <c r="BH10" i="90"/>
  <c r="BG10" i="90" s="1"/>
  <c r="BF10" i="90" s="1"/>
  <c r="BE10" i="90" s="1"/>
  <c r="AY16" i="90"/>
  <c r="AY16" i="92" s="1"/>
  <c r="AM8" i="102"/>
  <c r="AM20" i="102" s="1"/>
  <c r="AN12" i="92"/>
  <c r="AN12" i="101"/>
  <c r="AY12" i="90"/>
  <c r="AY12" i="92" s="1"/>
  <c r="BH4" i="90"/>
  <c r="BG4" i="90" s="1"/>
  <c r="BF4" i="90" s="1"/>
  <c r="AS4" i="90" s="1"/>
  <c r="AN4" i="92"/>
  <c r="AN4" i="103" s="1"/>
  <c r="AY4" i="90"/>
  <c r="AY4" i="103" s="1"/>
  <c r="AW4" i="28"/>
  <c r="AW4" i="100" s="1"/>
  <c r="AN10" i="92"/>
  <c r="AN10" i="103" s="1"/>
  <c r="AY10" i="90"/>
  <c r="AY10" i="103" s="1"/>
  <c r="AN4" i="100"/>
  <c r="AN4" i="29"/>
  <c r="V59" i="30"/>
  <c r="U59" i="30" s="1"/>
  <c r="BC16" i="29"/>
  <c r="BC16" i="102" s="1"/>
  <c r="BC16" i="100"/>
  <c r="AL29" i="28"/>
  <c r="AW16" i="29"/>
  <c r="AW16" i="102" s="1"/>
  <c r="AW16" i="100"/>
  <c r="S59" i="30"/>
  <c r="AN27" i="28"/>
  <c r="AL31" i="28"/>
  <c r="AW31" i="28" s="1"/>
  <c r="AW10" i="29"/>
  <c r="AW10" i="102" s="1"/>
  <c r="AW10" i="100"/>
  <c r="S56" i="30"/>
  <c r="BC10" i="28"/>
  <c r="AL25" i="28"/>
  <c r="AN8" i="102"/>
  <c r="AN8" i="103"/>
  <c r="AN16" i="102"/>
  <c r="AY4" i="29"/>
  <c r="AY4" i="102" s="1"/>
  <c r="AY4" i="100"/>
  <c r="AY12" i="29"/>
  <c r="AY12" i="102" s="1"/>
  <c r="AY12" i="100"/>
  <c r="AN12" i="102"/>
  <c r="AY16" i="100"/>
  <c r="AY16" i="29"/>
  <c r="AY16" i="102" s="1"/>
  <c r="AY10" i="100"/>
  <c r="AY10" i="29"/>
  <c r="AY10" i="102" s="1"/>
  <c r="AY8" i="103"/>
  <c r="AY8" i="92"/>
  <c r="AY8" i="101"/>
  <c r="AY8" i="29"/>
  <c r="AY8" i="102" s="1"/>
  <c r="AY8" i="100"/>
  <c r="BE8" i="90"/>
  <c r="AS8" i="90"/>
  <c r="BE12" i="90"/>
  <c r="AS12" i="90"/>
  <c r="AN10" i="102"/>
  <c r="AS16" i="90" l="1"/>
  <c r="AS16" i="103" s="1"/>
  <c r="AS10" i="90"/>
  <c r="AS10" i="103" s="1"/>
  <c r="AY16" i="101"/>
  <c r="AY16" i="103"/>
  <c r="S53" i="30"/>
  <c r="R53" i="30" s="1"/>
  <c r="K49" i="30" s="1"/>
  <c r="J91" i="107" s="1"/>
  <c r="I91" i="107" s="1"/>
  <c r="AN4" i="102"/>
  <c r="AW31" i="29"/>
  <c r="AW31" i="102" s="1"/>
  <c r="AW31" i="100"/>
  <c r="AN40" i="28"/>
  <c r="BC40" i="28" s="1"/>
  <c r="S65" i="30"/>
  <c r="AY12" i="101"/>
  <c r="BE4" i="90"/>
  <c r="AN12" i="103"/>
  <c r="AN20" i="103" s="1"/>
  <c r="AY12" i="103"/>
  <c r="AN25" i="28"/>
  <c r="AN25" i="100" s="1"/>
  <c r="AY4" i="101"/>
  <c r="AW4" i="29"/>
  <c r="AW4" i="102" s="1"/>
  <c r="AW20" i="102" s="1"/>
  <c r="AY10" i="92"/>
  <c r="AY4" i="92"/>
  <c r="BC4" i="28"/>
  <c r="V53" i="30" s="1"/>
  <c r="U53" i="30" s="1"/>
  <c r="AY10" i="101"/>
  <c r="AX29" i="28"/>
  <c r="BC29" i="28"/>
  <c r="AL29" i="29"/>
  <c r="AL29" i="100"/>
  <c r="H51" i="30"/>
  <c r="R59" i="30"/>
  <c r="J51" i="30" s="1"/>
  <c r="J94" i="107" s="1"/>
  <c r="I94" i="107" s="1"/>
  <c r="BC10" i="100"/>
  <c r="V56" i="30"/>
  <c r="U56" i="30" s="1"/>
  <c r="BC10" i="29"/>
  <c r="BC10" i="102" s="1"/>
  <c r="I50" i="30"/>
  <c r="R56" i="30"/>
  <c r="J52" i="30" s="1"/>
  <c r="J96" i="107" s="1"/>
  <c r="I96" i="107" s="1"/>
  <c r="H52" i="30"/>
  <c r="AL31" i="29"/>
  <c r="AX31" i="28"/>
  <c r="AL31" i="100"/>
  <c r="BC31" i="28"/>
  <c r="AN27" i="100"/>
  <c r="AY27" i="28"/>
  <c r="AN27" i="29"/>
  <c r="BC27" i="28"/>
  <c r="AL25" i="29"/>
  <c r="AX25" i="28"/>
  <c r="AL25" i="100"/>
  <c r="AW25" i="28"/>
  <c r="AN20" i="102"/>
  <c r="BD20" i="102" s="1"/>
  <c r="AO4" i="90"/>
  <c r="AQ4" i="90"/>
  <c r="AS4" i="101"/>
  <c r="AS4" i="92"/>
  <c r="AS4" i="103"/>
  <c r="AT4" i="90"/>
  <c r="AO12" i="90"/>
  <c r="AQ12" i="90"/>
  <c r="AS12" i="92"/>
  <c r="AT12" i="90"/>
  <c r="AS12" i="101"/>
  <c r="AS12" i="103"/>
  <c r="AQ8" i="90"/>
  <c r="AS8" i="103"/>
  <c r="AS8" i="92"/>
  <c r="AS8" i="101"/>
  <c r="AO8" i="90"/>
  <c r="AT8" i="90"/>
  <c r="AN29" i="90"/>
  <c r="AO10" i="90"/>
  <c r="AY20" i="102"/>
  <c r="AS10" i="92" l="1"/>
  <c r="AT10" i="90"/>
  <c r="AT10" i="101" s="1"/>
  <c r="AN31" i="90"/>
  <c r="AN31" i="92" s="1"/>
  <c r="AS10" i="101"/>
  <c r="AQ10" i="90"/>
  <c r="AQ10" i="101" s="1"/>
  <c r="AT16" i="90"/>
  <c r="AT16" i="92" s="1"/>
  <c r="AQ16" i="90"/>
  <c r="AQ16" i="92" s="1"/>
  <c r="AS16" i="92"/>
  <c r="AO16" i="90"/>
  <c r="AO16" i="92" s="1"/>
  <c r="AS16" i="101"/>
  <c r="BC40" i="100"/>
  <c r="BC40" i="29"/>
  <c r="BC40" i="102" s="1"/>
  <c r="V68" i="30"/>
  <c r="U68" i="30" s="1"/>
  <c r="I49" i="30"/>
  <c r="R65" i="30"/>
  <c r="K55" i="30" s="1"/>
  <c r="J101" i="107" s="1"/>
  <c r="I101" i="107" s="1"/>
  <c r="I55" i="30"/>
  <c r="AN40" i="29"/>
  <c r="AN40" i="100"/>
  <c r="AY40" i="28"/>
  <c r="AN25" i="29"/>
  <c r="AN25" i="102" s="1"/>
  <c r="AY25" i="28"/>
  <c r="AY25" i="29" s="1"/>
  <c r="AY25" i="102" s="1"/>
  <c r="BC4" i="100"/>
  <c r="BC4" i="29"/>
  <c r="BC4" i="102" s="1"/>
  <c r="BC20" i="102" s="1"/>
  <c r="AL29" i="102"/>
  <c r="V64" i="30"/>
  <c r="U64" i="30" s="1"/>
  <c r="BC29" i="100"/>
  <c r="BC29" i="29"/>
  <c r="BC29" i="102" s="1"/>
  <c r="AX29" i="29"/>
  <c r="AX29" i="102" s="1"/>
  <c r="AX29" i="100"/>
  <c r="AN27" i="102"/>
  <c r="AL31" i="102"/>
  <c r="BC27" i="29"/>
  <c r="BC27" i="102" s="1"/>
  <c r="V63" i="30"/>
  <c r="U63" i="30" s="1"/>
  <c r="BC27" i="100"/>
  <c r="AY27" i="100"/>
  <c r="AY27" i="29"/>
  <c r="AY27" i="102" s="1"/>
  <c r="V65" i="30"/>
  <c r="U65" i="30" s="1"/>
  <c r="BC31" i="100"/>
  <c r="BC31" i="29"/>
  <c r="BC31" i="102" s="1"/>
  <c r="AX31" i="100"/>
  <c r="AX31" i="29"/>
  <c r="AX31" i="102" s="1"/>
  <c r="AX25" i="29"/>
  <c r="AX25" i="102" s="1"/>
  <c r="AX25" i="100"/>
  <c r="AL25" i="102"/>
  <c r="BC25" i="28"/>
  <c r="S62" i="30"/>
  <c r="AL38" i="28"/>
  <c r="AW25" i="100"/>
  <c r="AW25" i="29"/>
  <c r="AW25" i="102" s="1"/>
  <c r="AO12" i="92"/>
  <c r="AO12" i="101"/>
  <c r="AQ4" i="92"/>
  <c r="AQ4" i="101"/>
  <c r="AT4" i="101"/>
  <c r="AT4" i="92"/>
  <c r="AZ4" i="90"/>
  <c r="AO8" i="101"/>
  <c r="AO8" i="92"/>
  <c r="AQ8" i="92"/>
  <c r="AQ8" i="101"/>
  <c r="AN29" i="92"/>
  <c r="AY29" i="90"/>
  <c r="AN29" i="101"/>
  <c r="AT12" i="92"/>
  <c r="AZ12" i="90"/>
  <c r="AT12" i="101"/>
  <c r="AO10" i="92"/>
  <c r="AO10" i="101"/>
  <c r="AZ8" i="90"/>
  <c r="BA8" i="90" s="1"/>
  <c r="AT8" i="92"/>
  <c r="AT8" i="101"/>
  <c r="AO4" i="92"/>
  <c r="AO4" i="101"/>
  <c r="AQ12" i="101"/>
  <c r="AQ12" i="92"/>
  <c r="AT16" i="101" l="1"/>
  <c r="AT16" i="103" s="1"/>
  <c r="AN31" i="101"/>
  <c r="AY31" i="90"/>
  <c r="AY31" i="103" s="1"/>
  <c r="AZ10" i="90"/>
  <c r="BA10" i="90" s="1"/>
  <c r="BA10" i="103" s="1"/>
  <c r="AT10" i="92"/>
  <c r="N81" i="108" s="1"/>
  <c r="AQ16" i="101"/>
  <c r="AQ16" i="103" s="1"/>
  <c r="AQ10" i="92"/>
  <c r="AQ10" i="103" s="1"/>
  <c r="AZ16" i="90"/>
  <c r="BA16" i="90" s="1"/>
  <c r="BA16" i="92" s="1"/>
  <c r="AO16" i="101"/>
  <c r="AO16" i="103" s="1"/>
  <c r="AY40" i="29"/>
  <c r="AY40" i="102" s="1"/>
  <c r="AY40" i="100"/>
  <c r="AN40" i="102"/>
  <c r="AN42" i="102" s="1"/>
  <c r="AY25" i="100"/>
  <c r="AN33" i="102"/>
  <c r="AL33" i="102"/>
  <c r="AL38" i="29"/>
  <c r="AX38" i="28"/>
  <c r="AL38" i="100"/>
  <c r="BC38" i="28"/>
  <c r="R62" i="30"/>
  <c r="J54" i="30" s="1"/>
  <c r="J98" i="107" s="1"/>
  <c r="I98" i="107" s="1"/>
  <c r="H54" i="30"/>
  <c r="V62" i="30"/>
  <c r="U62" i="30" s="1"/>
  <c r="BC25" i="100"/>
  <c r="BC25" i="29"/>
  <c r="BC25" i="102" s="1"/>
  <c r="AQ12" i="103"/>
  <c r="AN31" i="103"/>
  <c r="AQ8" i="103"/>
  <c r="BA10" i="92"/>
  <c r="M86" i="108"/>
  <c r="AY31" i="92"/>
  <c r="AY31" i="101"/>
  <c r="N82" i="108"/>
  <c r="N83" i="108"/>
  <c r="AT12" i="103"/>
  <c r="AZ4" i="101"/>
  <c r="AZ4" i="103"/>
  <c r="AZ4" i="92"/>
  <c r="AW4" i="90"/>
  <c r="AZ12" i="92"/>
  <c r="AZ12" i="101"/>
  <c r="AZ12" i="103"/>
  <c r="AW12" i="90"/>
  <c r="BA12" i="90"/>
  <c r="AY29" i="101"/>
  <c r="AY29" i="92"/>
  <c r="AY29" i="103"/>
  <c r="M87" i="108"/>
  <c r="M74" i="108"/>
  <c r="AO4" i="103"/>
  <c r="AN29" i="103"/>
  <c r="AQ4" i="103"/>
  <c r="M75" i="108"/>
  <c r="M78" i="108"/>
  <c r="AO8" i="103"/>
  <c r="N78" i="108"/>
  <c r="N79" i="108"/>
  <c r="AT8" i="103"/>
  <c r="AZ10" i="92"/>
  <c r="AW10" i="90"/>
  <c r="AZ10" i="103"/>
  <c r="AT4" i="103"/>
  <c r="N75" i="108"/>
  <c r="N74" i="108"/>
  <c r="BA4" i="90"/>
  <c r="BA8" i="101"/>
  <c r="BA8" i="103"/>
  <c r="BA8" i="92"/>
  <c r="AZ8" i="101"/>
  <c r="AZ8" i="92"/>
  <c r="AZ8" i="103"/>
  <c r="AW8" i="90"/>
  <c r="AO10" i="103"/>
  <c r="N86" i="108"/>
  <c r="N87" i="108"/>
  <c r="AO12" i="103"/>
  <c r="BA10" i="101" l="1"/>
  <c r="N80" i="108"/>
  <c r="AT10" i="103"/>
  <c r="AT20" i="103" s="1"/>
  <c r="AZ10" i="101"/>
  <c r="AW16" i="90"/>
  <c r="S59" i="45" s="1"/>
  <c r="BA16" i="103"/>
  <c r="BA16" i="101"/>
  <c r="AZ16" i="92"/>
  <c r="AZ16" i="101"/>
  <c r="AZ16" i="103"/>
  <c r="BD33" i="102"/>
  <c r="AX38" i="29"/>
  <c r="AX38" i="102" s="1"/>
  <c r="AX38" i="100"/>
  <c r="AL38" i="102"/>
  <c r="AL42" i="102" s="1"/>
  <c r="BD42" i="102" s="1"/>
  <c r="BC38" i="29"/>
  <c r="BC38" i="102" s="1"/>
  <c r="BC38" i="100"/>
  <c r="V67" i="30"/>
  <c r="U67" i="30" s="1"/>
  <c r="BA20" i="90"/>
  <c r="AN20" i="90" s="1"/>
  <c r="AO20" i="103"/>
  <c r="S53" i="45"/>
  <c r="AW4" i="92"/>
  <c r="AW4" i="103"/>
  <c r="AW4" i="101"/>
  <c r="BC4" i="90"/>
  <c r="AN25" i="90"/>
  <c r="O75" i="108"/>
  <c r="O74" i="108"/>
  <c r="BC8" i="90"/>
  <c r="AW8" i="103"/>
  <c r="AW8" i="92"/>
  <c r="AW8" i="101"/>
  <c r="S55" i="45"/>
  <c r="AL25" i="90"/>
  <c r="O78" i="108"/>
  <c r="O79" i="108"/>
  <c r="AQ20" i="103"/>
  <c r="BA12" i="103"/>
  <c r="BA12" i="92"/>
  <c r="BA12" i="101"/>
  <c r="O87" i="108"/>
  <c r="O86" i="108"/>
  <c r="AW12" i="101"/>
  <c r="AL27" i="90"/>
  <c r="AW12" i="103"/>
  <c r="S57" i="45"/>
  <c r="AW12" i="92"/>
  <c r="BC12" i="90"/>
  <c r="AW10" i="103"/>
  <c r="AW10" i="92"/>
  <c r="BC10" i="90"/>
  <c r="AW10" i="101"/>
  <c r="S56" i="45"/>
  <c r="AL31" i="90"/>
  <c r="BA4" i="101"/>
  <c r="BA4" i="92"/>
  <c r="BA4" i="103"/>
  <c r="BC16" i="90" l="1"/>
  <c r="BC16" i="92" s="1"/>
  <c r="AW16" i="101"/>
  <c r="AW16" i="92"/>
  <c r="AW16" i="103"/>
  <c r="AL29" i="90"/>
  <c r="AL29" i="92" s="1"/>
  <c r="BD52" i="102"/>
  <c r="BE54" i="102" s="1"/>
  <c r="BE54" i="29" s="1"/>
  <c r="BD20" i="103"/>
  <c r="AX27" i="90"/>
  <c r="AL27" i="92"/>
  <c r="AL27" i="101"/>
  <c r="BH27" i="90"/>
  <c r="BG27" i="90" s="1"/>
  <c r="BF27" i="90" s="1"/>
  <c r="V55" i="45"/>
  <c r="U55" i="45" s="1"/>
  <c r="BC8" i="101"/>
  <c r="BC8" i="92"/>
  <c r="BC8" i="103"/>
  <c r="BC16" i="103"/>
  <c r="AN25" i="92"/>
  <c r="AN25" i="101"/>
  <c r="AY25" i="90"/>
  <c r="AX31" i="90"/>
  <c r="BH31" i="90"/>
  <c r="BG31" i="90" s="1"/>
  <c r="BF31" i="90" s="1"/>
  <c r="AL31" i="92"/>
  <c r="AL31" i="101"/>
  <c r="V53" i="45"/>
  <c r="U53" i="45" s="1"/>
  <c r="BC4" i="92"/>
  <c r="BC4" i="103"/>
  <c r="BC4" i="101"/>
  <c r="R59" i="45"/>
  <c r="J51" i="45" s="1"/>
  <c r="J94" i="108" s="1"/>
  <c r="I94" i="108" s="1"/>
  <c r="H51" i="45"/>
  <c r="AX29" i="90"/>
  <c r="R56" i="45"/>
  <c r="J52" i="45" s="1"/>
  <c r="J96" i="108" s="1"/>
  <c r="I96" i="108" s="1"/>
  <c r="H52" i="45"/>
  <c r="AL25" i="92"/>
  <c r="AL25" i="101"/>
  <c r="AX25" i="90"/>
  <c r="BH25" i="90"/>
  <c r="BG25" i="90" s="1"/>
  <c r="BF25" i="90" s="1"/>
  <c r="BC10" i="92"/>
  <c r="V56" i="45"/>
  <c r="U56" i="45" s="1"/>
  <c r="BC10" i="103"/>
  <c r="BC10" i="101"/>
  <c r="BC12" i="101"/>
  <c r="BC12" i="103"/>
  <c r="V57" i="45"/>
  <c r="U57" i="45" s="1"/>
  <c r="BC12" i="92"/>
  <c r="R55" i="45"/>
  <c r="J49" i="45" s="1"/>
  <c r="J90" i="108" s="1"/>
  <c r="I90" i="108" s="1"/>
  <c r="H49" i="45"/>
  <c r="R57" i="45"/>
  <c r="J50" i="45" s="1"/>
  <c r="J92" i="108" s="1"/>
  <c r="I92" i="108" s="1"/>
  <c r="H50" i="45"/>
  <c r="I49" i="45"/>
  <c r="R53" i="45"/>
  <c r="K49" i="45" s="1"/>
  <c r="J91" i="108" s="1"/>
  <c r="I91" i="108" s="1"/>
  <c r="BC16" i="101" l="1"/>
  <c r="V59" i="45"/>
  <c r="U59" i="45" s="1"/>
  <c r="AL29" i="101"/>
  <c r="AL29" i="103" s="1"/>
  <c r="BH29" i="90"/>
  <c r="BG29" i="90" s="1"/>
  <c r="BF29" i="90" s="1"/>
  <c r="BE29" i="90" s="1"/>
  <c r="AL25" i="103"/>
  <c r="AL31" i="103"/>
  <c r="AX31" i="92"/>
  <c r="AX31" i="101"/>
  <c r="AX31" i="103"/>
  <c r="AN25" i="103"/>
  <c r="AN33" i="103" s="1"/>
  <c r="AY25" i="101"/>
  <c r="AY25" i="92"/>
  <c r="AY25" i="103"/>
  <c r="AX29" i="103"/>
  <c r="AX29" i="92"/>
  <c r="AX29" i="101"/>
  <c r="BE27" i="90"/>
  <c r="AS27" i="90"/>
  <c r="BE25" i="90"/>
  <c r="AS25" i="90"/>
  <c r="AX25" i="103"/>
  <c r="AX25" i="92"/>
  <c r="AX25" i="101"/>
  <c r="AL27" i="103"/>
  <c r="AS31" i="90"/>
  <c r="BE31" i="90"/>
  <c r="AX27" i="103"/>
  <c r="AX27" i="92"/>
  <c r="AX27" i="101"/>
  <c r="AS29" i="90" l="1"/>
  <c r="AS29" i="101" s="1"/>
  <c r="AL33" i="103"/>
  <c r="AS31" i="103"/>
  <c r="AQ31" i="90"/>
  <c r="AO31" i="90"/>
  <c r="AS31" i="92"/>
  <c r="AS31" i="101"/>
  <c r="AT31" i="90"/>
  <c r="AO27" i="90"/>
  <c r="AS27" i="101"/>
  <c r="AS27" i="92"/>
  <c r="AS27" i="103"/>
  <c r="AT27" i="90"/>
  <c r="AQ27" i="90"/>
  <c r="AS25" i="101"/>
  <c r="AS25" i="103"/>
  <c r="AT25" i="90"/>
  <c r="AS25" i="92"/>
  <c r="AQ25" i="90"/>
  <c r="AO25" i="90"/>
  <c r="AS29" i="92" l="1"/>
  <c r="AT29" i="90"/>
  <c r="AT29" i="92" s="1"/>
  <c r="AS29" i="103"/>
  <c r="AQ29" i="90"/>
  <c r="AQ29" i="92" s="1"/>
  <c r="AO29" i="90"/>
  <c r="AO29" i="92" s="1"/>
  <c r="AT25" i="92"/>
  <c r="AZ25" i="90"/>
  <c r="BA25" i="90" s="1"/>
  <c r="AT25" i="101"/>
  <c r="AQ27" i="92"/>
  <c r="AQ27" i="101"/>
  <c r="AT27" i="92"/>
  <c r="AT27" i="101"/>
  <c r="AZ27" i="90"/>
  <c r="BA27" i="90" s="1"/>
  <c r="AO25" i="101"/>
  <c r="AO25" i="92"/>
  <c r="AO27" i="101"/>
  <c r="AO27" i="92"/>
  <c r="AQ25" i="92"/>
  <c r="AQ25" i="101"/>
  <c r="AQ31" i="101"/>
  <c r="AQ31" i="92"/>
  <c r="AT31" i="92"/>
  <c r="AT31" i="101"/>
  <c r="AZ31" i="90"/>
  <c r="BA31" i="90" s="1"/>
  <c r="AO31" i="101"/>
  <c r="AO31" i="92"/>
  <c r="AT29" i="101" l="1"/>
  <c r="AT29" i="103" s="1"/>
  <c r="AZ29" i="90"/>
  <c r="AZ29" i="92" s="1"/>
  <c r="AO29" i="101"/>
  <c r="AO29" i="103" s="1"/>
  <c r="AQ29" i="101"/>
  <c r="AQ29" i="103" s="1"/>
  <c r="M96" i="108"/>
  <c r="AO31" i="103"/>
  <c r="BA27" i="101"/>
  <c r="BA27" i="103"/>
  <c r="BA27" i="92"/>
  <c r="N97" i="108"/>
  <c r="N96" i="108"/>
  <c r="AT31" i="103"/>
  <c r="AZ27" i="101"/>
  <c r="AZ27" i="92"/>
  <c r="AZ27" i="103"/>
  <c r="AW27" i="90"/>
  <c r="M95" i="108"/>
  <c r="AO25" i="103"/>
  <c r="M90" i="108"/>
  <c r="AZ31" i="103"/>
  <c r="AZ31" i="92"/>
  <c r="AW31" i="90"/>
  <c r="AZ31" i="101"/>
  <c r="AQ31" i="103"/>
  <c r="M97" i="108"/>
  <c r="BA29" i="90"/>
  <c r="AT27" i="103"/>
  <c r="N92" i="108"/>
  <c r="N93" i="108"/>
  <c r="M91" i="108"/>
  <c r="AQ25" i="103"/>
  <c r="N95" i="108"/>
  <c r="N94" i="108"/>
  <c r="M94" i="108"/>
  <c r="BA31" i="103"/>
  <c r="BA31" i="92"/>
  <c r="BA31" i="101"/>
  <c r="M93" i="108"/>
  <c r="AQ27" i="103"/>
  <c r="BA25" i="101"/>
  <c r="BA25" i="103"/>
  <c r="BA25" i="92"/>
  <c r="AZ25" i="101"/>
  <c r="AZ25" i="103"/>
  <c r="AZ25" i="92"/>
  <c r="AW25" i="90"/>
  <c r="AT25" i="103"/>
  <c r="N91" i="108"/>
  <c r="N90" i="108"/>
  <c r="M92" i="108"/>
  <c r="AO27" i="103"/>
  <c r="AZ29" i="101" l="1"/>
  <c r="AW29" i="90"/>
  <c r="AW29" i="92" s="1"/>
  <c r="AZ29" i="103"/>
  <c r="AQ33" i="103"/>
  <c r="AN38" i="90"/>
  <c r="AW27" i="101"/>
  <c r="AW27" i="103"/>
  <c r="AW27" i="92"/>
  <c r="S63" i="45"/>
  <c r="BC27" i="90"/>
  <c r="BA33" i="90"/>
  <c r="AN33" i="90" s="1"/>
  <c r="BA29" i="101"/>
  <c r="BA29" i="92"/>
  <c r="BA29" i="103"/>
  <c r="O91" i="108"/>
  <c r="O90" i="108"/>
  <c r="O92" i="108"/>
  <c r="O93" i="108"/>
  <c r="O94" i="108"/>
  <c r="O95" i="108"/>
  <c r="AO33" i="103"/>
  <c r="AN40" i="90"/>
  <c r="AW31" i="92"/>
  <c r="BC31" i="90"/>
  <c r="AW31" i="103"/>
  <c r="AW31" i="101"/>
  <c r="S65" i="45"/>
  <c r="AT33" i="103"/>
  <c r="AW25" i="103"/>
  <c r="AW25" i="92"/>
  <c r="AW25" i="101"/>
  <c r="BC25" i="90"/>
  <c r="S62" i="45"/>
  <c r="AL38" i="90"/>
  <c r="O97" i="108"/>
  <c r="O96" i="108"/>
  <c r="BC29" i="90" l="1"/>
  <c r="BC29" i="103" s="1"/>
  <c r="AW29" i="101"/>
  <c r="S64" i="45"/>
  <c r="H55" i="45" s="1"/>
  <c r="AL40" i="90"/>
  <c r="AW29" i="103"/>
  <c r="AY40" i="90"/>
  <c r="AN40" i="92"/>
  <c r="AN40" i="101"/>
  <c r="V63" i="45"/>
  <c r="U63" i="45" s="1"/>
  <c r="BC27" i="103"/>
  <c r="BC27" i="92"/>
  <c r="BC27" i="101"/>
  <c r="R63" i="45"/>
  <c r="K54" i="45" s="1"/>
  <c r="J99" i="108" s="1"/>
  <c r="I99" i="108" s="1"/>
  <c r="I54" i="45"/>
  <c r="BC31" i="103"/>
  <c r="BC31" i="92"/>
  <c r="V65" i="45"/>
  <c r="U65" i="45" s="1"/>
  <c r="BC31" i="101"/>
  <c r="AL38" i="92"/>
  <c r="AL38" i="101"/>
  <c r="AX38" i="90"/>
  <c r="BH38" i="90"/>
  <c r="BG38" i="90" s="1"/>
  <c r="BF38" i="90" s="1"/>
  <c r="I55" i="45"/>
  <c r="R65" i="45"/>
  <c r="K55" i="45" s="1"/>
  <c r="J101" i="108" s="1"/>
  <c r="I101" i="108" s="1"/>
  <c r="AX40" i="90"/>
  <c r="AL40" i="92"/>
  <c r="BH40" i="90"/>
  <c r="BG40" i="90" s="1"/>
  <c r="BF40" i="90" s="1"/>
  <c r="AL40" i="101"/>
  <c r="H54" i="45"/>
  <c r="R62" i="45"/>
  <c r="J54" i="45" s="1"/>
  <c r="J98" i="108" s="1"/>
  <c r="I98" i="108" s="1"/>
  <c r="V62" i="45"/>
  <c r="U62" i="45" s="1"/>
  <c r="BC25" i="101"/>
  <c r="BC25" i="92"/>
  <c r="BC25" i="103"/>
  <c r="BD33" i="103"/>
  <c r="AY38" i="90"/>
  <c r="AN38" i="92"/>
  <c r="AN38" i="101"/>
  <c r="BC29" i="92" l="1"/>
  <c r="V64" i="45"/>
  <c r="U64" i="45" s="1"/>
  <c r="BC29" i="101"/>
  <c r="R64" i="45"/>
  <c r="J55" i="45" s="1"/>
  <c r="J100" i="108" s="1"/>
  <c r="I100" i="108" s="1"/>
  <c r="AL40" i="103"/>
  <c r="AL38" i="103"/>
  <c r="AN40" i="103"/>
  <c r="AN38" i="103"/>
  <c r="BE40" i="90"/>
  <c r="AS40" i="90"/>
  <c r="AX40" i="103"/>
  <c r="AX40" i="101"/>
  <c r="AX40" i="92"/>
  <c r="BE38" i="90"/>
  <c r="AS38" i="90"/>
  <c r="AX38" i="103"/>
  <c r="AX38" i="92"/>
  <c r="AX38" i="101"/>
  <c r="AY38" i="101"/>
  <c r="AY38" i="92"/>
  <c r="AY38" i="103"/>
  <c r="AY40" i="103"/>
  <c r="AY40" i="92"/>
  <c r="AY40" i="101"/>
  <c r="AL42" i="103" l="1"/>
  <c r="AN42" i="103"/>
  <c r="AS38" i="101"/>
  <c r="AS38" i="103"/>
  <c r="AO38" i="90"/>
  <c r="AS38" i="92"/>
  <c r="AQ38" i="90"/>
  <c r="AT38" i="90"/>
  <c r="AS40" i="101"/>
  <c r="AQ40" i="90"/>
  <c r="AT40" i="90"/>
  <c r="AO40" i="90"/>
  <c r="AS40" i="92"/>
  <c r="AS40" i="103"/>
  <c r="AO40" i="101" l="1"/>
  <c r="AO40" i="92"/>
  <c r="AZ40" i="90"/>
  <c r="BA40" i="90" s="1"/>
  <c r="AT40" i="101"/>
  <c r="AT40" i="92"/>
  <c r="AT38" i="101"/>
  <c r="AZ38" i="90"/>
  <c r="AT38" i="92"/>
  <c r="AQ40" i="101"/>
  <c r="AQ40" i="92"/>
  <c r="AQ38" i="92"/>
  <c r="AQ38" i="101"/>
  <c r="AO38" i="101"/>
  <c r="AO38" i="92"/>
  <c r="AQ40" i="103" l="1"/>
  <c r="M101" i="108"/>
  <c r="AO38" i="103"/>
  <c r="M98" i="108"/>
  <c r="BA40" i="101"/>
  <c r="BA40" i="92"/>
  <c r="BA40" i="103"/>
  <c r="N99" i="108"/>
  <c r="AT38" i="103"/>
  <c r="N98" i="108"/>
  <c r="AT40" i="103"/>
  <c r="N100" i="108"/>
  <c r="N101" i="108"/>
  <c r="AZ40" i="103"/>
  <c r="AZ40" i="92"/>
  <c r="AW40" i="90"/>
  <c r="AZ40" i="101"/>
  <c r="M99" i="108"/>
  <c r="AQ38" i="103"/>
  <c r="AZ38" i="103"/>
  <c r="AZ38" i="92"/>
  <c r="AZ38" i="101"/>
  <c r="AW38" i="90"/>
  <c r="BA38" i="90"/>
  <c r="AO40" i="103"/>
  <c r="M100" i="108"/>
  <c r="AQ42" i="103" l="1"/>
  <c r="AT42" i="103"/>
  <c r="S68" i="45"/>
  <c r="AN47" i="90"/>
  <c r="BC40" i="90"/>
  <c r="AW40" i="92"/>
  <c r="AW40" i="101"/>
  <c r="AW40" i="103"/>
  <c r="O100" i="108"/>
  <c r="O101" i="108"/>
  <c r="BA42" i="90"/>
  <c r="AN42" i="90" s="1"/>
  <c r="BA38" i="101"/>
  <c r="BA38" i="92"/>
  <c r="BA38" i="103"/>
  <c r="AO42" i="103"/>
  <c r="S67" i="45"/>
  <c r="BC38" i="90"/>
  <c r="AL47" i="90"/>
  <c r="AW38" i="92"/>
  <c r="AW38" i="103"/>
  <c r="AW38" i="101"/>
  <c r="O99" i="108"/>
  <c r="O98" i="108"/>
  <c r="BD42" i="103" l="1"/>
  <c r="R67" i="45"/>
  <c r="J57" i="45" s="1"/>
  <c r="J102" i="108" s="1"/>
  <c r="I102" i="108" s="1"/>
  <c r="H57" i="45"/>
  <c r="BC38" i="103"/>
  <c r="BC38" i="101"/>
  <c r="BC38" i="92"/>
  <c r="V67" i="45"/>
  <c r="U67" i="45" s="1"/>
  <c r="V68" i="45"/>
  <c r="U68" i="45" s="1"/>
  <c r="BC40" i="103"/>
  <c r="BC40" i="101"/>
  <c r="BC40" i="92"/>
  <c r="AN47" i="92"/>
  <c r="AN47" i="101"/>
  <c r="AY47" i="90"/>
  <c r="R68" i="45"/>
  <c r="K57" i="45" s="1"/>
  <c r="J103" i="108" s="1"/>
  <c r="I103" i="108" s="1"/>
  <c r="I57" i="45"/>
  <c r="AX47" i="90"/>
  <c r="AL47" i="92"/>
  <c r="BH47" i="90"/>
  <c r="BG47" i="90" s="1"/>
  <c r="BF47" i="90" s="1"/>
  <c r="AL47" i="101"/>
  <c r="AL47" i="103" l="1"/>
  <c r="AL49" i="103" s="1"/>
  <c r="AN47" i="103"/>
  <c r="AN49" i="103" s="1"/>
  <c r="AY47" i="103"/>
  <c r="AY47" i="101"/>
  <c r="AY47" i="92"/>
  <c r="BE47" i="90"/>
  <c r="AS47" i="90"/>
  <c r="AX47" i="103"/>
  <c r="AX47" i="92"/>
  <c r="AX47" i="101"/>
  <c r="AQ47" i="90" l="1"/>
  <c r="AS47" i="92"/>
  <c r="AO47" i="90"/>
  <c r="AT47" i="90"/>
  <c r="AS47" i="101"/>
  <c r="AS47" i="103"/>
  <c r="AT47" i="92" l="1"/>
  <c r="AT47" i="101"/>
  <c r="AZ47" i="90"/>
  <c r="AO47" i="92"/>
  <c r="AO47" i="101"/>
  <c r="AQ47" i="92"/>
  <c r="AQ47" i="101"/>
  <c r="AZ47" i="92" l="1"/>
  <c r="AZ47" i="101"/>
  <c r="AW47" i="90"/>
  <c r="AZ47" i="103"/>
  <c r="AQ47" i="103"/>
  <c r="AQ49" i="103" s="1"/>
  <c r="M103" i="108"/>
  <c r="AO47" i="103"/>
  <c r="AO49" i="103" s="1"/>
  <c r="M102" i="108"/>
  <c r="BA47" i="90"/>
  <c r="N103" i="108"/>
  <c r="N102" i="108"/>
  <c r="AT47" i="103"/>
  <c r="AT49" i="103" s="1"/>
  <c r="BA47" i="101" l="1"/>
  <c r="BA47" i="103"/>
  <c r="AN49" i="90"/>
  <c r="BA47" i="92"/>
  <c r="O103" i="108"/>
  <c r="O102" i="108"/>
  <c r="BD49" i="103"/>
  <c r="S70" i="45"/>
  <c r="R70" i="45" s="1"/>
  <c r="AN52" i="90"/>
  <c r="BC47" i="90"/>
  <c r="AW47" i="103"/>
  <c r="AW47" i="101"/>
  <c r="AW47" i="92"/>
  <c r="AN51" i="101" l="1"/>
  <c r="AN51" i="92"/>
  <c r="AY52" i="90"/>
  <c r="BC47" i="101"/>
  <c r="BC47" i="103"/>
  <c r="BC47" i="92"/>
  <c r="V70" i="45"/>
  <c r="U70" i="45" s="1"/>
  <c r="AY50" i="92" l="1"/>
  <c r="AY50" i="101"/>
  <c r="AY50" i="103"/>
  <c r="AN51" i="103"/>
  <c r="BD51" i="103" s="1"/>
  <c r="BD54" i="103" s="1"/>
  <c r="BE54" i="103" s="1"/>
  <c r="DD20" i="92" s="1"/>
  <c r="I104" i="108"/>
  <c r="J104" i="10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Wagner</author>
  </authors>
  <commentList>
    <comment ref="AI56" authorId="0" shapeId="0" xr:uid="{00000000-0006-0000-0800-000001000000}">
      <text>
        <r>
          <rPr>
            <sz val="10"/>
            <color indexed="81"/>
            <rFont val="Tahoma"/>
            <family val="2"/>
          </rPr>
          <t>Für ganz Unentschlossene, die ihre Tipps nach Drücken des OK-Buttons doch noch ändern wollen, gibt's 2 Möglichkeiten:
1. Wenn noch nicht gespeichert wurde, einfach das ganze Excel-Sheet ohne Speichern schließen und neu öffnen.
2. Wurde bereits gespeichert, gibt's nur mehr die Möglichkeit, das Formular nochmals von der Homepage des Wagner-Cups herunterzuladen.
In beiden Fällen heißt's aber: zurück an den Start und alles noch mal komplett tippen.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Chef</author>
  </authors>
  <commentList>
    <comment ref="V2" authorId="0" shapeId="0" xr:uid="{FFF0ECB8-DC91-43F4-8814-DED26159D250}">
      <text>
        <r>
          <rPr>
            <sz val="9"/>
            <color indexed="81"/>
            <rFont val="Tahoma"/>
            <family val="2"/>
          </rPr>
          <t xml:space="preserve">Sollte spätestens bei der Gruppenauslosung von der UEFA veröffentlicht werden (siehe EM-Reglement, Anhang 1) </t>
        </r>
      </text>
    </comment>
    <comment ref="Y2" authorId="0" shapeId="0" xr:uid="{18BA16D8-24B8-49BF-9698-172ECADE162B}">
      <text>
        <r>
          <rPr>
            <sz val="9"/>
            <color indexed="81"/>
            <rFont val="Tahoma"/>
            <family val="2"/>
          </rPr>
          <t xml:space="preserve">Sollte spätestens bei der Gruppenauslosung von der UEFA veröffentlicht werden (siehe EM-Reglement, Anhang 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Chef</author>
  </authors>
  <commentList>
    <comment ref="V2" authorId="0" shapeId="0" xr:uid="{00000000-0006-0000-1500-000001000000}">
      <text>
        <r>
          <rPr>
            <sz val="9"/>
            <color indexed="81"/>
            <rFont val="Tahoma"/>
            <family val="2"/>
          </rPr>
          <t xml:space="preserve">Sollte spätestens bei der Gruppenauslosung von der UEFA veröffentlicht werden (siehe EM-Reglement, Anhang 1) </t>
        </r>
      </text>
    </comment>
    <comment ref="Y2" authorId="0" shapeId="0" xr:uid="{7DDD587D-056B-4BD7-8F08-15D453CEBFC8}">
      <text>
        <r>
          <rPr>
            <sz val="9"/>
            <color indexed="81"/>
            <rFont val="Tahoma"/>
            <family val="2"/>
          </rPr>
          <t xml:space="preserve">Sollte spätestens bei der Gruppenauslosung von der UEFA veröffentlicht werden (siehe EM-Reglement, Anhang 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VAXWAGG</author>
  </authors>
  <commentList>
    <comment ref="Q1" authorId="0" shapeId="0" xr:uid="{00000000-0006-0000-2500-000001000000}">
      <text>
        <r>
          <rPr>
            <b/>
            <sz val="9"/>
            <color indexed="81"/>
            <rFont val="Tahoma"/>
            <family val="2"/>
          </rPr>
          <t>Zählt für Gesamt-Koeff. einmal</t>
        </r>
      </text>
    </comment>
    <comment ref="V1" authorId="0" shapeId="0" xr:uid="{00000000-0006-0000-2500-000002000000}">
      <text>
        <r>
          <rPr>
            <b/>
            <sz val="9"/>
            <color indexed="81"/>
            <rFont val="Tahoma"/>
            <family val="2"/>
          </rPr>
          <t>Zählt für Gesamt-Koeff. doppelt</t>
        </r>
      </text>
    </comment>
    <comment ref="AC1" authorId="0" shapeId="0" xr:uid="{00000000-0006-0000-2500-000003000000}">
      <text>
        <r>
          <rPr>
            <b/>
            <sz val="9"/>
            <color indexed="81"/>
            <rFont val="Tahoma"/>
            <family val="2"/>
          </rPr>
          <t>Zählt für Gesamt-Koeff. doppelt</t>
        </r>
      </text>
    </comment>
    <comment ref="M2" authorId="0" shapeId="0" xr:uid="{00000000-0006-0000-2500-000004000000}">
      <text>
        <r>
          <rPr>
            <sz val="9"/>
            <color indexed="81"/>
            <rFont val="Tahoma"/>
            <family val="2"/>
          </rPr>
          <t>Als Veranstalter keine Teilnahme an Quali, daher zählt hier WM Quali 2014</t>
        </r>
      </text>
    </comment>
    <comment ref="N2" authorId="0" shapeId="0" xr:uid="{00000000-0006-0000-2500-000005000000}">
      <text>
        <r>
          <rPr>
            <sz val="9"/>
            <color indexed="81"/>
            <rFont val="Tahoma"/>
            <family val="2"/>
          </rPr>
          <t>Als Veranstalter keine Teilnahme an Quali, daher zählt hier WM Quali 2014</t>
        </r>
      </text>
    </comment>
    <comment ref="M3" authorId="0" shapeId="0" xr:uid="{00000000-0006-0000-2500-000006000000}">
      <text>
        <r>
          <rPr>
            <sz val="9"/>
            <color indexed="81"/>
            <rFont val="Tahoma"/>
            <family val="2"/>
          </rPr>
          <t>Als Veranstalter keine Teilnahme an Quali, daher zählt hier WM Quali 2014</t>
        </r>
      </text>
    </comment>
    <comment ref="N3" authorId="0" shapeId="0" xr:uid="{00000000-0006-0000-2500-000007000000}">
      <text>
        <r>
          <rPr>
            <sz val="9"/>
            <color indexed="81"/>
            <rFont val="Tahoma"/>
            <family val="2"/>
          </rPr>
          <t>Als Veranstalter keine Teilnahme an Quali, daher zählt hier WM Quali 2014</t>
        </r>
      </text>
    </comment>
    <comment ref="W25" authorId="0" shapeId="0" xr:uid="{00000000-0006-0000-2500-000008000000}">
      <text>
        <r>
          <rPr>
            <b/>
            <sz val="9"/>
            <color indexed="81"/>
            <rFont val="Tahoma"/>
            <family val="2"/>
          </rPr>
          <t xml:space="preserve">Für Veranstalter wird "…the most recent qualifying competition…" verwendet </t>
        </r>
      </text>
    </comment>
  </commentList>
</comments>
</file>

<file path=xl/sharedStrings.xml><?xml version="1.0" encoding="utf-8"?>
<sst xmlns="http://schemas.openxmlformats.org/spreadsheetml/2006/main" count="6429" uniqueCount="1222">
  <si>
    <t>Heim</t>
  </si>
  <si>
    <t>Belgien</t>
  </si>
  <si>
    <t>Deutschland</t>
  </si>
  <si>
    <t>Kasachstan</t>
  </si>
  <si>
    <t>Türkei</t>
  </si>
  <si>
    <t>Aserbaidschan</t>
  </si>
  <si>
    <t>Österreich</t>
  </si>
  <si>
    <t>Armenien</t>
  </si>
  <si>
    <t>Irland</t>
  </si>
  <si>
    <t>Andorra</t>
  </si>
  <si>
    <t>Russland</t>
  </si>
  <si>
    <t>Slowakei</t>
  </si>
  <si>
    <t>Mazedonien</t>
  </si>
  <si>
    <t>Estland</t>
  </si>
  <si>
    <t>Färöer</t>
  </si>
  <si>
    <t>Slowenien</t>
  </si>
  <si>
    <t>Nordirland</t>
  </si>
  <si>
    <t>Italien</t>
  </si>
  <si>
    <t>Serbien</t>
  </si>
  <si>
    <t>Luxemburg</t>
  </si>
  <si>
    <t>Bosn. &amp; Herzeg.</t>
  </si>
  <si>
    <t>Frankreich</t>
  </si>
  <si>
    <t>Weißrussland</t>
  </si>
  <si>
    <t>Rumänien</t>
  </si>
  <si>
    <t>Albanien</t>
  </si>
  <si>
    <t>San Marino</t>
  </si>
  <si>
    <t>Niederlande</t>
  </si>
  <si>
    <t>Schweden</t>
  </si>
  <si>
    <t>Ungarn</t>
  </si>
  <si>
    <t>Moldawien</t>
  </si>
  <si>
    <t>Finnland</t>
  </si>
  <si>
    <t>Griechenland</t>
  </si>
  <si>
    <t>Georgien</t>
  </si>
  <si>
    <t>Israel</t>
  </si>
  <si>
    <t>Malta</t>
  </si>
  <si>
    <t>Lettland</t>
  </si>
  <si>
    <t>Kroatien</t>
  </si>
  <si>
    <t>Montenegro</t>
  </si>
  <si>
    <t>Wales</t>
  </si>
  <si>
    <t>England</t>
  </si>
  <si>
    <t>Bulgarien</t>
  </si>
  <si>
    <t>Schweiz</t>
  </si>
  <si>
    <t>Portugal</t>
  </si>
  <si>
    <t>Zypern</t>
  </si>
  <si>
    <t>Island</t>
  </si>
  <si>
    <t>Norwegen</t>
  </si>
  <si>
    <t>Dänemark</t>
  </si>
  <si>
    <t>Litauen</t>
  </si>
  <si>
    <t>Schottland</t>
  </si>
  <si>
    <t>Liechtenstein</t>
  </si>
  <si>
    <t>Spanien</t>
  </si>
  <si>
    <t>Tschechien</t>
  </si>
  <si>
    <t>Spiele</t>
  </si>
  <si>
    <t>N</t>
  </si>
  <si>
    <t>:</t>
  </si>
  <si>
    <t>Sp.</t>
  </si>
  <si>
    <t>Rang</t>
  </si>
  <si>
    <t>Ukraine</t>
  </si>
  <si>
    <t>Polen</t>
  </si>
  <si>
    <t>Finale</t>
  </si>
  <si>
    <t>0:0</t>
  </si>
  <si>
    <t>Tore +</t>
  </si>
  <si>
    <t>Tore -</t>
  </si>
  <si>
    <t>Punkte</t>
  </si>
  <si>
    <t>EM 2008 Quali</t>
  </si>
  <si>
    <t>EM 2008 Endrunde</t>
  </si>
  <si>
    <t>WM 2010 Quali</t>
  </si>
  <si>
    <t>WM 2010 Endrunde</t>
  </si>
  <si>
    <t>EM 2012 Quali</t>
  </si>
  <si>
    <t>Koeff. Zyklus 1</t>
  </si>
  <si>
    <t>Koeff. Zyklus 3</t>
  </si>
  <si>
    <t>A</t>
  </si>
  <si>
    <t>B</t>
  </si>
  <si>
    <t>C</t>
  </si>
  <si>
    <t>D</t>
  </si>
  <si>
    <t>E</t>
  </si>
  <si>
    <t>F</t>
  </si>
  <si>
    <t>Koeffizient</t>
  </si>
  <si>
    <t>Koeff. nach Zyklus 2</t>
  </si>
  <si>
    <t>Barrage</t>
  </si>
  <si>
    <t>Koeff. Gesamt</t>
  </si>
  <si>
    <t>POL</t>
  </si>
  <si>
    <t>UKR</t>
  </si>
  <si>
    <t>AUT</t>
  </si>
  <si>
    <t>AZE</t>
  </si>
  <si>
    <t>BEL</t>
  </si>
  <si>
    <t>GER</t>
  </si>
  <si>
    <t>KAZ</t>
  </si>
  <si>
    <t>TUR</t>
  </si>
  <si>
    <t>AND</t>
  </si>
  <si>
    <t>ARM</t>
  </si>
  <si>
    <t>MKD</t>
  </si>
  <si>
    <t>IRL</t>
  </si>
  <si>
    <t>RUS</t>
  </si>
  <si>
    <t>SVK</t>
  </si>
  <si>
    <t>EST</t>
  </si>
  <si>
    <t>FRO</t>
  </si>
  <si>
    <t>ITA</t>
  </si>
  <si>
    <t>NIR</t>
  </si>
  <si>
    <t>SRB</t>
  </si>
  <si>
    <t>SVN</t>
  </si>
  <si>
    <t>ALB</t>
  </si>
  <si>
    <t>BLR</t>
  </si>
  <si>
    <t>BIH</t>
  </si>
  <si>
    <t>FRA</t>
  </si>
  <si>
    <t>LUX</t>
  </si>
  <si>
    <t>ROU</t>
  </si>
  <si>
    <t>FIN</t>
  </si>
  <si>
    <t>HUN</t>
  </si>
  <si>
    <t>MDA</t>
  </si>
  <si>
    <t>NED</t>
  </si>
  <si>
    <t>SMR</t>
  </si>
  <si>
    <t>SWE</t>
  </si>
  <si>
    <t>CRO</t>
  </si>
  <si>
    <t>GEO</t>
  </si>
  <si>
    <t>GRE</t>
  </si>
  <si>
    <t>ISR</t>
  </si>
  <si>
    <t>LVA</t>
  </si>
  <si>
    <t>MLT</t>
  </si>
  <si>
    <t>BUL</t>
  </si>
  <si>
    <t>ENG</t>
  </si>
  <si>
    <t>MNE</t>
  </si>
  <si>
    <t>SUI</t>
  </si>
  <si>
    <t>WAL</t>
  </si>
  <si>
    <t>CYP</t>
  </si>
  <si>
    <t>DEN</t>
  </si>
  <si>
    <t>ISL</t>
  </si>
  <si>
    <t>NOR</t>
  </si>
  <si>
    <t>POR</t>
  </si>
  <si>
    <t>CZE</t>
  </si>
  <si>
    <t>LIE</t>
  </si>
  <si>
    <t>LTU</t>
  </si>
  <si>
    <t>SCO</t>
  </si>
  <si>
    <t>ESP</t>
  </si>
  <si>
    <t>Gruppe A</t>
  </si>
  <si>
    <t>Gruppe B</t>
  </si>
  <si>
    <t>Gruppe C</t>
  </si>
  <si>
    <t>Gruppe D</t>
  </si>
  <si>
    <t>Viertel-Finale</t>
  </si>
  <si>
    <t>.</t>
  </si>
  <si>
    <t>1VF1</t>
  </si>
  <si>
    <t>2VF1</t>
  </si>
  <si>
    <t>1VF2</t>
  </si>
  <si>
    <t>2VF2</t>
  </si>
  <si>
    <t>1VF3</t>
  </si>
  <si>
    <t>2VF3</t>
  </si>
  <si>
    <t>1VF4</t>
  </si>
  <si>
    <t>2VF4</t>
  </si>
  <si>
    <t>Halb-Finale</t>
  </si>
  <si>
    <t>1HF1</t>
  </si>
  <si>
    <t>2HF1</t>
  </si>
  <si>
    <t>1HF2</t>
  </si>
  <si>
    <t>2HF2</t>
  </si>
  <si>
    <t>1F</t>
  </si>
  <si>
    <t>2F</t>
  </si>
  <si>
    <t>Mein Europameister heißt</t>
  </si>
  <si>
    <t>Nachname</t>
  </si>
  <si>
    <t>Vorname</t>
  </si>
  <si>
    <t>Danke für Ihre Teilnahme. Viel Glück.
Bitte speichern Sie jetzt Ihre Tipps und senden Sie diese an eine der nebenstehenden e-Mail-Adressen</t>
  </si>
  <si>
    <t>Mannschaft 1</t>
  </si>
  <si>
    <t>Mannschaft 2</t>
  </si>
  <si>
    <t>DATUM</t>
  </si>
  <si>
    <t>ZEIT</t>
  </si>
  <si>
    <t>SPIELORT</t>
  </si>
  <si>
    <t>GRUPPE</t>
  </si>
  <si>
    <t>Verteilung des Potts auf Gewinnränge</t>
  </si>
  <si>
    <t>A1</t>
  </si>
  <si>
    <t>A2</t>
  </si>
  <si>
    <t>&gt; 100</t>
  </si>
  <si>
    <t>51 - 99</t>
  </si>
  <si>
    <t>1 - 50</t>
  </si>
  <si>
    <t>A3</t>
  </si>
  <si>
    <t>A4</t>
  </si>
  <si>
    <t>B1</t>
  </si>
  <si>
    <t>B2</t>
  </si>
  <si>
    <t>B3</t>
  </si>
  <si>
    <t>B4</t>
  </si>
  <si>
    <t>C1</t>
  </si>
  <si>
    <t>C2</t>
  </si>
  <si>
    <t>C3</t>
  </si>
  <si>
    <t>C4</t>
  </si>
  <si>
    <t>D1</t>
  </si>
  <si>
    <t>D2</t>
  </si>
  <si>
    <t>D3</t>
  </si>
  <si>
    <t>D4</t>
  </si>
  <si>
    <t>1A</t>
  </si>
  <si>
    <t>3A</t>
  </si>
  <si>
    <t>2A</t>
  </si>
  <si>
    <t>4A</t>
  </si>
  <si>
    <t>1B</t>
  </si>
  <si>
    <t>3B</t>
  </si>
  <si>
    <t>2B</t>
  </si>
  <si>
    <t>4B</t>
  </si>
  <si>
    <t>1C</t>
  </si>
  <si>
    <t>3C</t>
  </si>
  <si>
    <t>2C</t>
  </si>
  <si>
    <t>4C</t>
  </si>
  <si>
    <t>1D</t>
  </si>
  <si>
    <t>3D</t>
  </si>
  <si>
    <t>2D</t>
  </si>
  <si>
    <t>4D</t>
  </si>
  <si>
    <t>VF1</t>
  </si>
  <si>
    <t>VF2</t>
  </si>
  <si>
    <t>VF3</t>
  </si>
  <si>
    <t>VF4</t>
  </si>
  <si>
    <t>HF1</t>
  </si>
  <si>
    <t>HF2</t>
  </si>
  <si>
    <t>Gruppen</t>
  </si>
  <si>
    <t>1/4</t>
  </si>
  <si>
    <t>1/2</t>
  </si>
  <si>
    <t>Faktor</t>
  </si>
  <si>
    <t>exakt richtig</t>
  </si>
  <si>
    <t>Anzahl Spiele</t>
  </si>
  <si>
    <t>max. Pkt.</t>
  </si>
  <si>
    <t>Aufsteiger</t>
  </si>
  <si>
    <t>Summe</t>
  </si>
  <si>
    <t>3:0</t>
  </si>
  <si>
    <t>1:0</t>
  </si>
  <si>
    <t>0:3</t>
  </si>
  <si>
    <t>0:1</t>
  </si>
  <si>
    <t>3:1</t>
  </si>
  <si>
    <t>1:1</t>
  </si>
  <si>
    <t>1:3</t>
  </si>
  <si>
    <t>2:0</t>
  </si>
  <si>
    <t>3:2</t>
  </si>
  <si>
    <t>2:1</t>
  </si>
  <si>
    <t>2:3</t>
  </si>
  <si>
    <t>1:2</t>
  </si>
  <si>
    <t>4:1</t>
  </si>
  <si>
    <t>0:2</t>
  </si>
  <si>
    <t>1:4</t>
  </si>
  <si>
    <t>2:2</t>
  </si>
  <si>
    <t>4:2</t>
  </si>
  <si>
    <t>2:4</t>
  </si>
  <si>
    <t>4:3</t>
  </si>
  <si>
    <t>3:4</t>
  </si>
  <si>
    <t>5:3</t>
  </si>
  <si>
    <t>3:5</t>
  </si>
  <si>
    <t>5:4</t>
  </si>
  <si>
    <t>3:3</t>
  </si>
  <si>
    <t>4:5</t>
  </si>
  <si>
    <t>4:0</t>
  </si>
  <si>
    <t>6:5</t>
  </si>
  <si>
    <t>5:6</t>
  </si>
  <si>
    <t>7:6</t>
  </si>
  <si>
    <t>6:7</t>
  </si>
  <si>
    <t>8:7</t>
  </si>
  <si>
    <t>7:8</t>
  </si>
  <si>
    <t>9:8</t>
  </si>
  <si>
    <t>0:4</t>
  </si>
  <si>
    <t>8:9</t>
  </si>
  <si>
    <t>4:4</t>
  </si>
  <si>
    <t>10:9</t>
  </si>
  <si>
    <t>5:0</t>
  </si>
  <si>
    <t>9:10</t>
  </si>
  <si>
    <t>5:1</t>
  </si>
  <si>
    <t>11:10</t>
  </si>
  <si>
    <t>5:2</t>
  </si>
  <si>
    <t>10:11</t>
  </si>
  <si>
    <t>12:11</t>
  </si>
  <si>
    <t>11:12</t>
  </si>
  <si>
    <t>2:5</t>
  </si>
  <si>
    <t>1:5</t>
  </si>
  <si>
    <t>0:5</t>
  </si>
  <si>
    <t>5:5</t>
  </si>
  <si>
    <t>6:0</t>
  </si>
  <si>
    <t>6:1</t>
  </si>
  <si>
    <t>6:2</t>
  </si>
  <si>
    <t>6:3</t>
  </si>
  <si>
    <t>6:4</t>
  </si>
  <si>
    <t>4:6</t>
  </si>
  <si>
    <t>3:6</t>
  </si>
  <si>
    <t>2:6</t>
  </si>
  <si>
    <t>1:6</t>
  </si>
  <si>
    <t>0:6</t>
  </si>
  <si>
    <t>6:6</t>
  </si>
  <si>
    <t>1)</t>
  </si>
  <si>
    <t>Tabellenrang durch Elfmeterschießen im letzten Gruppenspiel ermittelt</t>
  </si>
  <si>
    <t>2)</t>
  </si>
  <si>
    <t>Tabellenrang gemäß Sub-Tabelle in 3er-Gruppe</t>
  </si>
  <si>
    <t>3)</t>
  </si>
  <si>
    <t>Tabellenrang durch direkte Begegnung bestimmt</t>
  </si>
  <si>
    <t>4)</t>
  </si>
  <si>
    <t>5)</t>
  </si>
  <si>
    <t>6)</t>
  </si>
  <si>
    <t>Herzlichen Glückwunsch !!!
Sie haben es geschafft, Ergebnisse zu tippen, bei denen erst die Zählung der gelben und roten Karten im Verlaufe des Turniers über die Tabellenplatzierung entscheidet (wenn auch das gleich ist, gäbe es übrigens einen Losentscheid).
Wenn Sie glauben, dass Griechenland fairer oder glücklicher ist, geben Sie im nebenstehenden Kästchen 1 ein, wenn Sie an Spanien glauben, geben Sie 2 ein.</t>
  </si>
  <si>
    <t>Tore  -</t>
  </si>
  <si>
    <t>Tordiff.</t>
  </si>
  <si>
    <t>Rang Punkte</t>
  </si>
  <si>
    <t>11er-Sch.</t>
  </si>
  <si>
    <t>3er-Gruppe</t>
  </si>
  <si>
    <t>dir. Begeg. 1</t>
  </si>
  <si>
    <t>dir. Begeg. 2</t>
  </si>
  <si>
    <t>Tordiff</t>
  </si>
  <si>
    <t>dir. Begeg. 1 nach 3er-Gr.</t>
  </si>
  <si>
    <t>dir. Begeg. 2 nach 3er-Gr.</t>
  </si>
  <si>
    <t>Zusatzpunkte</t>
  </si>
  <si>
    <t>Punkte total</t>
  </si>
  <si>
    <t>Rang total</t>
  </si>
  <si>
    <t>Erklärung Tabellenplatz</t>
  </si>
  <si>
    <t>Nebenrechnung Dreiergruppe ?</t>
  </si>
  <si>
    <t>eindeutiges Ergebnis?</t>
  </si>
  <si>
    <t>Entscheidung über direkte Begegnung?</t>
  </si>
  <si>
    <t>Eindeutig?</t>
  </si>
  <si>
    <t>Entscheidung über dir. Begeg. nach 3er-Gr.?</t>
  </si>
  <si>
    <t>Tipp 11er</t>
  </si>
  <si>
    <t>A-Sub-1</t>
  </si>
  <si>
    <t>ohne A4</t>
  </si>
  <si>
    <t>Rang
Punkte</t>
  </si>
  <si>
    <t>Rang
Tordiff</t>
  </si>
  <si>
    <t>Rang
Tore +</t>
  </si>
  <si>
    <t>A1-A2</t>
  </si>
  <si>
    <t>A1-A3</t>
  </si>
  <si>
    <t>A2-A3</t>
  </si>
  <si>
    <t>A-Sub-2</t>
  </si>
  <si>
    <t>ohne A3</t>
  </si>
  <si>
    <t>A1-A4</t>
  </si>
  <si>
    <t>A2-A4</t>
  </si>
  <si>
    <t>A-Sub-3</t>
  </si>
  <si>
    <t>ohne A2</t>
  </si>
  <si>
    <t>A3-A4</t>
  </si>
  <si>
    <t>A-Sub-4</t>
  </si>
  <si>
    <t>ohne A1</t>
  </si>
  <si>
    <t>Direkter Vergleich (ohne Penalty-Schießen)</t>
  </si>
  <si>
    <t>Tabelle nach 2 Spieltagen</t>
  </si>
  <si>
    <t>B-Sub-1</t>
  </si>
  <si>
    <t>ohne B4</t>
  </si>
  <si>
    <t>B1-B2</t>
  </si>
  <si>
    <t>B1-B3</t>
  </si>
  <si>
    <t>B2-B3</t>
  </si>
  <si>
    <t>B-Sub-2</t>
  </si>
  <si>
    <t>ohne B3</t>
  </si>
  <si>
    <t>B1-B4</t>
  </si>
  <si>
    <t>B2-B4</t>
  </si>
  <si>
    <t>B-Sub-3</t>
  </si>
  <si>
    <t>ohne B2</t>
  </si>
  <si>
    <t>B3-B4</t>
  </si>
  <si>
    <t>B-Sub-4</t>
  </si>
  <si>
    <t>ohne B1</t>
  </si>
  <si>
    <t>C-Sub-1</t>
  </si>
  <si>
    <t>ohne C4</t>
  </si>
  <si>
    <t>C1-C2</t>
  </si>
  <si>
    <t>C1-C3</t>
  </si>
  <si>
    <t>C2-C3</t>
  </si>
  <si>
    <t>C-Sub-2</t>
  </si>
  <si>
    <t>ohne C3</t>
  </si>
  <si>
    <t>C1-C4</t>
  </si>
  <si>
    <t>C2-C4</t>
  </si>
  <si>
    <t>C-Sub-3</t>
  </si>
  <si>
    <t>ohne C2</t>
  </si>
  <si>
    <t>C3-C4</t>
  </si>
  <si>
    <t>C-Sub-4</t>
  </si>
  <si>
    <t>ohne C1</t>
  </si>
  <si>
    <t>D-Sub-1</t>
  </si>
  <si>
    <t>ohne D4</t>
  </si>
  <si>
    <t>D1-D2</t>
  </si>
  <si>
    <t>D1-D3</t>
  </si>
  <si>
    <t>D2-D3</t>
  </si>
  <si>
    <t>D-Sub-2</t>
  </si>
  <si>
    <t>ohne D3</t>
  </si>
  <si>
    <t>D1-D4</t>
  </si>
  <si>
    <t>D2-D4</t>
  </si>
  <si>
    <t>D-Sub-3</t>
  </si>
  <si>
    <t>ohne D2</t>
  </si>
  <si>
    <t>D3-D4</t>
  </si>
  <si>
    <t>D-Sub-4</t>
  </si>
  <si>
    <t>ohne D1</t>
  </si>
  <si>
    <t>Spielregeln</t>
  </si>
  <si>
    <t>Allgemeines</t>
  </si>
  <si>
    <t>●</t>
  </si>
  <si>
    <t>Es ist für jedes Spiel das Ergebnis nach 90 bzw. 120 Minuten zu tippen. Erfordert der/die abgegebene(n) Tipp(s) ein Elfmeter-Schießen, erfolgt die Aufforderung zur Abgabe eines Zusatz-Tipps, welche der beiden Mannschaften das Elfmeter-Schießen gewinnt. Dieser Tipp ist durch Eingabe von 1 (für Mannschaft 1) oder 2 (für Mannschaft 2) im entsprechenden Feld abzugeben.</t>
  </si>
  <si>
    <t>Das Tipp-Formular ist vollständig auszufüllen. Mit Betätigen des OK-Buttons am Ende des Tipp-Formulars werden die Tipps in einem eigenen Formular fixiert (Druckversion). Es gelten ausschließlich diese fixierten Tipps. Nachträglich im Tipp-Formular vorgenommene Änderungen bleiben unberücksichtigt!</t>
  </si>
  <si>
    <t xml:space="preserve">Der Rechtsweg ist ausgeschlossen. </t>
  </si>
  <si>
    <t>Teilnahmeberechtigung / Wetteinsatz</t>
  </si>
  <si>
    <t>Der Wetteinsatz pro vollständig abgegebenem Tipp beträgt € 10.- und ist mit der Abgabe des Tipps (= Zusendung per Mail) fällig.</t>
  </si>
  <si>
    <t xml:space="preserve">Der gesamte Wetteinsatz aller Teilnehmer gelangt ohne Abzüge in die Gewinn-Verteilung. </t>
  </si>
  <si>
    <t>Pro Person ist nur ein Tipp zulässig.</t>
  </si>
  <si>
    <t>Auswertung</t>
  </si>
  <si>
    <t>Die Auswertung erfolgt nach Beendigung der Europameisterschaft nach einem festgelegten Punkte-System (siehe unten).
De</t>
  </si>
  <si>
    <t>Zwischenstände werden regelmäßig auf der Homepage des Wagner-Cups veröffentlicht.</t>
  </si>
  <si>
    <t>Gewinnverteilung</t>
  </si>
  <si>
    <t>Bei bis zu 50 Teilnehmern:</t>
  </si>
  <si>
    <t>Der Teilnehmer mir der dritthöchsten Punktezahl erhält 20 Prozent des gesamten Wetteinsatzes.</t>
  </si>
  <si>
    <t>Der Teilnehmer mir der zweithöchsten Punktezahl erhält 30 Prozent des gesamten Wetteinsatzes.</t>
  </si>
  <si>
    <t>Der Teilnehmer mit der höchsten Punktezahl erhält 50 Prozent des gesamten Wetteinsatzes</t>
  </si>
  <si>
    <t>Bei 50 - 99 Teilnehmern:</t>
  </si>
  <si>
    <t>Der Teilnehmer mir der siebenthöchsten Punktezahl erhält 2 Prozent des gesamten Wetteinsatzes.</t>
  </si>
  <si>
    <t>Der Teilnehmer mir der sechsthöchsten Punktezahl erhält 3 Prozent des gesamten Wetteinsatzes.</t>
  </si>
  <si>
    <t>Der Teilnehmer mir der fünfthöchsten Punktezahl erhält 5 Prozent des gesamten Wetteinsatzes.</t>
  </si>
  <si>
    <t>Der Teilnehmer mir der vierthöchsten Punktezahl erhält 10 Prozent des gesamten Wetteinsatzes.</t>
  </si>
  <si>
    <t>Der Teilnehmer mir der dritthöchsten Punktezahl erhält 15 Prozent des gesamten Wetteinsatzes.</t>
  </si>
  <si>
    <t>Der Teilnehmer mir der zweithöchsten Punktezahl erhält 25 Prozent des gesamten Wetteinsatzes.</t>
  </si>
  <si>
    <t>Der Teilnehmer mit der höchsten Punktezahl erhält 40 Prozent des gesamten Wetteinsatzes</t>
  </si>
  <si>
    <t>Bei mehr als 100 Teilnehmern:</t>
  </si>
  <si>
    <t>Der Teilnehmer mir der zehnthöchsten Punktezahl erhält 1 Prozent des gesamten Wetteinsatzes.</t>
  </si>
  <si>
    <t>Der Teilnehmer mir der neunthöchsten Punktezahl erhält 2 Prozent des gesamten Wetteinsatzes.</t>
  </si>
  <si>
    <t>Der Teilnehmer mir der siebenthöchsten Punktezahl erhält 4 Prozent des gesamten Wetteinsatzes.</t>
  </si>
  <si>
    <t>Der Teilnehmer mir der sechsthöchsten Punktezahl erhält 5 Prozent des gesamten Wetteinsatzes.</t>
  </si>
  <si>
    <t>Der Teilnehmer mir der fünfthöchsten Punktezahl erhält 7,5 Prozent des gesamten Wetteinsatzes.</t>
  </si>
  <si>
    <t>Der Teilnehmer mir der dritthöchsten Punktezahl erhält 12,5 Prozent des gesamten Wetteinsatzes.</t>
  </si>
  <si>
    <t>Der Teilnehmer mir der zweithöchsten Punktezahl erhält 20 Prozent des gesamten Wetteinsatzes.</t>
  </si>
  <si>
    <t>Der Teilnehmer mit der höchsten Punktezahl erhält 35 Prozent des gesamten Wetteinsatzes</t>
  </si>
  <si>
    <t xml:space="preserve">Bei Punktegleichheit mehrerer Teilnehmer in einem Rang werden die Gewinnquoten der betroffenen nachfolgenden Ränge </t>
  </si>
  <si>
    <t>zusammengerechnet und zu gleichen Teilen auf die Gewinner verteilt.</t>
  </si>
  <si>
    <t>Punkte-System</t>
  </si>
  <si>
    <t>Vorrunde:</t>
  </si>
  <si>
    <t>○</t>
  </si>
  <si>
    <t xml:space="preserve">Jeder richtige Sieg-Tipp (1/2/X) </t>
  </si>
  <si>
    <t>+</t>
  </si>
  <si>
    <t>Bei richtiger Tordifferenz</t>
  </si>
  <si>
    <t>zusätzlich</t>
  </si>
  <si>
    <t>Bei exakt richtigem Ergebnis</t>
  </si>
  <si>
    <t>1/4-Finale:</t>
  </si>
  <si>
    <t>Jeder richtig erratene Aufsteiger ins 1/4-Finale</t>
  </si>
  <si>
    <t>1/2-Finale</t>
  </si>
  <si>
    <t>Jeder richtig erratene Aufsteiger ins 1/2-Finale</t>
  </si>
  <si>
    <t>Jeder richtig erratene Finalist</t>
  </si>
  <si>
    <t>E-Mail</t>
  </si>
  <si>
    <t>Alter</t>
  </si>
  <si>
    <t>alexander@wagner-cup.eu
clemens@wagner-cup.eu
gerhard@wagner-cup.eu</t>
  </si>
  <si>
    <t>Der Wetteinsatz kann in bar einem der Organisatoren (Alexander, Clemens oder Gerhard) übergeben werden, oder auf folgendes Konto überwiesen werden:</t>
  </si>
  <si>
    <t>Teilnahmeberechtigt ist jede natürliche Person, die den Wetteinsatz entrichtet.</t>
  </si>
  <si>
    <t>Punktesystem</t>
  </si>
  <si>
    <t>Tipp-Formular</t>
  </si>
  <si>
    <t>Das Tipp-Formular muss unbedingt vollständig ausgefüllt und mit dem OK-Button bestätigt werden - sonst wird's nichts mit der Teilnahme am Wagner-Cup.</t>
  </si>
  <si>
    <t>Quick-Tipp</t>
  </si>
  <si>
    <t>Einsenden</t>
  </si>
  <si>
    <t>und senden es an eine der folgenden Adressen:</t>
  </si>
  <si>
    <t>gerhard@wagner-cup.eu</t>
  </si>
  <si>
    <t>alexander@wagner-cup.eu</t>
  </si>
  <si>
    <t>clemens@wagner-cup.eu</t>
  </si>
  <si>
    <t>Wetteinsatz</t>
  </si>
  <si>
    <t>Konto-Nr. 377-14848 bei Erste Bank (BLZ 20111) lautend auf Dr.Gerhard Wagner</t>
  </si>
  <si>
    <t>Den aktuellen Punkte-Stand (und noch viele andere interessante Infos rund um den Wagner-Cup) finden Sie auf unserer Homepage.</t>
  </si>
  <si>
    <t>Bevor's losgeht, brauchen wir noch ein paar Infos:</t>
  </si>
  <si>
    <t>Ihre Angaben werden samt Ihren Tipps streng vertraulich 
auf unserer Homepage veröffentlicht</t>
  </si>
  <si>
    <t>Und noch etwas:</t>
  </si>
  <si>
    <t>Europameister</t>
  </si>
  <si>
    <r>
      <rPr>
        <b/>
        <sz val="14"/>
        <color theme="3"/>
        <rFont val="Arial"/>
        <family val="2"/>
      </rPr>
      <t>Ich nehme mit meinen Tipps am Wagner-Cup teil. Durch Drücken des OK-Buttons bestätige ich, dass ich die Spielregeln (AGB) gelesen und akzeptiert habe.</t>
    </r>
    <r>
      <rPr>
        <b/>
        <sz val="14"/>
        <rFont val="Arial"/>
        <family val="2"/>
      </rPr>
      <t xml:space="preserve">
</t>
    </r>
    <r>
      <rPr>
        <b/>
        <sz val="14"/>
        <color indexed="10"/>
        <rFont val="Arial"/>
        <family val="2"/>
      </rPr>
      <t>ACHTUNG: Nach Drücken des OK-Buttons können die Tipps nicht mehr verändert werden.</t>
    </r>
  </si>
  <si>
    <r>
      <t xml:space="preserve">Mein Statement
</t>
    </r>
    <r>
      <rPr>
        <b/>
        <sz val="10"/>
        <color rgb="FFFF0000"/>
        <rFont val="Arial"/>
        <family val="2"/>
      </rPr>
      <t>Kann hier noch überschrieben werden</t>
    </r>
  </si>
  <si>
    <t>Der richtig getippten Europameister bringt</t>
  </si>
  <si>
    <r>
      <t xml:space="preserve">Speichern Sie bitte anschließend Ihre Tipps unter Ihrem Namen ( </t>
    </r>
    <r>
      <rPr>
        <sz val="12"/>
        <color theme="3"/>
        <rFont val="Arial"/>
        <family val="2"/>
      </rPr>
      <t>familienname-vorname.xls</t>
    </r>
    <r>
      <rPr>
        <sz val="12"/>
        <color indexed="10"/>
        <rFont val="Arial"/>
        <family val="2"/>
      </rPr>
      <t xml:space="preserve"> ) und senden Sie es an eine der folgenden Adressen:</t>
    </r>
  </si>
  <si>
    <t>Zum Schluss noch
eine wichtige Bitte</t>
  </si>
  <si>
    <t>Wagner-Cup-Compliance</t>
  </si>
  <si>
    <t>In Zeiten von Twitbook, LinkedSpace, MyFaceTube und sonstigen "sozialen" Datensammlungs- und Neuigkeitenverbreitungssystemen ist es nicht nur verlockend, sondern auch verdammt einfach, unser kleines, feines Spielchen einem größeren Publikumskreis bekannt zu machen.</t>
  </si>
  <si>
    <t>Das ist aber nicht unser Ziel. Der Wagner-Cup soll überschaubar bleiben und vor allem Spass machen. Wir wollen uns weder zu Datenbankspezialisten weiterbilden, noch um eine Glücksspiel-Konzession bewerben. Wir sehen uns als Gastgeber einer virtuellen Party – und nicht als Organisatoren eines Flashmobs.</t>
  </si>
  <si>
    <t>Aus diesem Grund haben wir auch diesmal auf TV- und Radio-Spots sowie Zeitungsinserate verzichtet.</t>
  </si>
  <si>
    <t>Und deshalb steht auch in den Spielregeln, dass nur unsere Freunde und Bekannten teilnahme- berechtigt sind.</t>
  </si>
  <si>
    <t xml:space="preserve">Daher an dieser Stelle der dringende Appell: </t>
  </si>
  <si>
    <t>-  Keine Tweets</t>
  </si>
  <si>
    <t>-  Keine Facebook-Einladungen</t>
  </si>
  <si>
    <t>-  Kein Viral Marketing</t>
  </si>
  <si>
    <t>-  Keine Buschtrommeln</t>
  </si>
  <si>
    <t>-  Und auch keine Einladungen an Fremde ohne vorherige Rücksprache mit uns</t>
  </si>
  <si>
    <t>Danke für Euer Verständnis!</t>
  </si>
  <si>
    <t>Mein Statement zur EM, zum Wagner-Cup, zur Weltlage, zum Fernsehprogramm, oder was mich sonst gerade bewegt</t>
  </si>
  <si>
    <t>Das Teilnehmerfeld des Wagner-Cups setzt sich aus verschiedensten Gruppen zusammen. Freunde und Arbeitskollegen der diversen Mitglieder des Wagner-Clans ergeben eine bunte Mischung unterschiedlichster Charaktere aus allen Altersschichten beiderlei Geschlechts.</t>
  </si>
  <si>
    <t>Beim Wagner-Cup geht es bekanntlich um viel mehr, als nur den Geldeinsatz. Wer hier teilnimmt, setzt seine Reputation als Fußball-FachmannIn auf’s Spiel!!!</t>
  </si>
  <si>
    <t xml:space="preserve">Damit sich jeder mit seinen unmittelbaren Gegnern  messen kann, werden wir neben der Gesamtauswertung (in der es um den Pott geht), Gruppen zusammenfassen.
Kriterien für die Gruppeneinteilung sind:
• Bekanntschaft mit einem Mitglied der Familie Wagner (z.B. Friends of Gerhard oder Friends of Michi)
• Arbeitsplatz
• Geschlecht
• Zuag‘raste
• ...
In diesem Zusammenhang zwingt uns die Abhängigkeit von einzelnen ehrenamtlich tätigen Co-Organisatoren zu folgender Klarstellung: Die Verwaltung und Auswertung dieser Gruppen erfordert vor allem bei der laufenden Aktualisierung der Homepage einigen Aufwand. Da unser Web-Master auch diesmal nicht überredet werden konnte, sich für die Dauer der EM Urlaub zu nehmen, ersuchen wir schon jetzt um Verständnis, dass wir Sonderwünsche nicht berücksichtigen können.
</t>
  </si>
  <si>
    <t>Kriterien für die Gruppeneinteilung sind z.B.:</t>
  </si>
  <si>
    <t>• Bekanntschaft mit einem Mitglied der Familie Wagner (z.B. Friends of Gerhard oder Friends of Michi)
• Arbeitsplatz
• Geschlecht
• Zuag‘raste
• …</t>
  </si>
  <si>
    <t xml:space="preserve">In diesem Zusammenhang zwingt uns die Abhängigkeit von einzelnen ehrenamtlich tätigen Co-Organisatoren zu folgender Klarstellung: Die Verwaltung und Auswertung dieser Gruppen erfordert vor allem bei der laufenden Aktualisierung der Homepage einigen Aufwand. Da unser Web-Master auch diesmal nicht überredet werden konnte, sich für die Dauer der EM Urlaub zu nehmen, ersuchen wir schon jetzt um Verständnis, dass wir Sonderwünsche nicht berücksichtigen können.
</t>
  </si>
  <si>
    <t>Solange der OK-Button nicht gedrückt wurde, können die Tipps zwischengespeichert werden bzw. jederzeit verändert werden</t>
  </si>
  <si>
    <t>Mit dem OK-Button werden die Tipps "fixiert", d.h. danach ist eine Änderung der Tipps nicht mehr möglich. Es bleibt dann nur mehr die Möglichkeit, das Formular nochmals von der Homepage herunterzuladen und von vorne zu beginnen.</t>
  </si>
  <si>
    <t xml:space="preserve">Für besonders Bequeme (oder Ahnungslose) gibt es wieder die Möglichkeit, mit einem einzigen Click den gesamten EM-Verlauf zu tippen. Man kann 10,- Euro aber auch sinnvoller verwenden...  </t>
  </si>
  <si>
    <t>Der Einsatz beträgt EUR 10,-- und ist vor Beginn der EM entweder einem der Organisatoren (Gerhard, Alexander, Clemens) in bar zu übergeben oder auf folgendes Konto zu überweisen:</t>
  </si>
  <si>
    <t>Der Teilnehmer mir der achthöchsten Punktezahl erhält 3 Prozent des gesamten Wetteinsatzes.</t>
  </si>
  <si>
    <t>IBAN:    AT262011100037714848              BIC:   GIBAATWWXXX</t>
  </si>
  <si>
    <t>Gibraltar</t>
  </si>
  <si>
    <t>EM 2012 Endrunde</t>
  </si>
  <si>
    <t>Koeff. Zyklus alt</t>
  </si>
  <si>
    <t>WM 2014 Quali</t>
  </si>
  <si>
    <t>WM 2014 Endrunde</t>
  </si>
  <si>
    <t>Koeff. Zyklus 2</t>
  </si>
  <si>
    <t>EM 2016 Quali</t>
  </si>
  <si>
    <t>EM 2016 Endrunde</t>
  </si>
  <si>
    <t>Gruppe E</t>
  </si>
  <si>
    <t>Gruppe F</t>
  </si>
  <si>
    <t>GIB</t>
  </si>
  <si>
    <t>E1</t>
  </si>
  <si>
    <t>E2</t>
  </si>
  <si>
    <t>E3</t>
  </si>
  <si>
    <t>E4</t>
  </si>
  <si>
    <t>F1</t>
  </si>
  <si>
    <t>F2</t>
  </si>
  <si>
    <t>F3</t>
  </si>
  <si>
    <t>F4</t>
  </si>
  <si>
    <t>1E</t>
  </si>
  <si>
    <t>2E</t>
  </si>
  <si>
    <t>3E</t>
  </si>
  <si>
    <t>4E</t>
  </si>
  <si>
    <t>3F</t>
  </si>
  <si>
    <t>4F</t>
  </si>
  <si>
    <t>E-Sub-1</t>
  </si>
  <si>
    <t>E1-E2</t>
  </si>
  <si>
    <t>E1-E3</t>
  </si>
  <si>
    <t>E2-E3</t>
  </si>
  <si>
    <t>E-Sub-2</t>
  </si>
  <si>
    <t>E1-E4</t>
  </si>
  <si>
    <t>E2-E4</t>
  </si>
  <si>
    <t>E-Sub-3</t>
  </si>
  <si>
    <t>E3-E4</t>
  </si>
  <si>
    <t>E-Sub-4</t>
  </si>
  <si>
    <t>ohne E4</t>
  </si>
  <si>
    <t>ohne E3</t>
  </si>
  <si>
    <t>ohne E2</t>
  </si>
  <si>
    <t>ohne E1</t>
  </si>
  <si>
    <t>F-Sub-1</t>
  </si>
  <si>
    <t>F1-F2</t>
  </si>
  <si>
    <t>F1-F3</t>
  </si>
  <si>
    <t>F2-F3</t>
  </si>
  <si>
    <t>F-Sub-2</t>
  </si>
  <si>
    <t>F1-F4</t>
  </si>
  <si>
    <t>F2-F4</t>
  </si>
  <si>
    <t>F-Sub-3</t>
  </si>
  <si>
    <t>F3-F4</t>
  </si>
  <si>
    <t>F-Sub-4</t>
  </si>
  <si>
    <t>Direkter Vergleich (ohne Penalty-SFhießen)</t>
  </si>
  <si>
    <t>ohne F4</t>
  </si>
  <si>
    <t>ohne F3</t>
  </si>
  <si>
    <t>ohne F2</t>
  </si>
  <si>
    <t>ohne F1</t>
  </si>
  <si>
    <t>Gruppen-
Dritte</t>
  </si>
  <si>
    <t>ABCD</t>
  </si>
  <si>
    <t>ABCE</t>
  </si>
  <si>
    <t>ABCF</t>
  </si>
  <si>
    <t>ABDE</t>
  </si>
  <si>
    <t>ABDF</t>
  </si>
  <si>
    <t>ABEF</t>
  </si>
  <si>
    <t>ACDE</t>
  </si>
  <si>
    <t>ACDF</t>
  </si>
  <si>
    <t>ACEF</t>
  </si>
  <si>
    <t>ADEF</t>
  </si>
  <si>
    <t>BCDE</t>
  </si>
  <si>
    <t>BCDF</t>
  </si>
  <si>
    <t>BCEF</t>
  </si>
  <si>
    <t>BDEF</t>
  </si>
  <si>
    <t>CDEF</t>
  </si>
  <si>
    <t>In der Tabelle der besten Drittplatzierten sind mehrere Mannschaften nach Punkten, Tordifferenz und Anzahl der geschossenen Tore gleich platziert. 
In diesem Fall entscheidet die Anzahl der gelben und roten Karten (Fair-Play-Wertung) über das Weiterkommen.</t>
  </si>
  <si>
    <t>X</t>
  </si>
  <si>
    <t xml:space="preserve"> </t>
  </si>
  <si>
    <t>Bitte legen Sie in den rot markierten Feldern die Reihenfolge in der Fair-Play-Wertung fest.</t>
  </si>
  <si>
    <t>1B gegen</t>
  </si>
  <si>
    <t>1C gegen</t>
  </si>
  <si>
    <t>AF1</t>
  </si>
  <si>
    <t>AF2</t>
  </si>
  <si>
    <t>AF3</t>
  </si>
  <si>
    <t>AF4</t>
  </si>
  <si>
    <t>AF5</t>
  </si>
  <si>
    <t>AF6</t>
  </si>
  <si>
    <t>AF7</t>
  </si>
  <si>
    <t>AF8</t>
  </si>
  <si>
    <t>1AF1</t>
  </si>
  <si>
    <t>1AF2</t>
  </si>
  <si>
    <t>1AF3</t>
  </si>
  <si>
    <t>1AF4</t>
  </si>
  <si>
    <t>1AF5</t>
  </si>
  <si>
    <t>1AF6</t>
  </si>
  <si>
    <t>1AF7</t>
  </si>
  <si>
    <t>1AF8</t>
  </si>
  <si>
    <t>2AF1</t>
  </si>
  <si>
    <t>2AF2</t>
  </si>
  <si>
    <t>2AF3</t>
  </si>
  <si>
    <t>2AF4</t>
  </si>
  <si>
    <t>2AF5</t>
  </si>
  <si>
    <t>2AF6</t>
  </si>
  <si>
    <t>2AF7</t>
  </si>
  <si>
    <t>2AF8</t>
  </si>
  <si>
    <t>1/8</t>
  </si>
  <si>
    <t>Achtel-Finale</t>
  </si>
  <si>
    <t>Mein Europameister ist</t>
  </si>
  <si>
    <t>Es werden Tipps für alle 51 Spiele vor Beginn der Europameisterschaft abgegeben.</t>
  </si>
  <si>
    <t>Dr.Gerhard Wagner             IBAN:    AT262011100037714848              BIC:   GIBAATWWXXX</t>
  </si>
  <si>
    <t>bis</t>
  </si>
  <si>
    <t>Remis</t>
  </si>
  <si>
    <t>Ausw</t>
  </si>
  <si>
    <t>Default</t>
  </si>
  <si>
    <t>Tipps fehlen</t>
  </si>
  <si>
    <t>Gelb
=1 Punkt</t>
  </si>
  <si>
    <t>Rot
=3 Punkte</t>
  </si>
  <si>
    <t>Rang
in Gruppe</t>
  </si>
  <si>
    <t>Tabellenrang durch Fair-Play-Verhalten bzw. UEFA-Koeffizient bestimmt</t>
  </si>
  <si>
    <t>Tabellenränge 1 und 2 sowie 3 und 4 jeweils durch Fair-Play-Verhalten bzw. UEFA-Koeffizient bestimmt.</t>
  </si>
  <si>
    <t>Tabellenränge in 3er-Gruppe durch Fair-Play-Verhalten bzw. UEFA-Koeffizient bestimmt</t>
  </si>
  <si>
    <t>J</t>
  </si>
  <si>
    <t>Dritt-
Platzierten</t>
  </si>
  <si>
    <t>Reihung
unter den</t>
  </si>
  <si>
    <t>Bei diesen Ergebnissen entscheiden das Fair-Play-Verhalten während der Gruppen- spiele (Anzahl der gelben und roten Karten) i.V.m. dem UEFA-Koeffizienten über die Tabellenplatzierung und/oder die Reihung der besten Tabellen-Dritten.
Im Quicktipp entscheidet darüber ausschließlich der UEFA-Koeffizient</t>
  </si>
  <si>
    <t xml:space="preserve">Sie brauchen nichts weiter tun. </t>
  </si>
  <si>
    <t>DRUCKVERSION
Es gelten ausschließlich die hier stehenden Tipps. Nachträgliche Änderungen im Tipp-Formular haben keine Gültigkeit!</t>
  </si>
  <si>
    <t>DRUCKVERSION
Es gelten ausschließlich die hier stehenden Tipps. Nachträgliche Änderungen im Quicktipp haben keine Gültigkeit!</t>
  </si>
  <si>
    <t>1/8-Finale:</t>
  </si>
  <si>
    <t>Jeder richtig erratene Aufsteiger ins 1/8-Finale</t>
  </si>
  <si>
    <t>Pro 1/8-Final-Platz wird ein Bonus-Punkte-Topf gebildet</t>
  </si>
  <si>
    <t>Dotierung des Bonus-Punkte-Topfs pro Wagner-Cup-Teilnehmer</t>
  </si>
  <si>
    <t>Beispiel:</t>
  </si>
  <si>
    <t xml:space="preserve">Nehmen 100 Freunde am Wagner-Cup teil, gibt es für jeden 1/8-Finalisten </t>
  </si>
  <si>
    <t>Jede richtig getippte Match-Kombi</t>
  </si>
  <si>
    <r>
      <t xml:space="preserve">Anmerkung: </t>
    </r>
    <r>
      <rPr>
        <u/>
        <sz val="10"/>
        <color theme="3"/>
        <rFont val="Arial"/>
        <family val="2"/>
      </rPr>
      <t>beide</t>
    </r>
    <r>
      <rPr>
        <sz val="10"/>
        <color theme="3"/>
        <rFont val="Arial"/>
        <family val="2"/>
      </rPr>
      <t xml:space="preserve"> Teams des jeweiligen 1/8-Finalspiels müssen korrekt sein</t>
    </r>
  </si>
  <si>
    <r>
      <t xml:space="preserve">Anmerkung: </t>
    </r>
    <r>
      <rPr>
        <u/>
        <sz val="10"/>
        <color theme="3"/>
        <rFont val="Arial"/>
        <family val="2"/>
      </rPr>
      <t>beide</t>
    </r>
    <r>
      <rPr>
        <sz val="10"/>
        <color theme="3"/>
        <rFont val="Arial"/>
        <family val="2"/>
      </rPr>
      <t xml:space="preserve"> Teams des jeweiligen 1/4-Finalspiels müssen korrekt sein</t>
    </r>
  </si>
  <si>
    <t>Pro 1/4-Final-Platz wird ein Bonus-Punkte-Topf gebildet</t>
  </si>
  <si>
    <t xml:space="preserve">Nehmen 100 Freunde am Wagner-Cup teil, gibt es für jeden 1/4-Finalisten </t>
  </si>
  <si>
    <t>einen Bonus-Punkte-Topf, der mit 200 Punkten gefüllt ist.</t>
  </si>
  <si>
    <r>
      <t xml:space="preserve">Anmerkung: </t>
    </r>
    <r>
      <rPr>
        <u/>
        <sz val="10"/>
        <color theme="3"/>
        <rFont val="Arial"/>
        <family val="2"/>
      </rPr>
      <t>beide</t>
    </r>
    <r>
      <rPr>
        <sz val="10"/>
        <color theme="3"/>
        <rFont val="Arial"/>
        <family val="2"/>
      </rPr>
      <t xml:space="preserve"> Teams des jeweiligen 1/2-Finalspiels müssen korrekt sein</t>
    </r>
  </si>
  <si>
    <t>Pro 1/2-Final-Platz wird ein Bonus-Punkte-Topf gebildet</t>
  </si>
  <si>
    <t xml:space="preserve">Nehmen 100 Freunde am Wagner-Cup teil, gibt es für jeden 1/2-Finalisten </t>
  </si>
  <si>
    <t>einen Bonus-Punkte-Topf, der mit 300 Punkten gefüllt ist.</t>
  </si>
  <si>
    <t>100 Bonus-Punkte gutgeschrieben.</t>
  </si>
  <si>
    <t>Pro Final-Platz wird ein Bonus-Punkte-Topf gebildet</t>
  </si>
  <si>
    <t xml:space="preserve">Nehmen 100 Freunde am Wagner-Cup teil, gibt es für jeden Finalisten </t>
  </si>
  <si>
    <t>Kommt zB Deutschland ins 1/2-Finale und haben das 75 Leute getippt,</t>
  </si>
  <si>
    <t>1/2-Tipp</t>
  </si>
  <si>
    <t>1/2 + Tordiff</t>
  </si>
  <si>
    <t>"verkehrt"</t>
  </si>
  <si>
    <t>Rundenteilnahme</t>
  </si>
  <si>
    <t>Absteiger</t>
  </si>
  <si>
    <t>Match-Kombi</t>
  </si>
  <si>
    <t>an richtiger Stelle</t>
  </si>
  <si>
    <t>an falscher Stelle</t>
  </si>
  <si>
    <t>Bonus-Punkte für Rundenteilnehmer</t>
  </si>
  <si>
    <t>Anzahl Spieler</t>
  </si>
  <si>
    <t>Bonus-Punkte-Pool</t>
  </si>
  <si>
    <t>X * D40</t>
  </si>
  <si>
    <t>X * E40</t>
  </si>
  <si>
    <t>X * F40</t>
  </si>
  <si>
    <t>X * G40</t>
  </si>
  <si>
    <t>Kontrolle</t>
  </si>
  <si>
    <t>DRUCKVERSION
Es gelten ausschließlich die hier stehenden Tipps. Nachträgliche Änderungen im Meine Tipps haben keine Gültigkeit!</t>
  </si>
  <si>
    <t>An richtiger Stelle im Matchplan und in richtiger Reihenfolge</t>
  </si>
  <si>
    <t>In richtiger Reihenfolge</t>
  </si>
  <si>
    <r>
      <t xml:space="preserve">Anmerkung: </t>
    </r>
    <r>
      <rPr>
        <u/>
        <sz val="10"/>
        <color theme="3"/>
        <rFont val="Arial"/>
        <family val="2"/>
      </rPr>
      <t>beide</t>
    </r>
    <r>
      <rPr>
        <sz val="10"/>
        <color theme="3"/>
        <rFont val="Arial"/>
        <family val="2"/>
      </rPr>
      <t xml:space="preserve"> Teams des Finalspiels müssen korrekt sein</t>
    </r>
  </si>
  <si>
    <t>einen Bonus-Punkte-Topf, der mit 400 Punkten gefüllt ist.</t>
  </si>
  <si>
    <t>bekommt jeder 10 Bonus-Punkte gutgeschrieben.</t>
  </si>
  <si>
    <t>Jeder richtig getippte Tabellenplatz innerhalb der Gruppe</t>
  </si>
  <si>
    <r>
      <rPr>
        <u/>
        <sz val="14"/>
        <color rgb="FFFF0000"/>
        <rFont val="Arial"/>
        <family val="2"/>
      </rPr>
      <t>NOCH EIN WICHTIGER HINWEIS:</t>
    </r>
    <r>
      <rPr>
        <sz val="14"/>
        <color rgb="FFFF0000"/>
        <rFont val="Arial"/>
        <family val="2"/>
      </rPr>
      <t xml:space="preserve"> 
Für diese Tipps gibt es keine (direkten) Punkte im Wagner-Cup. Diese Tipps könnten aber darüber entscheiden, ob Sie die richtige Mannschaft im Achtel-Finale haben; und das beeinflusst natürlich das Punktekonto sehr wohl…  </t>
    </r>
  </si>
  <si>
    <t>Passwort für Sperren</t>
  </si>
  <si>
    <t>neinnein</t>
  </si>
  <si>
    <t>1.)</t>
  </si>
  <si>
    <t>Ausgeblendet:
alle anderen</t>
  </si>
  <si>
    <t>2.)</t>
  </si>
  <si>
    <t>Nicht gesperrt:
alle anderen</t>
  </si>
  <si>
    <t>3.)</t>
  </si>
  <si>
    <t>Punktesystem prüfen / festlegen</t>
  </si>
  <si>
    <t>ggf. in den "AGB" und im "Read_Me"
korrigieren</t>
  </si>
  <si>
    <t>4.)</t>
  </si>
  <si>
    <t>5.)</t>
  </si>
  <si>
    <t>Buttons mit Verlinkung zu Forum und Homepage auf allen sichtbaren Seiten einbauen</t>
  </si>
  <si>
    <t>Auf Tauglichkeit für Apple und ältere Excel-Versionen testen</t>
  </si>
  <si>
    <t>6.)</t>
  </si>
  <si>
    <t>AGB und Read_Me generell überarbeiten</t>
  </si>
  <si>
    <t>Gesperrte Seiten:
wie 1.) außer Mein Quicktipp und Ende</t>
  </si>
  <si>
    <t>Land ausgeschrieben</t>
  </si>
  <si>
    <t>7.)</t>
  </si>
  <si>
    <t>Feld für Statement ans Ende des Tippformulars</t>
  </si>
  <si>
    <t>OK-Button erst freischalten, wenn alle Tipps und das Statement ausgefüllt sind?</t>
  </si>
  <si>
    <t>8.)</t>
  </si>
  <si>
    <t>Logo austauschen</t>
  </si>
  <si>
    <t xml:space="preserve">Wenn Sie Ihre Tipps fertig und mit "OK" bestätigt haben, speichern Sie das ganze bitte unter Ihrem Namen. 
Die Dateiendung vergibt Excel automatisch. </t>
  </si>
  <si>
    <r>
      <rPr>
        <i/>
        <sz val="12"/>
        <rFont val="Arial"/>
        <family val="2"/>
      </rPr>
      <t xml:space="preserve">Eingabe </t>
    </r>
    <r>
      <rPr>
        <i/>
        <sz val="12"/>
        <color indexed="10"/>
        <rFont val="Arial"/>
        <family val="2"/>
      </rPr>
      <t xml:space="preserve">Nachname-Vorname </t>
    </r>
    <r>
      <rPr>
        <i/>
        <sz val="12"/>
        <rFont val="Arial"/>
        <family val="2"/>
      </rPr>
      <t xml:space="preserve">wird gespeichert als </t>
    </r>
    <r>
      <rPr>
        <i/>
        <sz val="12"/>
        <color indexed="10"/>
        <rFont val="Arial"/>
        <family val="2"/>
      </rPr>
      <t>Nachname-Vorname.xlsm</t>
    </r>
  </si>
  <si>
    <t>9.)</t>
  </si>
  <si>
    <t>10.)</t>
  </si>
  <si>
    <t>Anzeige der Reihung der Drittplatzierten
Manchmal #NV, manchmal " "
Anzeige, obwohl Gruppe F nicht getippt</t>
  </si>
  <si>
    <t>11.)</t>
  </si>
  <si>
    <t>Anordnung Tippformular (KO-Phase unter die Gruppen, nicht daneben)</t>
  </si>
  <si>
    <t>v.a. für kleinere Bilschirme notwendig</t>
  </si>
  <si>
    <t>Seite "Modus" aktualisieren. Dann Spielplan GENAU!!! prüfen (mit Modus checken)</t>
  </si>
  <si>
    <t>Einordnung der besten Drittplatzierten hat sich geändert!!!</t>
  </si>
  <si>
    <t>1E gegen</t>
  </si>
  <si>
    <t>1F gegen</t>
  </si>
  <si>
    <t>Nordmazedonien</t>
  </si>
  <si>
    <t>Kosovo</t>
  </si>
  <si>
    <t>KVX</t>
  </si>
  <si>
    <t>München</t>
  </si>
  <si>
    <t>12.)</t>
  </si>
  <si>
    <t>Nicht ausgeblendete Seiten:
0, 1, 2, 3, 4, Tippformular, Meine Tipps, Quicktipp, Mein Quicktipp, AGB, Read Me, Ende</t>
  </si>
  <si>
    <t>Nationenreihung</t>
  </si>
  <si>
    <t>Tipps für die Fair-Play-Wertung. Bitte VOLLSTÄNDIG ausfüllen - oder GAR NICHT!!!</t>
  </si>
  <si>
    <t xml:space="preserve">Wenn Punkte, direkte Begegnungen, Tor-differenz und Anzahl der geschossenen Tore nicht reichen, um die Tabellen-platzierung in der Gruppe bzw. in der Tabelle der besten Gruppen-Dritten festzulegen, entscheidet als nächstes Kriterium das sogenannte Fair-Play-Verhalten während der EM. Dieses bestimmt sich nach der Anzahl der während der Gruppenspiele erhaltenen gelben und roten Karten.
Jede gelbe Karte zählt dabei 1 Punkt, jede rote Karte 3 Punkte. Je mehr Punkte eine Mannschaft hat, desto schlechter ist ihr Fair-Play-Verhalten.
Wenn auch in dieser Wertung Gleichstand zwischen zwei oder mehreren Teams besteht, entscheidet der Rang in der Schlussrangliste der European Qualifiers über die Reihung. Diese kann nebenan nachgelesen werden.  =&gt; =&gt; =&gt; =&gt;
</t>
  </si>
  <si>
    <t>Schlussrangliste der European Qualifiers</t>
  </si>
  <si>
    <t>Gen-Tab: Nationenreihung (Schlussreihung der European Qualifiers) kontrollieren</t>
  </si>
  <si>
    <t>13.)</t>
  </si>
  <si>
    <t>Lf-Nr.</t>
  </si>
  <si>
    <t>Name</t>
  </si>
  <si>
    <t>Titel</t>
  </si>
  <si>
    <t>Anrede</t>
  </si>
  <si>
    <t>Tipp</t>
  </si>
  <si>
    <t>Bezahlt</t>
  </si>
  <si>
    <t>Untergruppe 1
Friend of…</t>
  </si>
  <si>
    <t>Untergruppe 2</t>
  </si>
  <si>
    <t>Untergruppe 3</t>
  </si>
  <si>
    <t>Mail-Adresse</t>
  </si>
  <si>
    <t>Ahornegger</t>
  </si>
  <si>
    <t>Hartwig</t>
  </si>
  <si>
    <t>Mag.</t>
  </si>
  <si>
    <t>Herr</t>
  </si>
  <si>
    <t>UNIQA</t>
  </si>
  <si>
    <t>Angerer</t>
  </si>
  <si>
    <t>Eduard</t>
  </si>
  <si>
    <t>Ing.</t>
  </si>
  <si>
    <t>Gerhard</t>
  </si>
  <si>
    <t>eduard.angerer@gmail.com</t>
  </si>
  <si>
    <t>Bachler</t>
  </si>
  <si>
    <t>Gernot</t>
  </si>
  <si>
    <t>Clemens</t>
  </si>
  <si>
    <t>Krone</t>
  </si>
  <si>
    <t>gernot.bachler@kronenzeiting.at</t>
  </si>
  <si>
    <t>Bari</t>
  </si>
  <si>
    <t>Alexander</t>
  </si>
  <si>
    <t>MA</t>
  </si>
  <si>
    <t>Xandi</t>
  </si>
  <si>
    <t>a.bari@iubh-dualesstudium.at</t>
  </si>
  <si>
    <t>Bauhofer</t>
  </si>
  <si>
    <t>Roland</t>
  </si>
  <si>
    <t>roland.bauhofer@gmail.com</t>
  </si>
  <si>
    <t>Benesch</t>
  </si>
  <si>
    <t>Markus</t>
  </si>
  <si>
    <t xml:space="preserve">markus.benesch@chello.at </t>
  </si>
  <si>
    <t>Biely</t>
  </si>
  <si>
    <t>Nikolaus</t>
  </si>
  <si>
    <t>Michi</t>
  </si>
  <si>
    <t>nikolaus@biely.at</t>
  </si>
  <si>
    <t>Böhm</t>
  </si>
  <si>
    <t>Olivera</t>
  </si>
  <si>
    <t>MSc</t>
  </si>
  <si>
    <t>Frau</t>
  </si>
  <si>
    <t>olivera.boehm@uniqa.at</t>
  </si>
  <si>
    <t>Bortenschlager</t>
  </si>
  <si>
    <t>Rainer</t>
  </si>
  <si>
    <t>rainer.bortenschlager@kronenzeitung.at</t>
  </si>
  <si>
    <t>Brockmann</t>
  </si>
  <si>
    <t>Olaf</t>
  </si>
  <si>
    <t>olaf.brockmann@gmx.at</t>
  </si>
  <si>
    <t>Capella</t>
  </si>
  <si>
    <t>Flip</t>
  </si>
  <si>
    <t>Energy</t>
  </si>
  <si>
    <t>flip@energy.at</t>
  </si>
  <si>
    <t>Divos</t>
  </si>
  <si>
    <t>roland.divos@contentgarden.at</t>
  </si>
  <si>
    <t>Domingo</t>
  </si>
  <si>
    <t>Stephanie-Joy</t>
  </si>
  <si>
    <t>j.domingo@energy.at</t>
  </si>
  <si>
    <t>Dorner</t>
  </si>
  <si>
    <t>Stefan</t>
  </si>
  <si>
    <t>dornerstephan@gmail.com</t>
  </si>
  <si>
    <t>Drapela</t>
  </si>
  <si>
    <t>Johannes</t>
  </si>
  <si>
    <t>J.Drapela@oe24.at</t>
  </si>
  <si>
    <t>Eckert</t>
  </si>
  <si>
    <t>Marion</t>
  </si>
  <si>
    <t>Family</t>
  </si>
  <si>
    <t>marion.eckert@gmx.at</t>
  </si>
  <si>
    <t>Egger</t>
  </si>
  <si>
    <t>Bernhard</t>
  </si>
  <si>
    <t>b.egger@energy.at</t>
  </si>
  <si>
    <t>Enderle</t>
  </si>
  <si>
    <t>Gerald</t>
  </si>
  <si>
    <t xml:space="preserve">Mag. </t>
  </si>
  <si>
    <t>Gerald.Enderle@allianz.at</t>
  </si>
  <si>
    <t>Esmaeilzadeh</t>
  </si>
  <si>
    <t>Ray</t>
  </si>
  <si>
    <t>ray@energy.at</t>
  </si>
  <si>
    <t>Farsky</t>
  </si>
  <si>
    <t>Clara</t>
  </si>
  <si>
    <t>M-C</t>
  </si>
  <si>
    <t>clara-farsky@hotmail.com</t>
  </si>
  <si>
    <t>Fassmann</t>
  </si>
  <si>
    <t>Walter</t>
  </si>
  <si>
    <t>walter.fassmann@aon.at</t>
  </si>
  <si>
    <t>Fischer</t>
  </si>
  <si>
    <t>flossi.fischer@gmail.com</t>
  </si>
  <si>
    <t>Flores</t>
  </si>
  <si>
    <t>Sergio</t>
  </si>
  <si>
    <t>sergio@sergioflores.at</t>
  </si>
  <si>
    <t>Früchtl</t>
  </si>
  <si>
    <t>Rene</t>
  </si>
  <si>
    <t>rene.fruechtl@uniqa.at</t>
  </si>
  <si>
    <t>Führer</t>
  </si>
  <si>
    <t>Axel</t>
  </si>
  <si>
    <t>fuehrer.axel@meduniwien.ac.at</t>
  </si>
  <si>
    <t>Gabner</t>
  </si>
  <si>
    <t>Robert</t>
  </si>
  <si>
    <t>R.Struhacek@energy.at</t>
  </si>
  <si>
    <t>Gansterer</t>
  </si>
  <si>
    <t>Manfred</t>
  </si>
  <si>
    <t>mgansterer@gmx.at</t>
  </si>
  <si>
    <t>Gesselbauer</t>
  </si>
  <si>
    <t>Michael</t>
  </si>
  <si>
    <t>michael.gesselbauer@vav´.at</t>
  </si>
  <si>
    <t>Gneist</t>
  </si>
  <si>
    <t>Christian</t>
  </si>
  <si>
    <t>grisuchg@gmx.at</t>
  </si>
  <si>
    <t>Griesl</t>
  </si>
  <si>
    <t>Erwin</t>
  </si>
  <si>
    <t>MAS</t>
  </si>
  <si>
    <t>erwin.griesl@uniqa.at</t>
  </si>
  <si>
    <t>Gröger</t>
  </si>
  <si>
    <t>Florian</t>
  </si>
  <si>
    <t>florian.groeger@kronenzeitung.at</t>
  </si>
  <si>
    <t>Hala</t>
  </si>
  <si>
    <t>Simon</t>
  </si>
  <si>
    <t>simon.hala@gmx.at</t>
  </si>
  <si>
    <t>Haller</t>
  </si>
  <si>
    <t>Erich</t>
  </si>
  <si>
    <t>Mag.(FH)</t>
  </si>
  <si>
    <t>ejh76@gmx.at</t>
  </si>
  <si>
    <t>Hobiger</t>
  </si>
  <si>
    <t>Matthias</t>
  </si>
  <si>
    <t>matthias@hobiger.cc</t>
  </si>
  <si>
    <t>Hochreiter</t>
  </si>
  <si>
    <t>Jakob</t>
  </si>
  <si>
    <t>jakob.hochreiter@gmail.com</t>
  </si>
  <si>
    <t>Hofegger</t>
  </si>
  <si>
    <t>m.hofegger@live.com</t>
  </si>
  <si>
    <t>Holub</t>
  </si>
  <si>
    <t>Isabella</t>
  </si>
  <si>
    <t>Dr.</t>
  </si>
  <si>
    <t>isabella.holub@gmx.at</t>
  </si>
  <si>
    <t>Holub-Wagner</t>
  </si>
  <si>
    <t>wagner@notar1190.at</t>
  </si>
  <si>
    <t>Paulina</t>
  </si>
  <si>
    <t>Horak</t>
  </si>
  <si>
    <t>Evelyn</t>
  </si>
  <si>
    <t>evelyn@energy.at</t>
  </si>
  <si>
    <t>Hördler</t>
  </si>
  <si>
    <t>Tim</t>
  </si>
  <si>
    <t>tim_hoerdler@yahoo.de</t>
  </si>
  <si>
    <t>Jelencsits</t>
  </si>
  <si>
    <t>Thomas</t>
  </si>
  <si>
    <t>thomas.jelencsits@chello.at</t>
  </si>
  <si>
    <t>Joklik</t>
  </si>
  <si>
    <t>Andreas</t>
  </si>
  <si>
    <t>joklik@adjokat.at</t>
  </si>
  <si>
    <t>Kasmer</t>
  </si>
  <si>
    <t>Metin</t>
  </si>
  <si>
    <t>m.kasmer@mnf.at</t>
  </si>
  <si>
    <t>Kaufmann</t>
  </si>
  <si>
    <t>matthias.kaufmann@tecdent.at</t>
  </si>
  <si>
    <t>Keil</t>
  </si>
  <si>
    <t>Benedikt</t>
  </si>
  <si>
    <t>benedikt.keil@gmx.at</t>
  </si>
  <si>
    <t>Kersten</t>
  </si>
  <si>
    <t>Leopold</t>
  </si>
  <si>
    <t>leopold.kersten@chello.at</t>
  </si>
  <si>
    <t>Kiener</t>
  </si>
  <si>
    <t>DI</t>
  </si>
  <si>
    <t>michael@kienerconsult.at</t>
  </si>
  <si>
    <t>Klein</t>
  </si>
  <si>
    <t>Christine</t>
  </si>
  <si>
    <t>sv.gerhardklein@gmail.com</t>
  </si>
  <si>
    <t>gerhard.klein@uniqa.at</t>
  </si>
  <si>
    <t>Knechtsberger</t>
  </si>
  <si>
    <t>Mag.Dr.</t>
  </si>
  <si>
    <t>alexander.knechtsberger@doclx-holding.com</t>
  </si>
  <si>
    <t>Kogler</t>
  </si>
  <si>
    <t>ger.kogler@gmail.com</t>
  </si>
  <si>
    <t>BA</t>
  </si>
  <si>
    <t>michael.kogler@uniqa.at</t>
  </si>
  <si>
    <t>Krammer</t>
  </si>
  <si>
    <t>leopold.krammer@uniqa.at</t>
  </si>
  <si>
    <t>Loibl</t>
  </si>
  <si>
    <t>hannes@dulas.at</t>
  </si>
  <si>
    <t>Maly</t>
  </si>
  <si>
    <t>Andrea</t>
  </si>
  <si>
    <t>andrea.maly@uniqa.at</t>
  </si>
  <si>
    <t>Mang</t>
  </si>
  <si>
    <t>florian.mang@jti.com</t>
  </si>
  <si>
    <t>Marboe</t>
  </si>
  <si>
    <t>Tobias</t>
  </si>
  <si>
    <t>tobias_marboe@hotmail.com</t>
  </si>
  <si>
    <t>Mattes</t>
  </si>
  <si>
    <t>Christoph</t>
  </si>
  <si>
    <t>christoph.mattes@uniqa.at</t>
  </si>
  <si>
    <t>Mazan</t>
  </si>
  <si>
    <t>Patrick</t>
  </si>
  <si>
    <t>p.mazan@energy.at</t>
  </si>
  <si>
    <t>Medina-Bravo</t>
  </si>
  <si>
    <t>Marco</t>
  </si>
  <si>
    <t>mmedinabravo@me.com</t>
  </si>
  <si>
    <t>Simone</t>
  </si>
  <si>
    <t>smedinabravo@me.com</t>
  </si>
  <si>
    <t>Medlitsch</t>
  </si>
  <si>
    <t>Rudolf</t>
  </si>
  <si>
    <t>rudolf59@gmx.at</t>
  </si>
  <si>
    <t>Millonig</t>
  </si>
  <si>
    <t>Max</t>
  </si>
  <si>
    <t>max.millonig@gmail.com</t>
  </si>
  <si>
    <t>Mödl</t>
  </si>
  <si>
    <t>Matze</t>
  </si>
  <si>
    <t>matthias.moedl@kronenzeitung.at</t>
  </si>
  <si>
    <t>Mohammad</t>
  </si>
  <si>
    <t>Zariyan</t>
  </si>
  <si>
    <t>zariyan.mohammad@synermed.at</t>
  </si>
  <si>
    <t>Muttenthaler</t>
  </si>
  <si>
    <t>?</t>
  </si>
  <si>
    <t>pmuttentha@hotmail.com</t>
  </si>
  <si>
    <t>Natschläger</t>
  </si>
  <si>
    <t>Martin</t>
  </si>
  <si>
    <t>mnatschlager@gmail.com</t>
  </si>
  <si>
    <t>Noga</t>
  </si>
  <si>
    <t>Lukas</t>
  </si>
  <si>
    <t>lukas.noga@uniqa.at</t>
  </si>
  <si>
    <t>Piticev</t>
  </si>
  <si>
    <t>Kevin</t>
  </si>
  <si>
    <t>k.piticev@energy.at</t>
  </si>
  <si>
    <t>Prewein</t>
  </si>
  <si>
    <t>Norbert</t>
  </si>
  <si>
    <t>norbert.prewein@allianz.at</t>
  </si>
  <si>
    <t>Priglinger</t>
  </si>
  <si>
    <t>priglinger.markus@hotmail.com</t>
  </si>
  <si>
    <t>Rabl</t>
  </si>
  <si>
    <t>christoph.rabl@inode.at</t>
  </si>
  <si>
    <t>Raith</t>
  </si>
  <si>
    <t>alexander.raith@gmx.at</t>
  </si>
  <si>
    <t>Babsi</t>
  </si>
  <si>
    <t>barbara.raith@gmx.at</t>
  </si>
  <si>
    <t>Julia</t>
  </si>
  <si>
    <t>julia.raith@gmx.at</t>
  </si>
  <si>
    <t>leopold.raith@gmx.at</t>
  </si>
  <si>
    <t>Ursula</t>
  </si>
  <si>
    <t>ursula.raith@gmx.at</t>
  </si>
  <si>
    <t>Rathmayr</t>
  </si>
  <si>
    <t>bernhard@rathmayr.org</t>
  </si>
  <si>
    <t>Regitnig</t>
  </si>
  <si>
    <t>Horst</t>
  </si>
  <si>
    <t>regi.power@aon.at</t>
  </si>
  <si>
    <t>Reimond</t>
  </si>
  <si>
    <t>Nicolai</t>
  </si>
  <si>
    <t>reimond.nicolai@chello.at</t>
  </si>
  <si>
    <t>Rivic</t>
  </si>
  <si>
    <t>Petar</t>
  </si>
  <si>
    <t>petar.rivic@gmail.com</t>
  </si>
  <si>
    <t>Rohrer</t>
  </si>
  <si>
    <t>matthias.rohrer@uniqa.at</t>
  </si>
  <si>
    <t>Rotter</t>
  </si>
  <si>
    <t>Wolfgang</t>
  </si>
  <si>
    <t>wr@rotterundrotter.at</t>
  </si>
  <si>
    <t>Saatzer</t>
  </si>
  <si>
    <t>Sascha</t>
  </si>
  <si>
    <t>sascha.saatzer@gmx.at</t>
  </si>
  <si>
    <t>Sack</t>
  </si>
  <si>
    <t>martin.sack@outlook.com</t>
  </si>
  <si>
    <t>Schrattenecker</t>
  </si>
  <si>
    <t>Emil</t>
  </si>
  <si>
    <t>emilemail@gmx.at</t>
  </si>
  <si>
    <t>Johann</t>
  </si>
  <si>
    <t>johann.schratti@gmail.com</t>
  </si>
  <si>
    <t>Schrenk</t>
  </si>
  <si>
    <t>robert.schrenk@uniqa.at</t>
  </si>
  <si>
    <t>Seifi</t>
  </si>
  <si>
    <t>Behdad</t>
  </si>
  <si>
    <t>behrooz.seifi@uniqa.at</t>
  </si>
  <si>
    <t>Behnoud</t>
  </si>
  <si>
    <t>Behrooz</t>
  </si>
  <si>
    <t>Sen</t>
  </si>
  <si>
    <t>Serkan</t>
  </si>
  <si>
    <t>s.sen@mnf.at</t>
  </si>
  <si>
    <t>Sirucek</t>
  </si>
  <si>
    <t>gerhard.sirucek@uniqa.at</t>
  </si>
  <si>
    <t>Skorsch</t>
  </si>
  <si>
    <t>skorsch.alex@hotmail.com</t>
  </si>
  <si>
    <t>Soysal</t>
  </si>
  <si>
    <t>Asim</t>
  </si>
  <si>
    <t>asim@soysal.de</t>
  </si>
  <si>
    <t>Spandl</t>
  </si>
  <si>
    <t>christian.spandl@bawagpsk.com</t>
  </si>
  <si>
    <t>Staribacher</t>
  </si>
  <si>
    <t>stari@gmx.at</t>
  </si>
  <si>
    <t>Stockinger</t>
  </si>
  <si>
    <t>Harald</t>
  </si>
  <si>
    <t>harald.stockinger@kabsi.at</t>
  </si>
  <si>
    <t>Herwig</t>
  </si>
  <si>
    <t>herwig.stockinger@kabsi.at</t>
  </si>
  <si>
    <t>markus.stockinger@kabsi.at</t>
  </si>
  <si>
    <t>michael_stockinger@yahoo.de</t>
  </si>
  <si>
    <t>Struhacek</t>
  </si>
  <si>
    <t>Raimund</t>
  </si>
  <si>
    <t>Szoka</t>
  </si>
  <si>
    <t>martin.szoka@justiz.gv.at</t>
  </si>
  <si>
    <t>Tang</t>
  </si>
  <si>
    <t>c.tang@energy.at</t>
  </si>
  <si>
    <t>Tröster</t>
  </si>
  <si>
    <t>christiantroester01@yahoo.de</t>
  </si>
  <si>
    <t>Unterassinger</t>
  </si>
  <si>
    <t>Mario</t>
  </si>
  <si>
    <t>mario.unterassinger@uniqa.at</t>
  </si>
  <si>
    <t>Urbanek</t>
  </si>
  <si>
    <t>Georg</t>
  </si>
  <si>
    <t>georg.urbanek@gmx.at</t>
  </si>
  <si>
    <t>Varadin</t>
  </si>
  <si>
    <t>Boris</t>
  </si>
  <si>
    <t>dejana.varadin@echo.at</t>
  </si>
  <si>
    <t>Dejana</t>
  </si>
  <si>
    <t>mario.varadin@uniqa.at</t>
  </si>
  <si>
    <t>Wagner</t>
  </si>
  <si>
    <t>wagner.clemens@gmx.at</t>
  </si>
  <si>
    <t>Marie-Catherine</t>
  </si>
  <si>
    <t>mariecatherinewagner@hotmail.com</t>
  </si>
  <si>
    <t>Olivia</t>
  </si>
  <si>
    <t>clemens.wagner1@wu.ac.at</t>
  </si>
  <si>
    <t>Susi</t>
  </si>
  <si>
    <t>susanne.wagner@gmx.at</t>
  </si>
  <si>
    <t>Weigl</t>
  </si>
  <si>
    <t>Marcel</t>
  </si>
  <si>
    <t>weigl@racketlon.at</t>
  </si>
  <si>
    <t>Weinhappl</t>
  </si>
  <si>
    <t>luweinhappl@icloud.com</t>
  </si>
  <si>
    <t>martin.weinhappl@icloud.com</t>
  </si>
  <si>
    <t>Paul</t>
  </si>
  <si>
    <t>paulweinhappl@icloud.com</t>
  </si>
  <si>
    <t>Petra</t>
  </si>
  <si>
    <t>p.weinhappl@energy.at</t>
  </si>
  <si>
    <t>Wertheim</t>
  </si>
  <si>
    <t>Daniel</t>
  </si>
  <si>
    <t>D.Wertheim@energy.at</t>
  </si>
  <si>
    <t>Zavarsky</t>
  </si>
  <si>
    <t>clemens.zavarsky@kronenzeitung.at</t>
  </si>
  <si>
    <t>Zechner</t>
  </si>
  <si>
    <t>matthias.zechner@uniqa.at</t>
  </si>
  <si>
    <t>Andy</t>
  </si>
  <si>
    <t>Andrés</t>
  </si>
  <si>
    <t>Tolic</t>
  </si>
  <si>
    <t>Mihael</t>
  </si>
  <si>
    <t>Tippl</t>
  </si>
  <si>
    <t>m.tippl@radiomax.at</t>
  </si>
  <si>
    <t>Wüttrich</t>
  </si>
  <si>
    <t>Philipp</t>
  </si>
  <si>
    <t>Verkettet</t>
  </si>
  <si>
    <t>Kommt zB Finnland ins 1/8-Finale, so teilen sich alle jene diesen Topf, die</t>
  </si>
  <si>
    <t>Kommt zB Finnland ins 1/4-Finale, so teilen sich alle jene diesen Topf, die</t>
  </si>
  <si>
    <t>Kommt zB Finnland ins 1/2-Finale, so teilen sich alle jene diesen Topf, die</t>
  </si>
  <si>
    <t xml:space="preserve">Finnland ins 1/2-Finale getippt haben. Sind das zB 3 Leute, bekommt jeder </t>
  </si>
  <si>
    <t>Kommt zB Finnland ins Finale, so teilen sich alle jene diesen Topf, die</t>
  </si>
  <si>
    <t xml:space="preserve">Finnland ins Finale getippt haben. Ist das nur einer, bekommt er </t>
  </si>
  <si>
    <t>Der Aufbau entspricht dem EM-Reglement: aus den Tipps für die Gruppenspiele ergeben sich die jeweiligen Gruppen-tabellen und somit auch die 1/8-Final-Spiele, sowie in weiterer Folge das Viertelfinale, das Halbfinale und das Finale. 
In sich unlogische und/oder unmögliche Kombinationen sind ausgeschlossen.</t>
  </si>
  <si>
    <t>Annahmeschluß ist der 11. Juni 2021, 18:00 Uhr MESZ.</t>
  </si>
  <si>
    <t>Player ID</t>
  </si>
  <si>
    <t>Game ID</t>
  </si>
  <si>
    <t>Team.1.2</t>
  </si>
  <si>
    <t>ID</t>
  </si>
  <si>
    <t>Typ</t>
  </si>
  <si>
    <t>TeamGameID</t>
  </si>
  <si>
    <t>Country</t>
  </si>
  <si>
    <t>CCode</t>
  </si>
  <si>
    <t>Group</t>
  </si>
  <si>
    <t>Game</t>
  </si>
  <si>
    <t>Tore</t>
  </si>
  <si>
    <t>12X</t>
  </si>
  <si>
    <t>TD</t>
  </si>
  <si>
    <t>Platz</t>
  </si>
  <si>
    <t>Gruppe</t>
  </si>
  <si>
    <t>AF</t>
  </si>
  <si>
    <t>VF</t>
  </si>
  <si>
    <t>HF</t>
  </si>
  <si>
    <t>Winner</t>
  </si>
  <si>
    <t>Gruppenplatz</t>
  </si>
  <si>
    <t>Statement</t>
  </si>
  <si>
    <t xml:space="preserve">Finnland ins 1/8-Finale getippt haben. Sind das zB 25 Leute, bekommt jeder </t>
  </si>
  <si>
    <t>8 Bonus-Punkte gutgeschrieben.</t>
  </si>
  <si>
    <t xml:space="preserve">Finnland ins 1/4-Finale getippt haben. Sind das zB 10 Leute, bekommt jeder </t>
  </si>
  <si>
    <t>30 Bonus-Punkte gutgeschrieben.</t>
  </si>
  <si>
    <t>bekommt jeder 5 Bonus-Punkte gutgeschrieben.</t>
  </si>
  <si>
    <t>einen Bonus-Punkte-Topf, der mit 500 Punkten gefüllt ist.</t>
  </si>
  <si>
    <t>175 Punkte gutgeschrieben.</t>
  </si>
  <si>
    <t>Kommt zB Spanien ins Finale und haben das 50 Leute getippt,</t>
  </si>
  <si>
    <t>einen Bonus-Punkte-Topf, der mit 600 Punkten gefüllt ist.</t>
  </si>
  <si>
    <t>Wird zB Finnland Europameister, so teilen sich alle jene diesen Topf, die</t>
  </si>
  <si>
    <t xml:space="preserve">Finnland als Europameister getippt haben. Ist das nur einer, bekommt er </t>
  </si>
  <si>
    <t>210 Punkte gutgeschrieben.</t>
  </si>
  <si>
    <t>Wird zB Spanien Europameister und haben das 20 Leute getippt,</t>
  </si>
  <si>
    <t>bekommt jeder 30 Bonus-Punkte gutgeschrieben.</t>
  </si>
  <si>
    <t xml:space="preserve">Das Punktesystem bleibt im Wesentlichen unverändert. Lediglich die Bonuspunkte welche für erratene Überraschungen vergeben werden, wurden etwas angepasst.
Details sind in den AGB und auf der Website nachzulesen.
Grundsätzlich wird es auch weiterhin extrem wichtig sein, den Europameister zu erraten, um den Wagner-Cup zu gewinnen. Falls aber zB. jemand als einziger errät, dass Finnland im Finale steht, kann er sich damit in der Rangliste auch dann weit nach vorne katapultieren, wenn seine sonstigen Tipps wenig treffsicher sind. </t>
  </si>
  <si>
    <t>email</t>
  </si>
  <si>
    <t>Ausschüttung des Bonus-Punkte-Topfs:</t>
  </si>
  <si>
    <t>1 - Als einziger Wagner-Cup-Teilnehmer mit dem richtigen 1/8-Finalisten: 35% des Topfes</t>
  </si>
  <si>
    <t>2 - Nur 2 Wagner-Cup-Teilnehmer haben den richtigen 1/8-Finalisten: je 30% des Topfes</t>
  </si>
  <si>
    <t>3 - Nur 3 Wagner-Cup-Teilnehmer haben den richtigen 1/8-Finalisten: je 25% des Topfes</t>
  </si>
  <si>
    <t>4 - Nur 4 Wagner-Cup-Teilnehmer haben den richtigen 1/8-Finalisten: je 22.5% des Topfes</t>
  </si>
  <si>
    <t xml:space="preserve">5 - Haben 5 oder mehr Wagner-Cup-Teilnehmer den richtigen 1/8-Finalisten, so wird </t>
  </si>
  <si>
    <t xml:space="preserve">     der Bonuspunktetopf zu gleichen Teilen (kfm. gerundet) auf jene Wagner-Cup-Teilnehmer</t>
  </si>
  <si>
    <t xml:space="preserve">     verteilt, die die jeweilige Mannschaft im 1/8-Finale erwartet haben</t>
  </si>
  <si>
    <t>1 - Als einziger Wagner-Cup-Teilnehmer mit dem richtigen 1/4-Finalisten: 35% des Topfes</t>
  </si>
  <si>
    <t>2 - Nur 2 Wagner-Cup-Teilnehmer haben den richtigen 1/4-Finalisten: je 30% des Topfes</t>
  </si>
  <si>
    <t>3 - Nur 3 Wagner-Cup-Teilnehmer haben den richtigen 1/4-Finalisten: je 25% des Topfes</t>
  </si>
  <si>
    <t>4 - Nur 4 Wagner-Cup-Teilnehmer haben den richtigen 1/4-Finalisten: je 22.5% des Topfes</t>
  </si>
  <si>
    <t xml:space="preserve">5 - Haben 5 oder mehr Wagner-Cup-Teilnehmer den richtigen 1/4-Finalisten, so wird </t>
  </si>
  <si>
    <t xml:space="preserve">     verteilt, die die jeweilige Mannschaft im 1/4-Finale erwartet haben</t>
  </si>
  <si>
    <t>1 - Als einziger Wagner-Cup-Teilnehmer mit dem richtigen 1/2-Finalisten: 35% des Topfes</t>
  </si>
  <si>
    <t>2 - Nur 2 Wagner-Cup-Teilnehmer haben den richtigen 1/2-Finalisten: je 30% des Topfes</t>
  </si>
  <si>
    <t>3 - Nur 3 Wagner-Cup-Teilnehmer haben den richtigen 1/2-Finalisten: je 25% des Topfes</t>
  </si>
  <si>
    <t>4 - Nur 4 Wagner-Cup-Teilnehmer haben den richtigen 1/2-Finalisten: je 22.5% des Topfes</t>
  </si>
  <si>
    <t xml:space="preserve">5 - Haben 5 oder mehr Wagner-Cup-Teilnehmer den richtigen 1/2-Finalisten, so wird </t>
  </si>
  <si>
    <t xml:space="preserve">     verteilt, die die jeweilige Mannschaft im 1/2-Finale erwartet haben</t>
  </si>
  <si>
    <t>1 - Als einziger Wagner-Cup-Teilnehmer mit dem richtigen Finalisten: 35% des Topfes</t>
  </si>
  <si>
    <t>2 - Nur 2 Wagner-Cup-Teilnehmer haben den richtigen Finalisten: je 30% des Topfes</t>
  </si>
  <si>
    <t>3 - Nur 3 Wagner-Cup-Teilnehmer haben den richtigen Finalisten: je 25% des Topfes</t>
  </si>
  <si>
    <t>4 - Nur 4 Wagner-Cup-Teilnehmer haben den richtigen Finalisten: je 22.5% des Topfes</t>
  </si>
  <si>
    <t xml:space="preserve">5 - Haben 5 oder mehr Wagner-Cup-Teilnehmer den richtigen Finalisten, so wird </t>
  </si>
  <si>
    <t xml:space="preserve">     verteilt, die die jeweilige Mannschaft im Finale erwartet haben</t>
  </si>
  <si>
    <t>Für den Europameister wird ein Bonus-Punkte-Topf gebildet</t>
  </si>
  <si>
    <t>Emilie</t>
  </si>
  <si>
    <t>Victoria</t>
  </si>
  <si>
    <t>Hochreiter-Wagner</t>
  </si>
  <si>
    <t>Liliane</t>
  </si>
  <si>
    <t>Meine Faiplay-Wertung</t>
  </si>
  <si>
    <t>am 01.04.2024: "Gen-Tab" und "Gen-Tab_Quick" ergänzen
Eingabe der restl. Länder in Blatt "1" löschen</t>
  </si>
  <si>
    <t>1. Spieltag</t>
  </si>
  <si>
    <t>2. Spieltag</t>
  </si>
  <si>
    <t>3. Spieltag</t>
  </si>
  <si>
    <t>A1 - A2</t>
  </si>
  <si>
    <t>A1 - A3</t>
  </si>
  <si>
    <t>A4 - A1</t>
  </si>
  <si>
    <t>A3 - A4</t>
  </si>
  <si>
    <t>A2 - A4</t>
  </si>
  <si>
    <t>A2 - A3</t>
  </si>
  <si>
    <t>B1 - B2</t>
  </si>
  <si>
    <t>B1 - B3</t>
  </si>
  <si>
    <t>B4 - B1</t>
  </si>
  <si>
    <t>B3 - B4</t>
  </si>
  <si>
    <t>B2 - B4</t>
  </si>
  <si>
    <t>B2 - B3</t>
  </si>
  <si>
    <t>C1 - C2</t>
  </si>
  <si>
    <t>C1 - C3</t>
  </si>
  <si>
    <t>C4 - C1</t>
  </si>
  <si>
    <t>C3 - C4</t>
  </si>
  <si>
    <t>C2 - C4</t>
  </si>
  <si>
    <t>C2 - C3</t>
  </si>
  <si>
    <t>D1 - D2</t>
  </si>
  <si>
    <t>D1 - D3</t>
  </si>
  <si>
    <t>D4 - D1</t>
  </si>
  <si>
    <t>D3 - D4</t>
  </si>
  <si>
    <t>D2 - D4</t>
  </si>
  <si>
    <t>D2 - D3</t>
  </si>
  <si>
    <t>E1 - E2</t>
  </si>
  <si>
    <t>E1 - E3</t>
  </si>
  <si>
    <t>E4 - E1</t>
  </si>
  <si>
    <t>E3 - E4</t>
  </si>
  <si>
    <t>E2 - E4</t>
  </si>
  <si>
    <t>E2 - E3</t>
  </si>
  <si>
    <t>F1 - F2</t>
  </si>
  <si>
    <t>F1 - F3</t>
  </si>
  <si>
    <t>F4 - F1</t>
  </si>
  <si>
    <t>F3 - F4</t>
  </si>
  <si>
    <t>F2 - F4</t>
  </si>
  <si>
    <t>F2 - F3</t>
  </si>
  <si>
    <t>Berlin</t>
  </si>
  <si>
    <t>Dortmund</t>
  </si>
  <si>
    <t>Köln</t>
  </si>
  <si>
    <t>Gelsenkirchen</t>
  </si>
  <si>
    <t>Hamburg</t>
  </si>
  <si>
    <t>Stuttgart</t>
  </si>
  <si>
    <t>Düsseldorf</t>
  </si>
  <si>
    <t>Frankfurt</t>
  </si>
  <si>
    <t>Leipzig</t>
  </si>
  <si>
    <t>Mail-Adr.</t>
  </si>
  <si>
    <t>d.wertheim@energy.at</t>
  </si>
  <si>
    <t>markus.benesch@chello.at</t>
  </si>
  <si>
    <t>Pau-Flo-Franzi</t>
  </si>
  <si>
    <t>wgm.rotter@gmail.com</t>
  </si>
  <si>
    <t>behnoud@gmx.at</t>
  </si>
  <si>
    <t>a.wagner@energy.at</t>
  </si>
  <si>
    <t>wagner.klbg@gmx.at</t>
  </si>
  <si>
    <t>Scheichl</t>
  </si>
  <si>
    <t>philipp.scheichl@kronenzeitung.at</t>
  </si>
  <si>
    <t xml:space="preserve">Gerhard </t>
  </si>
  <si>
    <t>gerhard.fischer@uniqa.at</t>
  </si>
  <si>
    <t>Farcas</t>
  </si>
  <si>
    <t>Laurentiu-Adrian</t>
  </si>
  <si>
    <t>fla7389@gmail.com</t>
  </si>
  <si>
    <t>dejana.wagner@hotmail.com</t>
  </si>
  <si>
    <t>andreas.joklik@jkr.at</t>
  </si>
  <si>
    <t>axel_fuehrer@s-fuehrer.at</t>
  </si>
  <si>
    <t>behrooz.seifi@chello.at</t>
  </si>
  <si>
    <t>Merker</t>
  </si>
  <si>
    <t>Ludwig</t>
  </si>
  <si>
    <t>ludwig.merker@web.de</t>
  </si>
  <si>
    <t>DocLX</t>
  </si>
  <si>
    <t>alex@doclx.com</t>
  </si>
  <si>
    <t>zariyan.mohammad@managemed.at</t>
  </si>
  <si>
    <t>gerhard.klein@rsg.at</t>
  </si>
  <si>
    <t>Böhm-Rybak</t>
  </si>
  <si>
    <t>olivera.boehm-rybak@uniqa.at</t>
  </si>
  <si>
    <t>florian.mang@chello.at</t>
  </si>
  <si>
    <t>Gruber</t>
  </si>
  <si>
    <t>gruber@sabanciuniv.edu</t>
  </si>
  <si>
    <t>michael.kogler@live.at</t>
  </si>
  <si>
    <t>raimund@energy.at</t>
  </si>
  <si>
    <t>rudolf.medlitsch@gmx.at</t>
  </si>
  <si>
    <t>Stal</t>
  </si>
  <si>
    <t>michaelstal@gmx.at</t>
  </si>
  <si>
    <t>Jasic</t>
  </si>
  <si>
    <t>Medina</t>
  </si>
  <si>
    <t>m.jasic@energy.at</t>
  </si>
  <si>
    <t>rene.fruechtl.g@gmail.com</t>
  </si>
  <si>
    <t>Freissler</t>
  </si>
  <si>
    <t>Michaela</t>
  </si>
  <si>
    <t>Barbara</t>
  </si>
  <si>
    <t>Steinbrecher</t>
  </si>
  <si>
    <t>passt-eh@gmx.at</t>
  </si>
  <si>
    <t>Reich</t>
  </si>
  <si>
    <t>Mattia</t>
  </si>
  <si>
    <t>mattia.rei@icloud.com</t>
  </si>
  <si>
    <t>gernot.bachler@kronenzeitung.at</t>
  </si>
  <si>
    <t>Raith-Merker</t>
  </si>
  <si>
    <t xml:space="preserve">Alexander </t>
  </si>
  <si>
    <t>alexander.bari@icloud.com</t>
  </si>
  <si>
    <t>Frank</t>
  </si>
  <si>
    <t>Josef</t>
  </si>
  <si>
    <t>liogerma99@hotmail.com</t>
  </si>
  <si>
    <t>floriangroeger@gmx.at</t>
  </si>
  <si>
    <t>Alter
per Nov.22</t>
  </si>
  <si>
    <t xml:space="preserve">Wenn Sie glauben, dass sich im Fair-Play eine andere Reihung ergibt, dann füllen Sie bitte die Tabelle VOLLSTÄNDIG (=für alle Gruppen) aus. 
ACHTUNG: wenn Sie nur einzelne Gruppen befüllen, hat das keinen Einfluss. Nur wenn die gelben und roten Karten für ALLE Mannschaften eingetragen werden, wird das in den Tabellenrängen berücksichtigt.
</t>
  </si>
  <si>
    <t>Bei diesen Ergebnissen entscheidet das Fair-Play-Verhalten während der Gruppen- spiele (Anzahl der gelben und roten Karten) i.V.m. dem UEFA-Koeffizienten über die Tabellenplatzierung und/oder die Reihung der besten Tabellen-Dritten.
Sie sollten also auch die Anzahl der gelben und roten Karten tippen, sonst erfolgt die Reihung nach dem UEFA-Koeffizienten.</t>
  </si>
  <si>
    <t>Rangliste Fair-Play
pro Gruppe</t>
  </si>
  <si>
    <t>EM-Tippspiel 2024 (Wagner-Cup 2024)</t>
  </si>
  <si>
    <t>Herzlich willkommen beim Wagner-Cup 2024</t>
  </si>
  <si>
    <t>erledigt</t>
  </si>
  <si>
    <t>zu mühsam</t>
  </si>
  <si>
    <t>wie 2020</t>
  </si>
  <si>
    <t>erledigt (hoffentlich richtig)</t>
  </si>
  <si>
    <r>
      <rPr>
        <b/>
        <sz val="14"/>
        <color theme="3"/>
        <rFont val="Arial"/>
        <family val="2"/>
      </rPr>
      <t>Ich nehme mit meinen Tipps am Wagner-Cup teil. Durch Drücken des OK-Buttons bestätige ich, dass ich die Spielregeln (AGB) gelesen und akzeptiert habe.</t>
    </r>
    <r>
      <rPr>
        <b/>
        <sz val="14"/>
        <rFont val="Arial"/>
        <family val="2"/>
      </rPr>
      <t xml:space="preserve">
</t>
    </r>
    <r>
      <rPr>
        <b/>
        <sz val="14"/>
        <color indexed="10"/>
        <rFont val="Arial"/>
        <family val="2"/>
      </rPr>
      <t>ACHTUNG: Nach Drücken des OK-Buttons dürfen die Tipps nicht mehr verändert werden.</t>
    </r>
  </si>
  <si>
    <t>DRUCKVERSION
Es gelten ausschließlich die im eingesandten Formular hier stehenden Tipps. Nachträgliche Änderungen haben keine Gültigkeit!</t>
  </si>
  <si>
    <t>Bitte füllen Sie die Felder korrekt aus. 
Das Statement kann bei Bedarf am
Tippformular nochmal geändert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</si>
</sst>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43" formatCode="_-* #,##0.00_-;\-* #,##0.00_-;_-* &quot;-&quot;??_-;_-@_-"/>
    <numFmt numFmtId="164" formatCode="_-* #,##0_-;\-* #,##0_-;_-* &quot;-&quot;??_-;_-@_-"/>
    <numFmt numFmtId="165" formatCode="0.00000"/>
    <numFmt numFmtId="166" formatCode="_-* #,##0.00000000_-;\-* #,##0.00000000_-;_-* &quot;-&quot;??_-;_-@_-"/>
    <numFmt numFmtId="167" formatCode="0.000"/>
  </numFmts>
  <fonts count="121" x14ac:knownFonts="1">
    <font>
      <sz val="1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b/>
      <sz val="11"/>
      <name val="Arial"/>
      <family val="2"/>
    </font>
    <font>
      <sz val="10"/>
      <name val="Arial"/>
      <family val="2"/>
    </font>
    <font>
      <u/>
      <sz val="11"/>
      <color indexed="12"/>
      <name val="Arial"/>
      <family val="2"/>
    </font>
    <font>
      <sz val="9"/>
      <name val="Arial"/>
      <family val="2"/>
    </font>
    <font>
      <sz val="8"/>
      <name val="Arial"/>
      <family val="2"/>
    </font>
    <font>
      <sz val="6"/>
      <name val="Arial"/>
      <family val="2"/>
    </font>
    <font>
      <b/>
      <sz val="11"/>
      <color indexed="10"/>
      <name val="Arial"/>
      <family val="2"/>
    </font>
    <font>
      <b/>
      <sz val="10"/>
      <color indexed="10"/>
      <name val="Arial"/>
      <family val="2"/>
    </font>
    <font>
      <b/>
      <sz val="10"/>
      <color indexed="63"/>
      <name val="Arial"/>
      <family val="2"/>
    </font>
    <font>
      <sz val="10"/>
      <color indexed="22"/>
      <name val="Arial"/>
      <family val="2"/>
    </font>
    <font>
      <sz val="10"/>
      <color indexed="63"/>
      <name val="Arial"/>
      <family val="2"/>
    </font>
    <font>
      <sz val="8"/>
      <color indexed="10"/>
      <name val="Arial"/>
      <family val="2"/>
    </font>
    <font>
      <b/>
      <sz val="12"/>
      <color indexed="63"/>
      <name val="Arial"/>
      <family val="2"/>
    </font>
    <font>
      <b/>
      <sz val="14"/>
      <name val="Arial"/>
      <family val="2"/>
    </font>
    <font>
      <b/>
      <sz val="12"/>
      <name val="Arial"/>
      <family val="2"/>
    </font>
    <font>
      <b/>
      <sz val="12"/>
      <color indexed="22"/>
      <name val="Arial"/>
      <family val="2"/>
    </font>
    <font>
      <b/>
      <sz val="10"/>
      <color indexed="22"/>
      <name val="Arial"/>
      <family val="2"/>
    </font>
    <font>
      <sz val="10"/>
      <color indexed="10"/>
      <name val="Arial"/>
      <family val="2"/>
    </font>
    <font>
      <b/>
      <sz val="10"/>
      <name val="Arial"/>
      <family val="2"/>
    </font>
    <font>
      <b/>
      <sz val="10"/>
      <color indexed="8"/>
      <name val="Arial"/>
      <family val="2"/>
    </font>
    <font>
      <b/>
      <sz val="12"/>
      <color indexed="10"/>
      <name val="Arial"/>
      <family val="2"/>
    </font>
    <font>
      <b/>
      <sz val="16"/>
      <name val="Arial"/>
      <family val="2"/>
    </font>
    <font>
      <b/>
      <sz val="26"/>
      <color indexed="10"/>
      <name val="Comic Sans MS"/>
      <family val="4"/>
    </font>
    <font>
      <b/>
      <sz val="26"/>
      <name val="Arial"/>
      <family val="2"/>
    </font>
    <font>
      <b/>
      <sz val="14"/>
      <color indexed="12"/>
      <name val="Arial"/>
      <family val="2"/>
    </font>
    <font>
      <b/>
      <sz val="14"/>
      <color indexed="10"/>
      <name val="Arial"/>
      <family val="2"/>
    </font>
    <font>
      <b/>
      <u/>
      <sz val="9"/>
      <name val="Arial"/>
      <family val="2"/>
    </font>
    <font>
      <b/>
      <sz val="12"/>
      <color indexed="12"/>
      <name val="Arial"/>
      <family val="2"/>
    </font>
    <font>
      <u/>
      <sz val="9"/>
      <name val="Arial"/>
      <family val="2"/>
    </font>
    <font>
      <sz val="10"/>
      <color indexed="49"/>
      <name val="Arial"/>
      <family val="2"/>
    </font>
    <font>
      <sz val="10"/>
      <color indexed="81"/>
      <name val="Tahoma"/>
      <family val="2"/>
    </font>
    <font>
      <sz val="11"/>
      <color indexed="10"/>
      <name val="Arial"/>
      <family val="2"/>
    </font>
    <font>
      <sz val="10"/>
      <color indexed="9"/>
      <name val="Arial"/>
      <family val="2"/>
    </font>
    <font>
      <b/>
      <sz val="12"/>
      <color indexed="9"/>
      <name val="Arial"/>
      <family val="2"/>
    </font>
    <font>
      <b/>
      <sz val="10"/>
      <color indexed="9"/>
      <name val="Arial"/>
      <family val="2"/>
    </font>
    <font>
      <u/>
      <sz val="10"/>
      <color indexed="12"/>
      <name val="Arial"/>
      <family val="2"/>
    </font>
    <font>
      <sz val="9"/>
      <color indexed="81"/>
      <name val="Tahoma"/>
      <family val="2"/>
    </font>
    <font>
      <sz val="16"/>
      <name val="Arial"/>
      <family val="2"/>
    </font>
    <font>
      <b/>
      <sz val="18"/>
      <name val="Arial"/>
      <family val="2"/>
    </font>
    <font>
      <b/>
      <sz val="10"/>
      <color indexed="17"/>
      <name val="Arial"/>
      <family val="2"/>
    </font>
    <font>
      <b/>
      <sz val="8"/>
      <color indexed="12"/>
      <name val="Arial"/>
      <family val="2"/>
    </font>
    <font>
      <b/>
      <sz val="8"/>
      <name val="Arial"/>
      <family val="2"/>
    </font>
    <font>
      <b/>
      <sz val="10"/>
      <color indexed="12"/>
      <name val="Arial"/>
      <family val="2"/>
    </font>
    <font>
      <sz val="6"/>
      <color indexed="10"/>
      <name val="Arial"/>
      <family val="2"/>
    </font>
    <font>
      <b/>
      <sz val="24"/>
      <color indexed="12"/>
      <name val="Times New Roman"/>
      <family val="1"/>
    </font>
    <font>
      <sz val="10"/>
      <color indexed="12"/>
      <name val="Arial"/>
      <family val="2"/>
    </font>
    <font>
      <sz val="12"/>
      <color indexed="12"/>
      <name val="Times New Roman"/>
      <family val="1"/>
    </font>
    <font>
      <b/>
      <sz val="20"/>
      <color indexed="56"/>
      <name val="Arial"/>
      <family val="2"/>
    </font>
    <font>
      <u/>
      <sz val="16"/>
      <color indexed="12"/>
      <name val="Arial"/>
      <family val="2"/>
    </font>
    <font>
      <b/>
      <sz val="10"/>
      <color rgb="FFFF0000"/>
      <name val="Arial"/>
      <family val="2"/>
    </font>
    <font>
      <sz val="12"/>
      <color indexed="10"/>
      <name val="Arial"/>
      <family val="2"/>
    </font>
    <font>
      <sz val="12"/>
      <color indexed="18"/>
      <name val="Arial"/>
      <family val="2"/>
    </font>
    <font>
      <b/>
      <sz val="12"/>
      <color indexed="18"/>
      <name val="Arial"/>
      <family val="2"/>
    </font>
    <font>
      <i/>
      <sz val="12"/>
      <color indexed="10"/>
      <name val="Arial"/>
      <family val="2"/>
    </font>
    <font>
      <sz val="12"/>
      <name val="Arial"/>
      <family val="2"/>
    </font>
    <font>
      <sz val="10"/>
      <color indexed="56"/>
      <name val="Arial"/>
      <family val="2"/>
    </font>
    <font>
      <b/>
      <sz val="18"/>
      <color indexed="56"/>
      <name val="Calibri"/>
      <family val="2"/>
    </font>
    <font>
      <sz val="16"/>
      <color indexed="56"/>
      <name val="Calibri"/>
      <family val="2"/>
    </font>
    <font>
      <b/>
      <sz val="10"/>
      <color indexed="56"/>
      <name val="Arial"/>
      <family val="2"/>
    </font>
    <font>
      <sz val="12"/>
      <color indexed="8"/>
      <name val="Arial"/>
      <family val="2"/>
    </font>
    <font>
      <sz val="8"/>
      <color indexed="56"/>
      <name val="Arial"/>
      <family val="2"/>
    </font>
    <font>
      <b/>
      <u/>
      <sz val="18"/>
      <color indexed="12"/>
      <name val="Arial"/>
      <family val="2"/>
    </font>
    <font>
      <b/>
      <sz val="18"/>
      <color indexed="22"/>
      <name val="Arial"/>
      <family val="2"/>
    </font>
    <font>
      <b/>
      <u/>
      <sz val="18"/>
      <color indexed="22"/>
      <name val="Arial"/>
      <family val="2"/>
    </font>
    <font>
      <sz val="11"/>
      <color indexed="8"/>
      <name val="Calibri"/>
      <family val="2"/>
    </font>
    <font>
      <sz val="11"/>
      <color indexed="9"/>
      <name val="Calibri"/>
      <family val="2"/>
    </font>
    <font>
      <b/>
      <sz val="10"/>
      <color theme="3"/>
      <name val="Arial"/>
      <family val="2"/>
    </font>
    <font>
      <b/>
      <sz val="12"/>
      <color indexed="56"/>
      <name val="Arial"/>
      <family val="2"/>
    </font>
    <font>
      <b/>
      <sz val="10"/>
      <color theme="0" tint="-0.249977111117893"/>
      <name val="Arial"/>
      <family val="2"/>
    </font>
    <font>
      <b/>
      <sz val="16"/>
      <color rgb="FFC00000"/>
      <name val="Arial"/>
      <family val="2"/>
    </font>
    <font>
      <b/>
      <sz val="24"/>
      <color rgb="FFC00000"/>
      <name val="Arial"/>
      <family val="2"/>
    </font>
    <font>
      <b/>
      <sz val="28"/>
      <color rgb="FFC00000"/>
      <name val="Arial"/>
      <family val="2"/>
    </font>
    <font>
      <b/>
      <sz val="36"/>
      <color rgb="FFC00000"/>
      <name val="Arial"/>
      <family val="2"/>
    </font>
    <font>
      <sz val="10"/>
      <color theme="0" tint="-0.14999847407452621"/>
      <name val="Arial"/>
      <family val="2"/>
    </font>
    <font>
      <b/>
      <sz val="12"/>
      <color theme="3"/>
      <name val="Arial"/>
      <family val="2"/>
    </font>
    <font>
      <b/>
      <sz val="14"/>
      <color theme="3"/>
      <name val="Arial"/>
      <family val="2"/>
    </font>
    <font>
      <sz val="12"/>
      <color theme="3"/>
      <name val="Arial"/>
      <family val="2"/>
    </font>
    <font>
      <sz val="10"/>
      <color rgb="FFFF0000"/>
      <name val="Arial"/>
      <family val="2"/>
    </font>
    <font>
      <sz val="10"/>
      <color theme="3"/>
      <name val="Arial"/>
      <family val="2"/>
    </font>
    <font>
      <sz val="12"/>
      <color theme="3"/>
      <name val="Times New Roman"/>
      <family val="1"/>
    </font>
    <font>
      <sz val="12"/>
      <color indexed="12"/>
      <name val="Arial"/>
      <family val="2"/>
    </font>
    <font>
      <b/>
      <sz val="24"/>
      <color indexed="12"/>
      <name val="Arial"/>
      <family val="2"/>
    </font>
    <font>
      <b/>
      <sz val="22"/>
      <color theme="3"/>
      <name val="Arial"/>
      <family val="2"/>
    </font>
    <font>
      <u/>
      <sz val="11"/>
      <color indexed="12"/>
      <name val="Calibri"/>
      <family val="2"/>
    </font>
    <font>
      <u/>
      <sz val="16"/>
      <color indexed="56"/>
      <name val="Calibri"/>
      <family val="2"/>
    </font>
    <font>
      <sz val="12"/>
      <color indexed="56"/>
      <name val="Calibri"/>
      <family val="2"/>
    </font>
    <font>
      <u/>
      <sz val="12"/>
      <color indexed="12"/>
      <name val="Arial"/>
      <family val="2"/>
    </font>
    <font>
      <b/>
      <sz val="9"/>
      <color indexed="81"/>
      <name val="Tahoma"/>
      <family val="2"/>
    </font>
    <font>
      <b/>
      <sz val="16"/>
      <color theme="3"/>
      <name val="Lucida Handwriting"/>
      <family val="4"/>
    </font>
    <font>
      <sz val="14"/>
      <name val="Arial"/>
      <family val="2"/>
    </font>
    <font>
      <b/>
      <sz val="14"/>
      <color indexed="63"/>
      <name val="Arial"/>
      <family val="2"/>
    </font>
    <font>
      <b/>
      <sz val="16"/>
      <color indexed="10"/>
      <name val="Arial"/>
      <family val="2"/>
    </font>
    <font>
      <b/>
      <sz val="9"/>
      <name val="Arial"/>
      <family val="2"/>
    </font>
    <font>
      <u/>
      <sz val="11"/>
      <color theme="10"/>
      <name val="Calibri"/>
      <family val="2"/>
      <scheme val="minor"/>
    </font>
    <font>
      <b/>
      <sz val="16"/>
      <color theme="8" tint="-0.249977111117893"/>
      <name val="Arial"/>
      <family val="2"/>
    </font>
    <font>
      <sz val="10"/>
      <color theme="0" tint="-4.9989318521683403E-2"/>
      <name val="Arial"/>
      <family val="2"/>
    </font>
    <font>
      <sz val="8"/>
      <color rgb="FF0070C0"/>
      <name val="Arial"/>
      <family val="2"/>
    </font>
    <font>
      <sz val="8"/>
      <color rgb="FF000000"/>
      <name val="Arial"/>
      <family val="2"/>
    </font>
    <font>
      <sz val="14"/>
      <color rgb="FFFF0000"/>
      <name val="Arial"/>
      <family val="2"/>
    </font>
    <font>
      <u/>
      <sz val="14"/>
      <color rgb="FFFF0000"/>
      <name val="Arial"/>
      <family val="2"/>
    </font>
    <font>
      <b/>
      <sz val="14"/>
      <color theme="0"/>
      <name val="Arial"/>
      <family val="2"/>
    </font>
    <font>
      <sz val="10"/>
      <color theme="0"/>
      <name val="Arial"/>
      <family val="2"/>
    </font>
    <font>
      <sz val="7"/>
      <name val="Arial"/>
      <family val="2"/>
    </font>
    <font>
      <u/>
      <sz val="10"/>
      <color theme="3"/>
      <name val="Arial"/>
      <family val="2"/>
    </font>
    <font>
      <b/>
      <sz val="24"/>
      <color theme="8" tint="-0.249977111117893"/>
      <name val="Arial"/>
      <family val="2"/>
    </font>
    <font>
      <b/>
      <sz val="28"/>
      <color theme="8" tint="-0.249977111117893"/>
      <name val="Arial"/>
      <family val="2"/>
    </font>
    <font>
      <b/>
      <sz val="36"/>
      <color theme="8" tint="-0.249977111117893"/>
      <name val="Arial"/>
      <family val="2"/>
    </font>
    <font>
      <sz val="12"/>
      <color rgb="FF000000"/>
      <name val="Arial"/>
      <family val="2"/>
    </font>
    <font>
      <i/>
      <sz val="12"/>
      <name val="Arial"/>
      <family val="2"/>
    </font>
    <font>
      <sz val="10"/>
      <color theme="0" tint="-0.249977111117893"/>
      <name val="Arial"/>
      <family val="2"/>
    </font>
    <font>
      <sz val="10"/>
      <color rgb="FF000000"/>
      <name val="Tahoma"/>
      <family val="2"/>
    </font>
    <font>
      <b/>
      <sz val="10"/>
      <color theme="0"/>
      <name val="Arial"/>
      <family val="2"/>
    </font>
    <font>
      <sz val="12"/>
      <color theme="0"/>
      <name val="Arial"/>
      <family val="2"/>
    </font>
    <font>
      <sz val="11"/>
      <name val="Calibri"/>
      <family val="2"/>
      <scheme val="minor"/>
    </font>
  </fonts>
  <fills count="35">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indexed="42"/>
        <bgColor indexed="64"/>
      </patternFill>
    </fill>
    <fill>
      <patternFill patternType="solid">
        <fgColor indexed="29"/>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0.3499862666707357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CCFF99"/>
        <bgColor indexed="64"/>
      </patternFill>
    </fill>
    <fill>
      <patternFill patternType="solid">
        <fgColor rgb="FFFF6699"/>
        <bgColor indexed="64"/>
      </patternFill>
    </fill>
    <fill>
      <patternFill patternType="solid">
        <fgColor theme="0"/>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FF"/>
        <bgColor indexed="64"/>
      </patternFill>
    </fill>
  </fills>
  <borders count="63">
    <border>
      <left/>
      <right/>
      <top/>
      <bottom/>
      <diagonal/>
    </border>
    <border>
      <left/>
      <right/>
      <top/>
      <bottom style="double">
        <color indexed="64"/>
      </bottom>
      <diagonal/>
    </border>
    <border>
      <left/>
      <right/>
      <top/>
      <bottom style="thin">
        <color indexed="64"/>
      </bottom>
      <diagonal/>
    </border>
    <border>
      <left/>
      <right style="thin">
        <color indexed="64"/>
      </right>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123985"/>
      </top>
      <bottom style="thin">
        <color rgb="FF123985"/>
      </bottom>
      <diagonal/>
    </border>
    <border>
      <left/>
      <right/>
      <top style="thin">
        <color rgb="FF7F7F7F"/>
      </top>
      <bottom/>
      <diagonal/>
    </border>
    <border>
      <left/>
      <right/>
      <top/>
      <bottom style="thin">
        <color rgb="FF123985"/>
      </bottom>
      <diagonal/>
    </border>
    <border>
      <left style="medium">
        <color indexed="64"/>
      </left>
      <right/>
      <top style="thin">
        <color indexed="64"/>
      </top>
      <bottom/>
      <diagonal/>
    </border>
  </borders>
  <cellStyleXfs count="36">
    <xf numFmtId="0" fontId="0" fillId="0" borderId="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4" fontId="8" fillId="0" borderId="0" applyFont="0" applyFill="0" applyBorder="0" applyAlignment="0" applyProtection="0"/>
    <xf numFmtId="0" fontId="9"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9" fontId="6" fillId="0" borderId="0" applyFont="0" applyFill="0" applyBorder="0" applyAlignment="0" applyProtection="0"/>
    <xf numFmtId="0" fontId="8" fillId="0" borderId="0"/>
    <xf numFmtId="0" fontId="6" fillId="0" borderId="0"/>
    <xf numFmtId="43" fontId="8"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2" borderId="0" applyNumberFormat="0" applyBorder="0" applyAlignment="0" applyProtection="0"/>
    <xf numFmtId="0" fontId="71" fillId="15" borderId="0" applyNumberFormat="0" applyBorder="0" applyAlignment="0" applyProtection="0"/>
    <xf numFmtId="0" fontId="71" fillId="18" borderId="0" applyNumberFormat="0" applyBorder="0" applyAlignment="0" applyProtection="0"/>
    <xf numFmtId="0" fontId="72" fillId="19"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9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00" fillId="0" borderId="0" applyNumberFormat="0" applyFill="0" applyBorder="0" applyAlignment="0" applyProtection="0"/>
    <xf numFmtId="0" fontId="5" fillId="0" borderId="0"/>
    <xf numFmtId="0" fontId="4" fillId="0" borderId="0"/>
    <xf numFmtId="0" fontId="100" fillId="0" borderId="0" applyNumberFormat="0" applyFill="0" applyBorder="0" applyAlignment="0" applyProtection="0"/>
    <xf numFmtId="0" fontId="2" fillId="0" borderId="0"/>
  </cellStyleXfs>
  <cellXfs count="706">
    <xf numFmtId="0" fontId="0" fillId="0" borderId="0" xfId="0"/>
    <xf numFmtId="0" fontId="8" fillId="0" borderId="0" xfId="0" applyFont="1"/>
    <xf numFmtId="0" fontId="8" fillId="0" borderId="1" xfId="0" applyFont="1" applyBorder="1"/>
    <xf numFmtId="164" fontId="8" fillId="0" borderId="0" xfId="1" applyNumberFormat="1" applyFont="1"/>
    <xf numFmtId="164" fontId="8" fillId="0" borderId="0" xfId="1" applyNumberFormat="1" applyFont="1" applyFill="1"/>
    <xf numFmtId="164" fontId="8" fillId="0" borderId="0" xfId="0" applyNumberFormat="1" applyFont="1"/>
    <xf numFmtId="0" fontId="8" fillId="0" borderId="3" xfId="0" applyFont="1" applyBorder="1"/>
    <xf numFmtId="0" fontId="8" fillId="0" borderId="4" xfId="0" applyFont="1" applyBorder="1"/>
    <xf numFmtId="164" fontId="8" fillId="0" borderId="4" xfId="1" applyNumberFormat="1" applyFont="1" applyBorder="1"/>
    <xf numFmtId="164" fontId="8" fillId="0" borderId="4" xfId="0" applyNumberFormat="1" applyFont="1" applyBorder="1"/>
    <xf numFmtId="164" fontId="8" fillId="0" borderId="6" xfId="1" applyNumberFormat="1" applyFont="1" applyBorder="1"/>
    <xf numFmtId="164" fontId="8" fillId="3" borderId="6" xfId="1" applyNumberFormat="1" applyFont="1" applyFill="1" applyBorder="1"/>
    <xf numFmtId="164" fontId="8" fillId="0" borderId="6" xfId="0" applyNumberFormat="1" applyFont="1" applyBorder="1"/>
    <xf numFmtId="0" fontId="8" fillId="0" borderId="6" xfId="0" applyFont="1" applyBorder="1"/>
    <xf numFmtId="0" fontId="8" fillId="2" borderId="7" xfId="0" applyFont="1" applyFill="1" applyBorder="1"/>
    <xf numFmtId="164" fontId="8" fillId="0" borderId="6" xfId="1" applyNumberFormat="1" applyFont="1" applyFill="1" applyBorder="1"/>
    <xf numFmtId="0" fontId="8" fillId="0" borderId="3" xfId="0" applyFont="1" applyBorder="1" applyAlignment="1">
      <alignment horizontal="center"/>
    </xf>
    <xf numFmtId="0" fontId="8" fillId="0" borderId="0" xfId="8" applyAlignment="1" applyProtection="1">
      <alignment vertical="center"/>
      <protection locked="0"/>
    </xf>
    <xf numFmtId="1" fontId="8" fillId="0" borderId="0" xfId="8" applyNumberFormat="1" applyAlignment="1">
      <alignment horizontal="center" vertical="center"/>
    </xf>
    <xf numFmtId="0" fontId="8" fillId="0" borderId="0" xfId="8" applyAlignment="1">
      <alignment horizontal="center" vertical="center"/>
    </xf>
    <xf numFmtId="0" fontId="8" fillId="0" borderId="0" xfId="8" applyAlignment="1">
      <alignment horizontal="left" vertical="center"/>
    </xf>
    <xf numFmtId="0" fontId="8" fillId="0" borderId="0" xfId="8" applyAlignment="1">
      <alignment horizontal="right" vertical="center"/>
    </xf>
    <xf numFmtId="0" fontId="8" fillId="0" borderId="0" xfId="8" applyAlignment="1" applyProtection="1">
      <alignment horizontal="center" vertical="center"/>
      <protection locked="0" hidden="1"/>
    </xf>
    <xf numFmtId="0" fontId="8" fillId="0" borderId="0" xfId="8" applyAlignment="1">
      <alignment vertical="center"/>
    </xf>
    <xf numFmtId="0" fontId="8" fillId="0" borderId="0" xfId="8" applyAlignment="1">
      <alignment horizontal="left" vertical="center" indent="1"/>
    </xf>
    <xf numFmtId="0" fontId="7" fillId="0" borderId="0" xfId="8" applyFont="1" applyAlignment="1">
      <alignment horizontal="right" vertical="center"/>
    </xf>
    <xf numFmtId="0" fontId="23" fillId="0" borderId="0" xfId="8" applyFont="1" applyAlignment="1" applyProtection="1">
      <alignment horizontal="center" vertical="center"/>
      <protection locked="0"/>
    </xf>
    <xf numFmtId="0" fontId="30" fillId="0" borderId="0" xfId="8" applyFont="1" applyAlignment="1">
      <alignment horizontal="left" vertical="center"/>
    </xf>
    <xf numFmtId="0" fontId="16" fillId="0" borderId="0" xfId="8" applyFont="1" applyAlignment="1">
      <alignment horizontal="left" vertical="center"/>
    </xf>
    <xf numFmtId="0" fontId="16" fillId="0" borderId="18" xfId="8" applyFont="1" applyBorder="1" applyAlignment="1">
      <alignment horizontal="left" vertical="center" wrapText="1"/>
    </xf>
    <xf numFmtId="1" fontId="33" fillId="0" borderId="0" xfId="8" applyNumberFormat="1" applyFont="1" applyAlignment="1">
      <alignment horizontal="center" vertical="center"/>
    </xf>
    <xf numFmtId="0" fontId="34" fillId="0" borderId="0" xfId="8" applyFont="1" applyAlignment="1">
      <alignment horizontal="left" vertical="center" wrapText="1"/>
    </xf>
    <xf numFmtId="0" fontId="16" fillId="0" borderId="0" xfId="8" applyFont="1" applyAlignment="1">
      <alignment horizontal="left" vertical="center" wrapText="1"/>
    </xf>
    <xf numFmtId="1" fontId="10" fillId="0" borderId="0" xfId="8" applyNumberFormat="1" applyFont="1" applyAlignment="1">
      <alignment horizontal="center" vertical="center"/>
    </xf>
    <xf numFmtId="0" fontId="16" fillId="0" borderId="0" xfId="8" applyFont="1" applyAlignment="1">
      <alignment horizontal="center" vertical="center" wrapText="1"/>
    </xf>
    <xf numFmtId="1" fontId="11" fillId="0" borderId="0" xfId="8" applyNumberFormat="1" applyFont="1" applyAlignment="1">
      <alignment horizontal="center" vertical="center"/>
    </xf>
    <xf numFmtId="1" fontId="35" fillId="0" borderId="0" xfId="8" applyNumberFormat="1" applyFont="1" applyAlignment="1">
      <alignment horizontal="center" vertical="center"/>
    </xf>
    <xf numFmtId="0" fontId="35" fillId="0" borderId="0" xfId="8" applyFont="1" applyAlignment="1">
      <alignment horizontal="center" vertical="center"/>
    </xf>
    <xf numFmtId="0" fontId="36" fillId="0" borderId="0" xfId="8" applyFont="1" applyAlignment="1">
      <alignment horizontal="left" vertical="center"/>
    </xf>
    <xf numFmtId="0" fontId="8" fillId="0" borderId="0" xfId="8" applyAlignment="1" applyProtection="1">
      <alignment horizontal="center" vertical="center"/>
      <protection locked="0"/>
    </xf>
    <xf numFmtId="0" fontId="41" fillId="0" borderId="0" xfId="8" applyFont="1" applyAlignment="1" applyProtection="1">
      <alignment horizontal="center" vertical="center"/>
      <protection locked="0"/>
    </xf>
    <xf numFmtId="0" fontId="7" fillId="0" borderId="0" xfId="8" applyFont="1" applyAlignment="1">
      <alignment vertical="center"/>
    </xf>
    <xf numFmtId="0" fontId="8" fillId="5" borderId="0" xfId="8" applyFill="1" applyAlignment="1">
      <alignment horizontal="left"/>
    </xf>
    <xf numFmtId="0" fontId="8" fillId="5" borderId="0" xfId="8" applyFill="1" applyAlignment="1">
      <alignment horizontal="center"/>
    </xf>
    <xf numFmtId="0" fontId="8" fillId="0" borderId="0" xfId="8"/>
    <xf numFmtId="0" fontId="8" fillId="0" borderId="2" xfId="8" applyBorder="1" applyAlignment="1">
      <alignment horizontal="center"/>
    </xf>
    <xf numFmtId="0" fontId="8" fillId="0" borderId="0" xfId="8" applyAlignment="1">
      <alignment horizontal="center"/>
    </xf>
    <xf numFmtId="43" fontId="8" fillId="0" borderId="0" xfId="2" applyFont="1" applyAlignment="1">
      <alignment horizontal="center"/>
    </xf>
    <xf numFmtId="0" fontId="8" fillId="6" borderId="20" xfId="8" applyFill="1" applyBorder="1"/>
    <xf numFmtId="0" fontId="8" fillId="6" borderId="0" xfId="8" applyFill="1" applyAlignment="1">
      <alignment horizontal="center"/>
    </xf>
    <xf numFmtId="0" fontId="8" fillId="7" borderId="0" xfId="8" applyFill="1" applyAlignment="1">
      <alignment horizontal="center"/>
    </xf>
    <xf numFmtId="0" fontId="8" fillId="7" borderId="0" xfId="8" applyFill="1" applyAlignment="1">
      <alignment horizontal="left"/>
    </xf>
    <xf numFmtId="0" fontId="8" fillId="6" borderId="0" xfId="8" applyFill="1"/>
    <xf numFmtId="0" fontId="8" fillId="5" borderId="20" xfId="8" applyFill="1" applyBorder="1" applyAlignment="1">
      <alignment horizontal="center"/>
    </xf>
    <xf numFmtId="0" fontId="8" fillId="6" borderId="21" xfId="8" applyFill="1" applyBorder="1"/>
    <xf numFmtId="0" fontId="8" fillId="5" borderId="21" xfId="8" applyFill="1" applyBorder="1" applyAlignment="1">
      <alignment horizontal="center"/>
    </xf>
    <xf numFmtId="0" fontId="8" fillId="6" borderId="23" xfId="8" applyFill="1" applyBorder="1"/>
    <xf numFmtId="0" fontId="8" fillId="6" borderId="24" xfId="8" applyFill="1" applyBorder="1" applyAlignment="1">
      <alignment horizontal="center"/>
    </xf>
    <xf numFmtId="0" fontId="8" fillId="6" borderId="25" xfId="8" applyFill="1" applyBorder="1" applyAlignment="1">
      <alignment horizontal="center"/>
    </xf>
    <xf numFmtId="0" fontId="8" fillId="6" borderId="26" xfId="8" applyFill="1" applyBorder="1" applyAlignment="1">
      <alignment horizontal="center"/>
    </xf>
    <xf numFmtId="0" fontId="8" fillId="5" borderId="27" xfId="8" applyFill="1" applyBorder="1" applyAlignment="1">
      <alignment horizontal="center"/>
    </xf>
    <xf numFmtId="0" fontId="8" fillId="6" borderId="6" xfId="8" applyFill="1" applyBorder="1"/>
    <xf numFmtId="0" fontId="8" fillId="6" borderId="4" xfId="8" applyFill="1" applyBorder="1"/>
    <xf numFmtId="0" fontId="8" fillId="5" borderId="28" xfId="8" applyFill="1" applyBorder="1" applyAlignment="1">
      <alignment horizontal="center"/>
    </xf>
    <xf numFmtId="0" fontId="8" fillId="7" borderId="2" xfId="8" applyFill="1" applyBorder="1" applyAlignment="1">
      <alignment horizontal="center"/>
    </xf>
    <xf numFmtId="0" fontId="8" fillId="6" borderId="2" xfId="8" applyFill="1" applyBorder="1"/>
    <xf numFmtId="0" fontId="8" fillId="5" borderId="2" xfId="8" applyFill="1" applyBorder="1" applyAlignment="1">
      <alignment horizontal="center"/>
    </xf>
    <xf numFmtId="0" fontId="8" fillId="6" borderId="5" xfId="8" applyFill="1" applyBorder="1"/>
    <xf numFmtId="0" fontId="8" fillId="6" borderId="28" xfId="8" applyFill="1" applyBorder="1"/>
    <xf numFmtId="0" fontId="8" fillId="6" borderId="24" xfId="8" applyFill="1" applyBorder="1"/>
    <xf numFmtId="43" fontId="0" fillId="0" borderId="0" xfId="2" applyFont="1"/>
    <xf numFmtId="0" fontId="8" fillId="7" borderId="2" xfId="8" applyFill="1" applyBorder="1"/>
    <xf numFmtId="0" fontId="8" fillId="7" borderId="0" xfId="8" applyFill="1"/>
    <xf numFmtId="49" fontId="8" fillId="0" borderId="0" xfId="8" applyNumberFormat="1" applyAlignment="1">
      <alignment horizontal="center"/>
    </xf>
    <xf numFmtId="0" fontId="8" fillId="0" borderId="0" xfId="8" applyAlignment="1">
      <alignment horizontal="left"/>
    </xf>
    <xf numFmtId="49" fontId="44" fillId="0" borderId="0" xfId="8" applyNumberFormat="1" applyFont="1" applyAlignment="1">
      <alignment horizontal="center"/>
    </xf>
    <xf numFmtId="0" fontId="44" fillId="0" borderId="0" xfId="8" applyFont="1" applyAlignment="1">
      <alignment horizontal="center"/>
    </xf>
    <xf numFmtId="0" fontId="24" fillId="0" borderId="0" xfId="8" applyFont="1" applyAlignment="1">
      <alignment horizontal="center" vertical="center" wrapText="1"/>
    </xf>
    <xf numFmtId="0" fontId="39" fillId="0" borderId="0" xfId="8" applyFont="1" applyAlignment="1">
      <alignment horizontal="center" vertical="center" wrapText="1"/>
    </xf>
    <xf numFmtId="0" fontId="8" fillId="0" borderId="0" xfId="8" applyAlignment="1" applyProtection="1">
      <alignment horizontal="center" vertical="center"/>
      <protection hidden="1"/>
    </xf>
    <xf numFmtId="0" fontId="27" fillId="0" borderId="0" xfId="8" applyFont="1" applyAlignment="1" applyProtection="1">
      <alignment horizontal="center" vertical="center"/>
      <protection hidden="1"/>
    </xf>
    <xf numFmtId="0" fontId="27" fillId="0" borderId="0" xfId="8" applyFont="1" applyAlignment="1" applyProtection="1">
      <alignment horizontal="left" vertical="center" wrapText="1"/>
      <protection hidden="1"/>
    </xf>
    <xf numFmtId="0" fontId="8" fillId="0" borderId="0" xfId="8" applyAlignment="1" applyProtection="1">
      <alignment horizontal="center" vertical="center" wrapText="1"/>
      <protection hidden="1"/>
    </xf>
    <xf numFmtId="0" fontId="45" fillId="0" borderId="0" xfId="8" applyFont="1" applyAlignment="1" applyProtection="1">
      <alignment horizontal="center" vertical="center"/>
      <protection hidden="1"/>
    </xf>
    <xf numFmtId="0" fontId="8" fillId="0" borderId="0" xfId="8" applyAlignment="1" applyProtection="1">
      <alignment vertical="center"/>
      <protection hidden="1"/>
    </xf>
    <xf numFmtId="0" fontId="8" fillId="0" borderId="0" xfId="8" applyAlignment="1" applyProtection="1">
      <alignment horizontal="center" vertical="center" textRotation="90"/>
      <protection hidden="1"/>
    </xf>
    <xf numFmtId="0" fontId="46" fillId="0" borderId="0" xfId="8" applyFont="1" applyAlignment="1" applyProtection="1">
      <alignment horizontal="center" vertical="center" textRotation="90"/>
      <protection hidden="1"/>
    </xf>
    <xf numFmtId="0" fontId="8" fillId="0" borderId="0" xfId="8" applyAlignment="1" applyProtection="1">
      <alignment horizontal="center" vertical="center" textRotation="90" wrapText="1"/>
      <protection hidden="1"/>
    </xf>
    <xf numFmtId="0" fontId="47" fillId="0" borderId="0" xfId="8" applyFont="1" applyAlignment="1" applyProtection="1">
      <alignment horizontal="center" vertical="center" textRotation="90"/>
      <protection hidden="1"/>
    </xf>
    <xf numFmtId="0" fontId="8" fillId="0" borderId="0" xfId="8" applyAlignment="1" applyProtection="1">
      <alignment horizontal="left" vertical="center" wrapText="1"/>
      <protection hidden="1"/>
    </xf>
    <xf numFmtId="0" fontId="8" fillId="3" borderId="0" xfId="8" applyFill="1" applyAlignment="1" applyProtection="1">
      <alignment horizontal="center" vertical="center"/>
      <protection hidden="1"/>
    </xf>
    <xf numFmtId="0" fontId="8" fillId="0" borderId="0" xfId="8" applyAlignment="1" applyProtection="1">
      <alignment horizontal="left" vertical="center"/>
      <protection hidden="1"/>
    </xf>
    <xf numFmtId="0" fontId="46" fillId="0" borderId="0" xfId="8" applyFont="1" applyAlignment="1" applyProtection="1">
      <alignment horizontal="center" vertical="center"/>
      <protection hidden="1"/>
    </xf>
    <xf numFmtId="0" fontId="12" fillId="0" borderId="0" xfId="8" applyFont="1" applyAlignment="1" applyProtection="1">
      <alignment horizontal="center" vertical="center"/>
      <protection hidden="1"/>
    </xf>
    <xf numFmtId="165" fontId="12" fillId="0" borderId="0" xfId="8" applyNumberFormat="1" applyFont="1" applyAlignment="1" applyProtection="1">
      <alignment horizontal="center" vertical="center"/>
      <protection hidden="1"/>
    </xf>
    <xf numFmtId="0" fontId="48" fillId="0" borderId="0" xfId="8" applyFont="1" applyAlignment="1" applyProtection="1">
      <alignment horizontal="center" vertical="center"/>
      <protection hidden="1"/>
    </xf>
    <xf numFmtId="0" fontId="48" fillId="0" borderId="0" xfId="8" applyFont="1" applyAlignment="1" applyProtection="1">
      <alignment horizontal="left" vertical="center"/>
      <protection hidden="1"/>
    </xf>
    <xf numFmtId="0" fontId="49" fillId="0" borderId="0" xfId="8" applyFont="1" applyAlignment="1" applyProtection="1">
      <alignment horizontal="center" vertical="center"/>
      <protection hidden="1"/>
    </xf>
    <xf numFmtId="0" fontId="8" fillId="0" borderId="0" xfId="8" applyAlignment="1">
      <alignment horizontal="center" vertical="center" wrapText="1"/>
    </xf>
    <xf numFmtId="0" fontId="12" fillId="0" borderId="2" xfId="8" applyFont="1" applyBorder="1" applyAlignment="1" applyProtection="1">
      <alignment horizontal="center" vertical="center"/>
      <protection hidden="1"/>
    </xf>
    <xf numFmtId="0" fontId="46" fillId="0" borderId="2" xfId="8" applyFont="1" applyBorder="1" applyAlignment="1" applyProtection="1">
      <alignment horizontal="center" vertical="center"/>
      <protection hidden="1"/>
    </xf>
    <xf numFmtId="165" fontId="12" fillId="0" borderId="2" xfId="8" applyNumberFormat="1" applyFont="1" applyBorder="1" applyAlignment="1" applyProtection="1">
      <alignment horizontal="center" vertical="center"/>
      <protection hidden="1"/>
    </xf>
    <xf numFmtId="0" fontId="49" fillId="0" borderId="5" xfId="8" applyFont="1" applyBorder="1" applyAlignment="1" applyProtection="1">
      <alignment horizontal="center" vertical="center"/>
      <protection hidden="1"/>
    </xf>
    <xf numFmtId="0" fontId="8" fillId="0" borderId="2" xfId="8" applyBorder="1" applyAlignment="1">
      <alignment horizontal="center" vertical="center" wrapText="1"/>
    </xf>
    <xf numFmtId="0" fontId="16" fillId="0" borderId="0" xfId="8" applyFont="1" applyAlignment="1" applyProtection="1">
      <alignment horizontal="center" vertical="center"/>
      <protection hidden="1"/>
    </xf>
    <xf numFmtId="0" fontId="14" fillId="0" borderId="0" xfId="8" applyFont="1" applyAlignment="1" applyProtection="1">
      <alignment horizontal="center" vertical="center"/>
      <protection hidden="1"/>
    </xf>
    <xf numFmtId="0" fontId="14" fillId="0" borderId="0" xfId="8" applyFont="1" applyAlignment="1" applyProtection="1">
      <alignment horizontal="left" vertical="center" wrapText="1"/>
      <protection hidden="1"/>
    </xf>
    <xf numFmtId="0" fontId="12" fillId="0" borderId="0" xfId="8" applyFont="1" applyAlignment="1" applyProtection="1">
      <alignment horizontal="center" vertical="center" wrapText="1"/>
      <protection hidden="1"/>
    </xf>
    <xf numFmtId="0" fontId="21" fillId="0" borderId="0" xfId="8" applyFont="1" applyAlignment="1" applyProtection="1">
      <alignment vertical="center"/>
      <protection hidden="1"/>
    </xf>
    <xf numFmtId="0" fontId="24" fillId="0" borderId="0" xfId="8" applyFont="1" applyAlignment="1" applyProtection="1">
      <alignment vertical="center"/>
      <protection hidden="1"/>
    </xf>
    <xf numFmtId="0" fontId="24" fillId="0" borderId="0" xfId="8" applyFont="1" applyAlignment="1" applyProtection="1">
      <alignment horizontal="left" vertical="center" wrapText="1"/>
      <protection hidden="1"/>
    </xf>
    <xf numFmtId="0" fontId="8" fillId="0" borderId="0" xfId="8" applyAlignment="1" applyProtection="1">
      <alignment vertical="center" textRotation="90"/>
      <protection hidden="1"/>
    </xf>
    <xf numFmtId="0" fontId="11" fillId="0" borderId="0" xfId="8" applyFont="1" applyAlignment="1" applyProtection="1">
      <alignment vertical="center"/>
      <protection hidden="1"/>
    </xf>
    <xf numFmtId="0" fontId="11" fillId="0" borderId="0" xfId="8" applyFont="1" applyAlignment="1" applyProtection="1">
      <alignment horizontal="center" vertical="center"/>
      <protection hidden="1"/>
    </xf>
    <xf numFmtId="0" fontId="8" fillId="0" borderId="0" xfId="8" applyAlignment="1" applyProtection="1">
      <alignment horizontal="right" vertical="center"/>
      <protection hidden="1"/>
    </xf>
    <xf numFmtId="0" fontId="11" fillId="0" borderId="0" xfId="8" applyFont="1" applyAlignment="1">
      <alignment horizontal="center"/>
    </xf>
    <xf numFmtId="0" fontId="12" fillId="0" borderId="0" xfId="8" applyFont="1" applyAlignment="1">
      <alignment horizontal="center" textRotation="90"/>
    </xf>
    <xf numFmtId="0" fontId="50" fillId="0" borderId="0" xfId="8" applyFont="1" applyAlignment="1">
      <alignment horizontal="center" textRotation="90" wrapText="1"/>
    </xf>
    <xf numFmtId="0" fontId="12" fillId="0" borderId="0" xfId="8" applyFont="1" applyAlignment="1">
      <alignment horizontal="center" textRotation="90" wrapText="1"/>
    </xf>
    <xf numFmtId="0" fontId="8" fillId="3" borderId="0" xfId="8" applyFill="1" applyAlignment="1">
      <alignment horizontal="center"/>
    </xf>
    <xf numFmtId="0" fontId="11" fillId="0" borderId="0" xfId="8" applyFont="1"/>
    <xf numFmtId="0" fontId="18" fillId="0" borderId="0" xfId="8" applyFont="1"/>
    <xf numFmtId="0" fontId="18" fillId="0" borderId="2" xfId="8" applyFont="1" applyBorder="1"/>
    <xf numFmtId="0" fontId="11" fillId="0" borderId="0" xfId="8" applyFont="1" applyAlignment="1">
      <alignment horizontal="center" wrapText="1"/>
    </xf>
    <xf numFmtId="0" fontId="8" fillId="3" borderId="0" xfId="8" applyFill="1" applyAlignment="1" applyProtection="1">
      <alignment horizontal="center"/>
      <protection hidden="1"/>
    </xf>
    <xf numFmtId="0" fontId="8" fillId="0" borderId="0" xfId="8" applyAlignment="1" applyProtection="1">
      <alignment horizontal="left"/>
      <protection hidden="1"/>
    </xf>
    <xf numFmtId="14" fontId="8" fillId="6" borderId="0" xfId="8" applyNumberFormat="1" applyFill="1" applyAlignment="1">
      <alignment horizontal="center"/>
    </xf>
    <xf numFmtId="20" fontId="8" fillId="6" borderId="0" xfId="8" applyNumberFormat="1" applyFill="1" applyAlignment="1">
      <alignment horizontal="center"/>
    </xf>
    <xf numFmtId="0" fontId="8" fillId="0" borderId="0" xfId="8" applyProtection="1">
      <protection locked="0"/>
    </xf>
    <xf numFmtId="0" fontId="52" fillId="8" borderId="0" xfId="8" applyFont="1" applyFill="1" applyAlignment="1">
      <alignment horizontal="left" vertical="center"/>
    </xf>
    <xf numFmtId="0" fontId="51" fillId="8" borderId="0" xfId="8" applyFont="1" applyFill="1" applyAlignment="1">
      <alignment horizontal="center" vertical="center"/>
    </xf>
    <xf numFmtId="0" fontId="53" fillId="8" borderId="0" xfId="8" applyFont="1" applyFill="1" applyAlignment="1">
      <alignment horizontal="left" vertical="top" wrapText="1"/>
    </xf>
    <xf numFmtId="0" fontId="57" fillId="8" borderId="0" xfId="8" applyFont="1" applyFill="1" applyAlignment="1" applyProtection="1">
      <alignment horizontal="center" vertical="top"/>
      <protection hidden="1"/>
    </xf>
    <xf numFmtId="0" fontId="57" fillId="8" borderId="0" xfId="8" applyFont="1" applyFill="1" applyAlignment="1" applyProtection="1">
      <alignment vertical="top" wrapText="1"/>
      <protection hidden="1"/>
    </xf>
    <xf numFmtId="0" fontId="8" fillId="2" borderId="0" xfId="8" applyFill="1" applyProtection="1">
      <protection hidden="1"/>
    </xf>
    <xf numFmtId="0" fontId="62" fillId="2" borderId="0" xfId="8" applyFont="1" applyFill="1" applyProtection="1">
      <protection hidden="1"/>
    </xf>
    <xf numFmtId="0" fontId="64" fillId="2" borderId="0" xfId="8" applyFont="1" applyFill="1" applyProtection="1">
      <protection hidden="1"/>
    </xf>
    <xf numFmtId="0" fontId="16" fillId="2" borderId="0" xfId="8" applyFont="1" applyFill="1" applyProtection="1">
      <protection hidden="1"/>
    </xf>
    <xf numFmtId="0" fontId="65" fillId="2" borderId="30" xfId="8" applyFont="1" applyFill="1" applyBorder="1" applyAlignment="1" applyProtection="1">
      <alignment vertical="center"/>
      <protection hidden="1"/>
    </xf>
    <xf numFmtId="0" fontId="66" fillId="2" borderId="30" xfId="8" applyFont="1" applyFill="1" applyBorder="1" applyAlignment="1" applyProtection="1">
      <alignment horizontal="left" vertical="center" indent="2"/>
      <protection locked="0" hidden="1"/>
    </xf>
    <xf numFmtId="0" fontId="24" fillId="2" borderId="0" xfId="8" applyFont="1" applyFill="1" applyAlignment="1" applyProtection="1">
      <alignment horizontal="left" vertical="center" indent="2"/>
      <protection hidden="1"/>
    </xf>
    <xf numFmtId="0" fontId="8" fillId="2" borderId="0" xfId="8" applyFill="1" applyAlignment="1" applyProtection="1">
      <alignment horizontal="left" vertical="top" wrapText="1"/>
      <protection hidden="1"/>
    </xf>
    <xf numFmtId="0" fontId="24" fillId="2" borderId="0" xfId="8" applyFont="1" applyFill="1" applyAlignment="1" applyProtection="1">
      <alignment horizontal="left" indent="2"/>
      <protection hidden="1"/>
    </xf>
    <xf numFmtId="0" fontId="24" fillId="2" borderId="0" xfId="8" applyFont="1" applyFill="1" applyProtection="1">
      <protection hidden="1"/>
    </xf>
    <xf numFmtId="0" fontId="55" fillId="2" borderId="0" xfId="6" applyFont="1" applyFill="1" applyAlignment="1" applyProtection="1">
      <alignment horizontal="left" vertical="center" indent="2"/>
      <protection hidden="1"/>
    </xf>
    <xf numFmtId="0" fontId="67" fillId="2" borderId="0" xfId="8" applyFont="1" applyFill="1" applyAlignment="1" applyProtection="1">
      <alignment horizontal="left" vertical="center" wrapText="1"/>
      <protection hidden="1"/>
    </xf>
    <xf numFmtId="0" fontId="9" fillId="2" borderId="30" xfId="5" applyFill="1" applyBorder="1" applyAlignment="1" applyProtection="1">
      <alignment horizontal="left" vertical="center" indent="2"/>
      <protection locked="0" hidden="1"/>
    </xf>
    <xf numFmtId="0" fontId="8" fillId="2" borderId="0" xfId="8" applyFill="1" applyProtection="1">
      <protection locked="0" hidden="1"/>
    </xf>
    <xf numFmtId="0" fontId="64" fillId="2" borderId="0" xfId="8" applyFont="1" applyFill="1" applyAlignment="1" applyProtection="1">
      <alignment vertical="center"/>
      <protection hidden="1"/>
    </xf>
    <xf numFmtId="0" fontId="62" fillId="2" borderId="0" xfId="8" applyFont="1" applyFill="1" applyAlignment="1" applyProtection="1">
      <alignment vertical="center"/>
      <protection hidden="1"/>
    </xf>
    <xf numFmtId="0" fontId="8" fillId="2" borderId="0" xfId="8" applyFill="1" applyAlignment="1" applyProtection="1">
      <alignment horizontal="center"/>
      <protection hidden="1"/>
    </xf>
    <xf numFmtId="0" fontId="15" fillId="8" borderId="12" xfId="8" applyFont="1" applyFill="1" applyBorder="1" applyAlignment="1">
      <alignment horizontal="center" vertical="center" wrapText="1"/>
    </xf>
    <xf numFmtId="0" fontId="15" fillId="8" borderId="17" xfId="8" applyFont="1" applyFill="1" applyBorder="1" applyAlignment="1">
      <alignment horizontal="center" vertical="center" wrapText="1"/>
    </xf>
    <xf numFmtId="0" fontId="25" fillId="8" borderId="12" xfId="8" applyFont="1" applyFill="1" applyBorder="1" applyAlignment="1">
      <alignment horizontal="center" vertical="center" wrapText="1"/>
    </xf>
    <xf numFmtId="0" fontId="25" fillId="8" borderId="17" xfId="8" applyFont="1" applyFill="1" applyBorder="1" applyAlignment="1">
      <alignment horizontal="center" vertical="center" wrapText="1"/>
    </xf>
    <xf numFmtId="0" fontId="75" fillId="0" borderId="0" xfId="8" applyFont="1" applyAlignment="1" applyProtection="1">
      <alignment horizontal="center" vertical="center"/>
      <protection locked="0"/>
    </xf>
    <xf numFmtId="0" fontId="26" fillId="8" borderId="12" xfId="8" applyFont="1" applyFill="1" applyBorder="1" applyAlignment="1">
      <alignment horizontal="center" vertical="center" wrapText="1"/>
    </xf>
    <xf numFmtId="0" fontId="26" fillId="8" borderId="17" xfId="8" applyFont="1" applyFill="1" applyBorder="1" applyAlignment="1">
      <alignment horizontal="center" vertical="center" wrapText="1"/>
    </xf>
    <xf numFmtId="0" fontId="7" fillId="8" borderId="11" xfId="8" applyFont="1" applyFill="1" applyBorder="1" applyAlignment="1">
      <alignment horizontal="right" vertical="center"/>
    </xf>
    <xf numFmtId="0" fontId="7" fillId="8" borderId="0" xfId="8" applyFont="1" applyFill="1" applyAlignment="1">
      <alignment horizontal="left" vertical="center"/>
    </xf>
    <xf numFmtId="0" fontId="7" fillId="8" borderId="0" xfId="8" applyFont="1" applyFill="1" applyAlignment="1">
      <alignment horizontal="left" vertical="center" indent="1"/>
    </xf>
    <xf numFmtId="0" fontId="7" fillId="8" borderId="0" xfId="8" applyFont="1" applyFill="1" applyAlignment="1">
      <alignment horizontal="right" vertical="center"/>
    </xf>
    <xf numFmtId="0" fontId="7" fillId="8" borderId="0" xfId="8" applyFont="1" applyFill="1" applyAlignment="1">
      <alignment vertical="center"/>
    </xf>
    <xf numFmtId="0" fontId="18" fillId="8" borderId="12" xfId="8" applyFont="1" applyFill="1" applyBorder="1" applyAlignment="1">
      <alignment horizontal="center" vertical="top"/>
    </xf>
    <xf numFmtId="0" fontId="7" fillId="8" borderId="13" xfId="8" applyFont="1" applyFill="1" applyBorder="1" applyAlignment="1">
      <alignment horizontal="right" vertical="center"/>
    </xf>
    <xf numFmtId="0" fontId="7" fillId="8" borderId="2" xfId="8" applyFont="1" applyFill="1" applyBorder="1" applyAlignment="1">
      <alignment horizontal="left" vertical="center"/>
    </xf>
    <xf numFmtId="0" fontId="7" fillId="8" borderId="2" xfId="8" applyFont="1" applyFill="1" applyBorder="1" applyAlignment="1">
      <alignment horizontal="left" vertical="center" indent="1"/>
    </xf>
    <xf numFmtId="0" fontId="7" fillId="8" borderId="2" xfId="8" applyFont="1" applyFill="1" applyBorder="1" applyAlignment="1">
      <alignment horizontal="right" vertical="center"/>
    </xf>
    <xf numFmtId="0" fontId="7" fillId="8" borderId="2" xfId="8" applyFont="1" applyFill="1" applyBorder="1" applyAlignment="1">
      <alignment vertical="center"/>
    </xf>
    <xf numFmtId="0" fontId="18" fillId="8" borderId="14" xfId="8" applyFont="1" applyFill="1" applyBorder="1" applyAlignment="1">
      <alignment horizontal="center" vertical="top"/>
    </xf>
    <xf numFmtId="0" fontId="8" fillId="8" borderId="11" xfId="8" applyFill="1" applyBorder="1" applyAlignment="1">
      <alignment horizontal="right" vertical="center"/>
    </xf>
    <xf numFmtId="0" fontId="80" fillId="8" borderId="15" xfId="8" applyFont="1" applyFill="1" applyBorder="1" applyAlignment="1">
      <alignment horizontal="center" vertical="center"/>
    </xf>
    <xf numFmtId="0" fontId="80" fillId="8" borderId="16" xfId="8" applyFont="1" applyFill="1" applyBorder="1" applyAlignment="1">
      <alignment horizontal="center" vertical="center" wrapText="1"/>
    </xf>
    <xf numFmtId="0" fontId="59" fillId="8" borderId="0" xfId="8" applyFont="1" applyFill="1" applyAlignment="1" applyProtection="1">
      <alignment horizontal="center" vertical="top"/>
      <protection hidden="1"/>
    </xf>
    <xf numFmtId="0" fontId="59" fillId="8" borderId="0" xfId="8" applyFont="1" applyFill="1" applyProtection="1">
      <protection hidden="1"/>
    </xf>
    <xf numFmtId="0" fontId="8" fillId="8" borderId="0" xfId="8" applyFill="1" applyProtection="1">
      <protection hidden="1"/>
    </xf>
    <xf numFmtId="0" fontId="58" fillId="8" borderId="0" xfId="8" applyFont="1" applyFill="1" applyProtection="1">
      <protection hidden="1"/>
    </xf>
    <xf numFmtId="0" fontId="58" fillId="8" borderId="0" xfId="8" applyFont="1" applyFill="1" applyAlignment="1" applyProtection="1">
      <alignment horizontal="left" vertical="top" wrapText="1"/>
      <protection hidden="1"/>
    </xf>
    <xf numFmtId="0" fontId="59" fillId="8" borderId="0" xfId="8" applyFont="1" applyFill="1" applyAlignment="1" applyProtection="1">
      <alignment horizontal="left" vertical="top" wrapText="1"/>
      <protection hidden="1"/>
    </xf>
    <xf numFmtId="0" fontId="42" fillId="8" borderId="0" xfId="6" applyFill="1" applyAlignment="1" applyProtection="1">
      <alignment horizontal="left" vertical="top" wrapText="1" indent="5"/>
      <protection hidden="1"/>
    </xf>
    <xf numFmtId="0" fontId="58" fillId="8" borderId="0" xfId="8" applyFont="1" applyFill="1" applyAlignment="1" applyProtection="1">
      <alignment horizontal="left" vertical="top" wrapText="1" indent="5"/>
      <protection hidden="1"/>
    </xf>
    <xf numFmtId="0" fontId="61" fillId="8" borderId="0" xfId="8" applyFont="1" applyFill="1" applyProtection="1">
      <protection hidden="1"/>
    </xf>
    <xf numFmtId="0" fontId="61" fillId="8" borderId="0" xfId="8" applyFont="1" applyFill="1" applyAlignment="1" applyProtection="1">
      <alignment horizontal="left" vertical="top" wrapText="1"/>
      <protection hidden="1"/>
    </xf>
    <xf numFmtId="0" fontId="15" fillId="23" borderId="10" xfId="8" applyFont="1" applyFill="1" applyBorder="1" applyAlignment="1">
      <alignment horizontal="center" vertical="center" wrapText="1"/>
    </xf>
    <xf numFmtId="0" fontId="15" fillId="23" borderId="9" xfId="8" applyFont="1" applyFill="1" applyBorder="1" applyAlignment="1">
      <alignment horizontal="left" vertical="center" wrapText="1"/>
    </xf>
    <xf numFmtId="0" fontId="15" fillId="23" borderId="9" xfId="8" applyFont="1" applyFill="1" applyBorder="1" applyAlignment="1">
      <alignment horizontal="center" vertical="center" wrapText="1"/>
    </xf>
    <xf numFmtId="0" fontId="81" fillId="0" borderId="0" xfId="8" applyFont="1" applyAlignment="1">
      <alignment vertical="center" wrapText="1"/>
    </xf>
    <xf numFmtId="0" fontId="83" fillId="0" borderId="0" xfId="8" applyFont="1" applyAlignment="1">
      <alignment vertical="top" wrapText="1"/>
    </xf>
    <xf numFmtId="0" fontId="0" fillId="8" borderId="0" xfId="0" applyFill="1"/>
    <xf numFmtId="0" fontId="73" fillId="2" borderId="0" xfId="8" applyFont="1" applyFill="1" applyAlignment="1" applyProtection="1">
      <alignment vertical="top" wrapText="1"/>
      <protection hidden="1"/>
    </xf>
    <xf numFmtId="0" fontId="85" fillId="2" borderId="0" xfId="8" applyFont="1" applyFill="1" applyAlignment="1" applyProtection="1">
      <alignment horizontal="center" vertical="top" wrapText="1"/>
      <protection hidden="1"/>
    </xf>
    <xf numFmtId="0" fontId="85" fillId="8" borderId="0" xfId="8" applyFont="1" applyFill="1" applyAlignment="1">
      <alignment horizontal="left" vertical="center"/>
    </xf>
    <xf numFmtId="0" fontId="83" fillId="8" borderId="0" xfId="8" applyFont="1" applyFill="1" applyAlignment="1">
      <alignment horizontal="left" vertical="center"/>
    </xf>
    <xf numFmtId="0" fontId="87" fillId="8" borderId="0" xfId="8" applyFont="1" applyFill="1" applyAlignment="1">
      <alignment horizontal="left" vertical="center"/>
    </xf>
    <xf numFmtId="0" fontId="87" fillId="8" borderId="0" xfId="8" applyFont="1" applyFill="1" applyAlignment="1" applyProtection="1">
      <alignment horizontal="left" vertical="center"/>
      <protection hidden="1"/>
    </xf>
    <xf numFmtId="0" fontId="83" fillId="8" borderId="0" xfId="8" applyFont="1" applyFill="1"/>
    <xf numFmtId="0" fontId="88" fillId="8" borderId="0" xfId="8" applyFont="1" applyFill="1" applyAlignment="1">
      <alignment horizontal="center" vertical="center"/>
    </xf>
    <xf numFmtId="0" fontId="81" fillId="8" borderId="0" xfId="8" applyFont="1" applyFill="1" applyAlignment="1">
      <alignment horizontal="left" vertical="center"/>
    </xf>
    <xf numFmtId="0" fontId="83" fillId="8" borderId="0" xfId="8" applyFont="1" applyFill="1" applyAlignment="1">
      <alignment horizontal="center" vertical="top"/>
    </xf>
    <xf numFmtId="0" fontId="57" fillId="8" borderId="0" xfId="8" applyFont="1" applyFill="1" applyAlignment="1">
      <alignment horizontal="center" vertical="top"/>
    </xf>
    <xf numFmtId="0" fontId="87" fillId="8" borderId="0" xfId="8" applyFont="1" applyFill="1" applyAlignment="1">
      <alignment horizontal="center" vertical="top"/>
    </xf>
    <xf numFmtId="0" fontId="34" fillId="8" borderId="0" xfId="8" applyFont="1" applyFill="1" applyAlignment="1">
      <alignment horizontal="left" vertical="center"/>
    </xf>
    <xf numFmtId="0" fontId="52" fillId="8" borderId="0" xfId="8" applyFont="1" applyFill="1" applyAlignment="1">
      <alignment horizontal="center" vertical="center"/>
    </xf>
    <xf numFmtId="0" fontId="34" fillId="8" borderId="0" xfId="8" applyFont="1" applyFill="1" applyAlignment="1">
      <alignment horizontal="center" vertical="center"/>
    </xf>
    <xf numFmtId="0" fontId="65" fillId="2" borderId="0" xfId="8" applyFont="1" applyFill="1" applyAlignment="1" applyProtection="1">
      <alignment vertical="center"/>
      <protection hidden="1"/>
    </xf>
    <xf numFmtId="0" fontId="54" fillId="2" borderId="0" xfId="8" applyFont="1" applyFill="1" applyAlignment="1" applyProtection="1">
      <alignment horizontal="left" vertical="center" wrapText="1" indent="3"/>
      <protection hidden="1"/>
    </xf>
    <xf numFmtId="0" fontId="69" fillId="2" borderId="0" xfId="8" applyFont="1" applyFill="1" applyAlignment="1" applyProtection="1">
      <alignment vertical="center"/>
      <protection hidden="1"/>
    </xf>
    <xf numFmtId="0" fontId="70" fillId="2" borderId="0" xfId="6" applyFont="1" applyFill="1" applyBorder="1" applyAlignment="1" applyProtection="1">
      <alignment horizontal="center" vertical="center"/>
      <protection hidden="1"/>
    </xf>
    <xf numFmtId="0" fontId="74" fillId="2" borderId="0" xfId="8" applyFont="1" applyFill="1" applyAlignment="1" applyProtection="1">
      <alignment horizontal="left" vertical="center" wrapText="1" indent="3"/>
      <protection hidden="1"/>
    </xf>
    <xf numFmtId="0" fontId="52" fillId="8" borderId="0" xfId="8" applyFont="1" applyFill="1" applyAlignment="1" applyProtection="1">
      <alignment horizontal="left" vertical="center"/>
      <protection locked="0"/>
    </xf>
    <xf numFmtId="0" fontId="63" fillId="2" borderId="0" xfId="8" applyFont="1" applyFill="1" applyProtection="1">
      <protection hidden="1"/>
    </xf>
    <xf numFmtId="0" fontId="64" fillId="2" borderId="0" xfId="8" applyFont="1" applyFill="1" applyAlignment="1" applyProtection="1">
      <alignment vertical="center" wrapText="1"/>
      <protection hidden="1"/>
    </xf>
    <xf numFmtId="0" fontId="91" fillId="2" borderId="0" xfId="8" applyFont="1" applyFill="1" applyAlignment="1" applyProtection="1">
      <alignment vertical="center"/>
      <protection hidden="1"/>
    </xf>
    <xf numFmtId="0" fontId="92" fillId="2" borderId="0" xfId="8" applyFont="1" applyFill="1" applyAlignment="1" applyProtection="1">
      <alignment vertical="top" wrapText="1"/>
      <protection hidden="1"/>
    </xf>
    <xf numFmtId="0" fontId="92" fillId="2" borderId="0" xfId="8" quotePrefix="1" applyFont="1" applyFill="1" applyAlignment="1" applyProtection="1">
      <alignment horizontal="left" vertical="top" wrapText="1" indent="3"/>
      <protection hidden="1"/>
    </xf>
    <xf numFmtId="0" fontId="92" fillId="2" borderId="0" xfId="8" applyFont="1" applyFill="1" applyAlignment="1" applyProtection="1">
      <alignment wrapText="1"/>
      <protection hidden="1"/>
    </xf>
    <xf numFmtId="0" fontId="68" fillId="2" borderId="0" xfId="6" applyFont="1" applyFill="1" applyBorder="1" applyAlignment="1" applyProtection="1">
      <alignment vertical="center"/>
      <protection locked="0" hidden="1"/>
    </xf>
    <xf numFmtId="0" fontId="62" fillId="2" borderId="0" xfId="8" applyFont="1" applyFill="1" applyAlignment="1" applyProtection="1">
      <alignment vertical="top"/>
      <protection hidden="1"/>
    </xf>
    <xf numFmtId="0" fontId="14" fillId="2" borderId="0" xfId="8" applyFont="1" applyFill="1" applyAlignment="1" applyProtection="1">
      <alignment vertical="center" wrapText="1"/>
      <protection hidden="1"/>
    </xf>
    <xf numFmtId="0" fontId="84" fillId="2" borderId="0" xfId="8" applyFont="1" applyFill="1" applyAlignment="1" applyProtection="1">
      <alignment vertical="top" wrapText="1"/>
      <protection hidden="1"/>
    </xf>
    <xf numFmtId="0" fontId="62" fillId="2" borderId="0" xfId="8" applyFont="1" applyFill="1" applyAlignment="1" applyProtection="1">
      <alignment vertical="center" wrapText="1"/>
      <protection hidden="1"/>
    </xf>
    <xf numFmtId="0" fontId="62" fillId="2" borderId="0" xfId="8" applyFont="1" applyFill="1" applyAlignment="1" applyProtection="1">
      <alignment vertical="top" wrapText="1"/>
      <protection hidden="1"/>
    </xf>
    <xf numFmtId="0" fontId="62" fillId="2" borderId="0" xfId="8" applyFont="1" applyFill="1" applyAlignment="1" applyProtection="1">
      <alignment horizontal="left" vertical="top" wrapText="1"/>
      <protection hidden="1"/>
    </xf>
    <xf numFmtId="0" fontId="83" fillId="8" borderId="0" xfId="8" applyFont="1" applyFill="1" applyAlignment="1">
      <alignment horizontal="left" vertical="top" wrapText="1"/>
    </xf>
    <xf numFmtId="0" fontId="83" fillId="8" borderId="0" xfId="8" applyFont="1" applyFill="1" applyAlignment="1">
      <alignment horizontal="left" vertical="top"/>
    </xf>
    <xf numFmtId="0" fontId="87" fillId="8" borderId="0" xfId="8" applyFont="1" applyFill="1" applyAlignment="1">
      <alignment horizontal="left" vertical="top"/>
    </xf>
    <xf numFmtId="0" fontId="87" fillId="8" borderId="0" xfId="8" applyFont="1" applyFill="1" applyAlignment="1" applyProtection="1">
      <alignment horizontal="left" vertical="top"/>
      <protection hidden="1"/>
    </xf>
    <xf numFmtId="0" fontId="81" fillId="8" borderId="0" xfId="8" applyFont="1" applyFill="1" applyAlignment="1">
      <alignment horizontal="left" vertical="top"/>
    </xf>
    <xf numFmtId="0" fontId="86" fillId="8" borderId="0" xfId="8" applyFont="1" applyFill="1" applyAlignment="1">
      <alignment horizontal="left" vertical="top" wrapText="1"/>
    </xf>
    <xf numFmtId="0" fontId="83" fillId="8" borderId="0" xfId="8" applyFont="1" applyFill="1" applyAlignment="1">
      <alignment vertical="top"/>
    </xf>
    <xf numFmtId="0" fontId="83" fillId="8" borderId="0" xfId="8" applyFont="1" applyFill="1" applyAlignment="1">
      <alignment horizontal="right" vertical="top"/>
    </xf>
    <xf numFmtId="0" fontId="86" fillId="8" borderId="0" xfId="8" applyFont="1" applyFill="1" applyAlignment="1">
      <alignment horizontal="left" vertical="top"/>
    </xf>
    <xf numFmtId="0" fontId="86" fillId="8" borderId="0" xfId="8" applyFont="1" applyFill="1" applyAlignment="1">
      <alignment horizontal="right" vertical="top"/>
    </xf>
    <xf numFmtId="0" fontId="93" fillId="0" borderId="0" xfId="5" applyFont="1" applyFill="1" applyAlignment="1" applyProtection="1">
      <alignment vertical="center"/>
    </xf>
    <xf numFmtId="0" fontId="61" fillId="0" borderId="0" xfId="8" applyFont="1" applyAlignment="1">
      <alignment vertical="center"/>
    </xf>
    <xf numFmtId="0" fontId="61" fillId="0" borderId="0" xfId="8" applyFont="1" applyAlignment="1">
      <alignment horizontal="left" vertical="center"/>
    </xf>
    <xf numFmtId="164" fontId="8" fillId="25" borderId="6" xfId="1" applyNumberFormat="1" applyFont="1" applyFill="1" applyBorder="1"/>
    <xf numFmtId="0" fontId="8" fillId="25" borderId="0" xfId="0" applyFont="1" applyFill="1" applyAlignment="1">
      <alignment horizontal="center"/>
    </xf>
    <xf numFmtId="0" fontId="8" fillId="25" borderId="4" xfId="0" applyFont="1" applyFill="1" applyBorder="1"/>
    <xf numFmtId="0" fontId="8" fillId="25" borderId="2" xfId="0" applyFont="1" applyFill="1" applyBorder="1" applyAlignment="1">
      <alignment horizontal="center"/>
    </xf>
    <xf numFmtId="0" fontId="8" fillId="25" borderId="5" xfId="0" applyFont="1" applyFill="1" applyBorder="1"/>
    <xf numFmtId="164" fontId="8" fillId="26" borderId="0" xfId="1" applyNumberFormat="1" applyFont="1" applyFill="1"/>
    <xf numFmtId="164" fontId="8" fillId="27" borderId="6" xfId="1" applyNumberFormat="1" applyFont="1" applyFill="1" applyBorder="1"/>
    <xf numFmtId="0" fontId="8" fillId="28" borderId="7" xfId="0" applyFont="1" applyFill="1" applyBorder="1"/>
    <xf numFmtId="0" fontId="0" fillId="0" borderId="0" xfId="0" applyAlignment="1">
      <alignment horizontal="center"/>
    </xf>
    <xf numFmtId="0" fontId="6" fillId="0" borderId="0" xfId="0" applyFont="1" applyAlignment="1">
      <alignment horizontal="center"/>
    </xf>
    <xf numFmtId="164" fontId="8" fillId="6" borderId="0" xfId="1" applyNumberFormat="1" applyFont="1" applyFill="1" applyBorder="1"/>
    <xf numFmtId="164" fontId="8" fillId="0" borderId="0" xfId="8" applyNumberFormat="1"/>
    <xf numFmtId="164" fontId="0" fillId="7" borderId="0" xfId="2" applyNumberFormat="1" applyFont="1" applyFill="1" applyBorder="1"/>
    <xf numFmtId="0" fontId="31" fillId="0" borderId="0" xfId="8" applyFont="1" applyAlignment="1">
      <alignment vertical="center" wrapText="1"/>
    </xf>
    <xf numFmtId="0" fontId="11" fillId="0" borderId="0" xfId="8" applyFont="1" applyAlignment="1">
      <alignment vertical="center"/>
    </xf>
    <xf numFmtId="1" fontId="8" fillId="0" borderId="8" xfId="8" applyNumberFormat="1" applyBorder="1" applyAlignment="1">
      <alignment horizontal="center" vertical="center"/>
    </xf>
    <xf numFmtId="1" fontId="17" fillId="0" borderId="11" xfId="8" applyNumberFormat="1" applyFont="1" applyBorder="1" applyAlignment="1">
      <alignment horizontal="center" vertical="center" wrapText="1"/>
    </xf>
    <xf numFmtId="1" fontId="17" fillId="0" borderId="15" xfId="8" applyNumberFormat="1" applyFont="1" applyBorder="1" applyAlignment="1">
      <alignment horizontal="center" vertical="center" wrapText="1"/>
    </xf>
    <xf numFmtId="1" fontId="8" fillId="0" borderId="11" xfId="8" applyNumberFormat="1" applyBorder="1" applyAlignment="1">
      <alignment horizontal="center" vertical="center" wrapText="1"/>
    </xf>
    <xf numFmtId="1" fontId="8" fillId="0" borderId="15" xfId="8" applyNumberFormat="1" applyBorder="1" applyAlignment="1">
      <alignment horizontal="center" vertical="center" wrapText="1"/>
    </xf>
    <xf numFmtId="0" fontId="45" fillId="0" borderId="0" xfId="8" applyFont="1" applyAlignment="1" applyProtection="1">
      <alignment horizontal="center" vertical="center" wrapText="1"/>
      <protection hidden="1"/>
    </xf>
    <xf numFmtId="0" fontId="8" fillId="0" borderId="0" xfId="8" applyAlignment="1">
      <alignment horizontal="center" wrapText="1"/>
    </xf>
    <xf numFmtId="0" fontId="11" fillId="0" borderId="0" xfId="8" applyFont="1" applyAlignment="1" applyProtection="1">
      <alignment horizontal="left" vertical="center"/>
      <protection hidden="1"/>
    </xf>
    <xf numFmtId="0" fontId="6" fillId="0" borderId="2" xfId="0" applyFont="1" applyBorder="1" applyAlignment="1">
      <alignment horizontal="center"/>
    </xf>
    <xf numFmtId="0" fontId="0" fillId="0" borderId="5" xfId="0" applyBorder="1" applyAlignment="1">
      <alignment horizontal="center"/>
    </xf>
    <xf numFmtId="0" fontId="6" fillId="0" borderId="4" xfId="0" applyFont="1" applyBorder="1" applyAlignment="1">
      <alignment horizontal="center"/>
    </xf>
    <xf numFmtId="0" fontId="0" fillId="25" borderId="49" xfId="0" applyFill="1" applyBorder="1" applyAlignment="1">
      <alignment horizontal="center"/>
    </xf>
    <xf numFmtId="0" fontId="6" fillId="25" borderId="18" xfId="0" applyFont="1" applyFill="1" applyBorder="1" applyAlignment="1">
      <alignment horizontal="center"/>
    </xf>
    <xf numFmtId="0" fontId="6" fillId="25" borderId="19" xfId="0" applyFont="1" applyFill="1" applyBorder="1" applyAlignment="1">
      <alignment horizontal="center"/>
    </xf>
    <xf numFmtId="0" fontId="0" fillId="25" borderId="50" xfId="0" applyFill="1" applyBorder="1" applyAlignment="1">
      <alignment horizontal="center"/>
    </xf>
    <xf numFmtId="0" fontId="6" fillId="25" borderId="0" xfId="0" applyFont="1" applyFill="1" applyAlignment="1">
      <alignment horizontal="center"/>
    </xf>
    <xf numFmtId="0" fontId="0" fillId="25" borderId="12" xfId="0" applyFill="1" applyBorder="1" applyAlignment="1">
      <alignment horizontal="center"/>
    </xf>
    <xf numFmtId="0" fontId="6" fillId="25" borderId="12" xfId="0" applyFont="1" applyFill="1" applyBorder="1" applyAlignment="1">
      <alignment horizontal="center"/>
    </xf>
    <xf numFmtId="0" fontId="0" fillId="25" borderId="51" xfId="0" applyFill="1" applyBorder="1" applyAlignment="1">
      <alignment horizontal="center"/>
    </xf>
    <xf numFmtId="0" fontId="6" fillId="25" borderId="16" xfId="0" applyFont="1" applyFill="1" applyBorder="1" applyAlignment="1">
      <alignment horizontal="center"/>
    </xf>
    <xf numFmtId="0" fontId="6" fillId="25" borderId="17" xfId="0" applyFont="1" applyFill="1" applyBorder="1" applyAlignment="1">
      <alignment horizontal="center"/>
    </xf>
    <xf numFmtId="0" fontId="8" fillId="24" borderId="0" xfId="8" applyFill="1" applyAlignment="1">
      <alignment horizontal="center"/>
    </xf>
    <xf numFmtId="14" fontId="8" fillId="0" borderId="0" xfId="8" applyNumberFormat="1" applyAlignment="1">
      <alignment horizontal="center"/>
    </xf>
    <xf numFmtId="20" fontId="8" fillId="0" borderId="0" xfId="8" applyNumberFormat="1" applyAlignment="1">
      <alignment horizontal="center"/>
    </xf>
    <xf numFmtId="0" fontId="13" fillId="0" borderId="0" xfId="8" applyFont="1" applyAlignment="1">
      <alignment horizontal="left" vertical="center" wrapText="1"/>
    </xf>
    <xf numFmtId="0" fontId="24" fillId="8" borderId="0" xfId="8" applyFont="1" applyFill="1" applyAlignment="1">
      <alignment horizontal="left" vertical="center" wrapText="1"/>
    </xf>
    <xf numFmtId="0" fontId="38" fillId="0" borderId="0" xfId="8" applyFont="1" applyAlignment="1">
      <alignment horizontal="left" vertical="center"/>
    </xf>
    <xf numFmtId="0" fontId="40" fillId="0" borderId="0" xfId="8" applyFont="1" applyAlignment="1" applyProtection="1">
      <alignment horizontal="center" vertical="center"/>
      <protection locked="0"/>
    </xf>
    <xf numFmtId="14" fontId="19" fillId="0" borderId="0" xfId="8" applyNumberFormat="1" applyFont="1" applyAlignment="1">
      <alignment horizontal="center" vertical="center" wrapText="1"/>
    </xf>
    <xf numFmtId="20" fontId="19" fillId="0" borderId="0" xfId="8" applyNumberFormat="1" applyFont="1" applyAlignment="1">
      <alignment horizontal="center" vertical="center" wrapText="1"/>
    </xf>
    <xf numFmtId="0" fontId="20" fillId="0" borderId="0" xfId="8" applyFont="1" applyAlignment="1">
      <alignment horizontal="left" vertical="center"/>
    </xf>
    <xf numFmtId="0" fontId="20" fillId="0" borderId="0" xfId="8" applyFont="1" applyAlignment="1">
      <alignment horizontal="right" vertical="center"/>
    </xf>
    <xf numFmtId="0" fontId="21" fillId="0" borderId="0" xfId="8" applyFont="1" applyAlignment="1">
      <alignment horizontal="center" vertical="center"/>
    </xf>
    <xf numFmtId="0" fontId="30" fillId="0" borderId="18" xfId="8" applyFont="1" applyBorder="1" applyAlignment="1">
      <alignment horizontal="left" vertical="center"/>
    </xf>
    <xf numFmtId="0" fontId="30" fillId="0" borderId="16" xfId="8" applyFont="1" applyBorder="1" applyAlignment="1">
      <alignment horizontal="left" vertical="center"/>
    </xf>
    <xf numFmtId="14" fontId="15" fillId="8" borderId="11" xfId="8" applyNumberFormat="1" applyFont="1" applyFill="1" applyBorder="1" applyAlignment="1">
      <alignment horizontal="center" vertical="center" wrapText="1"/>
    </xf>
    <xf numFmtId="20" fontId="15" fillId="8" borderId="0" xfId="8" applyNumberFormat="1" applyFont="1" applyFill="1" applyAlignment="1">
      <alignment horizontal="center" vertical="center" wrapText="1"/>
    </xf>
    <xf numFmtId="20" fontId="15" fillId="8" borderId="0" xfId="8" applyNumberFormat="1" applyFont="1" applyFill="1" applyAlignment="1">
      <alignment horizontal="left" vertical="center" wrapText="1" indent="3"/>
    </xf>
    <xf numFmtId="0" fontId="15" fillId="8" borderId="0" xfId="8" applyFont="1" applyFill="1" applyAlignment="1">
      <alignment horizontal="center" vertical="center" wrapText="1"/>
    </xf>
    <xf numFmtId="14" fontId="15" fillId="8" borderId="15" xfId="8" applyNumberFormat="1" applyFont="1" applyFill="1" applyBorder="1" applyAlignment="1">
      <alignment horizontal="center" vertical="center" wrapText="1"/>
    </xf>
    <xf numFmtId="20" fontId="15" fillId="8" borderId="16" xfId="8" applyNumberFormat="1" applyFont="1" applyFill="1" applyBorder="1" applyAlignment="1">
      <alignment horizontal="center" vertical="center" wrapText="1"/>
    </xf>
    <xf numFmtId="20" fontId="15" fillId="8" borderId="16" xfId="8" applyNumberFormat="1" applyFont="1" applyFill="1" applyBorder="1" applyAlignment="1">
      <alignment horizontal="left" vertical="center" wrapText="1" indent="3"/>
    </xf>
    <xf numFmtId="0" fontId="15" fillId="8" borderId="16" xfId="8" applyFont="1" applyFill="1" applyBorder="1" applyAlignment="1">
      <alignment horizontal="center" vertical="center" wrapText="1"/>
    </xf>
    <xf numFmtId="0" fontId="25" fillId="0" borderId="0" xfId="8" applyFont="1" applyAlignment="1">
      <alignment horizontal="center" vertical="center"/>
    </xf>
    <xf numFmtId="0" fontId="25" fillId="0" borderId="0" xfId="8" applyFont="1" applyAlignment="1">
      <alignment vertical="center"/>
    </xf>
    <xf numFmtId="0" fontId="25" fillId="0" borderId="0" xfId="8" applyFont="1" applyAlignment="1">
      <alignment horizontal="right" vertical="center"/>
    </xf>
    <xf numFmtId="0" fontId="25" fillId="0" borderId="0" xfId="8" applyFont="1" applyAlignment="1">
      <alignment horizontal="left" vertical="center"/>
    </xf>
    <xf numFmtId="0" fontId="25" fillId="8" borderId="0" xfId="8" applyFont="1" applyFill="1" applyAlignment="1">
      <alignment horizontal="center" vertical="center" wrapText="1"/>
    </xf>
    <xf numFmtId="0" fontId="25" fillId="8" borderId="16" xfId="8" applyFont="1" applyFill="1" applyBorder="1" applyAlignment="1">
      <alignment horizontal="center" vertical="center" wrapText="1"/>
    </xf>
    <xf numFmtId="0" fontId="99" fillId="0" borderId="0" xfId="8" applyFont="1" applyAlignment="1">
      <alignment horizontal="center" vertical="center"/>
    </xf>
    <xf numFmtId="0" fontId="8" fillId="29" borderId="0" xfId="8" applyFill="1" applyAlignment="1">
      <alignment horizontal="center"/>
    </xf>
    <xf numFmtId="0" fontId="8" fillId="30" borderId="0" xfId="8" applyFill="1" applyAlignment="1">
      <alignment horizontal="center"/>
    </xf>
    <xf numFmtId="0" fontId="8" fillId="8" borderId="0" xfId="8" applyFill="1" applyAlignment="1">
      <alignment horizontal="center"/>
    </xf>
    <xf numFmtId="4" fontId="8" fillId="0" borderId="0" xfId="8" applyNumberFormat="1" applyAlignment="1">
      <alignment vertical="center"/>
    </xf>
    <xf numFmtId="0" fontId="15" fillId="8" borderId="9" xfId="8" applyFont="1" applyFill="1" applyBorder="1" applyAlignment="1">
      <alignment horizontal="center" vertical="center" wrapText="1"/>
    </xf>
    <xf numFmtId="0" fontId="15" fillId="8" borderId="10" xfId="8" applyFont="1" applyFill="1" applyBorder="1" applyAlignment="1">
      <alignment horizontal="center" vertical="center" wrapText="1"/>
    </xf>
    <xf numFmtId="14" fontId="17" fillId="25" borderId="11" xfId="8" applyNumberFormat="1" applyFont="1" applyFill="1" applyBorder="1" applyAlignment="1">
      <alignment horizontal="center" vertical="center" wrapText="1"/>
    </xf>
    <xf numFmtId="20" fontId="17" fillId="25" borderId="0" xfId="8" applyNumberFormat="1" applyFont="1" applyFill="1" applyAlignment="1">
      <alignment horizontal="center" vertical="center" wrapText="1"/>
    </xf>
    <xf numFmtId="20" fontId="17" fillId="25" borderId="0" xfId="8" applyNumberFormat="1" applyFont="1" applyFill="1" applyAlignment="1">
      <alignment horizontal="left" vertical="center" wrapText="1" indent="1"/>
    </xf>
    <xf numFmtId="0" fontId="17" fillId="25" borderId="0" xfId="8" applyFont="1" applyFill="1" applyAlignment="1">
      <alignment horizontal="center" vertical="center" wrapText="1"/>
    </xf>
    <xf numFmtId="0" fontId="25" fillId="25" borderId="12" xfId="8" applyFont="1" applyFill="1" applyBorder="1" applyAlignment="1">
      <alignment horizontal="center" vertical="center" wrapText="1"/>
    </xf>
    <xf numFmtId="14" fontId="17" fillId="25" borderId="15" xfId="8" applyNumberFormat="1" applyFont="1" applyFill="1" applyBorder="1" applyAlignment="1">
      <alignment horizontal="center" vertical="center" wrapText="1"/>
    </xf>
    <xf numFmtId="20" fontId="17" fillId="25" borderId="16" xfId="8" applyNumberFormat="1" applyFont="1" applyFill="1" applyBorder="1" applyAlignment="1">
      <alignment horizontal="center" vertical="center" wrapText="1"/>
    </xf>
    <xf numFmtId="20" fontId="17" fillId="25" borderId="16" xfId="8" applyNumberFormat="1" applyFont="1" applyFill="1" applyBorder="1" applyAlignment="1">
      <alignment horizontal="left" vertical="center" wrapText="1" indent="1"/>
    </xf>
    <xf numFmtId="0" fontId="17" fillId="25" borderId="16" xfId="8" applyFont="1" applyFill="1" applyBorder="1" applyAlignment="1">
      <alignment horizontal="center" vertical="center" wrapText="1"/>
    </xf>
    <xf numFmtId="0" fontId="25" fillId="25" borderId="17" xfId="8" applyFont="1" applyFill="1" applyBorder="1" applyAlignment="1">
      <alignment horizontal="center" vertical="center" wrapText="1"/>
    </xf>
    <xf numFmtId="0" fontId="7" fillId="25" borderId="11" xfId="8" applyFont="1" applyFill="1" applyBorder="1" applyAlignment="1">
      <alignment horizontal="right" vertical="center"/>
    </xf>
    <xf numFmtId="0" fontId="7" fillId="25" borderId="0" xfId="8" applyFont="1" applyFill="1" applyAlignment="1">
      <alignment horizontal="left" vertical="center"/>
    </xf>
    <xf numFmtId="0" fontId="7" fillId="25" borderId="0" xfId="8" applyFont="1" applyFill="1" applyAlignment="1">
      <alignment horizontal="left" vertical="center" indent="1"/>
    </xf>
    <xf numFmtId="0" fontId="7" fillId="25" borderId="0" xfId="8" applyFont="1" applyFill="1" applyAlignment="1">
      <alignment horizontal="right" vertical="center"/>
    </xf>
    <xf numFmtId="0" fontId="7" fillId="25" borderId="0" xfId="8" applyFont="1" applyFill="1" applyAlignment="1">
      <alignment vertical="center"/>
    </xf>
    <xf numFmtId="0" fontId="7" fillId="25" borderId="13" xfId="8" applyFont="1" applyFill="1" applyBorder="1" applyAlignment="1">
      <alignment horizontal="right" vertical="center"/>
    </xf>
    <xf numFmtId="0" fontId="7" fillId="25" borderId="2" xfId="8" applyFont="1" applyFill="1" applyBorder="1" applyAlignment="1">
      <alignment horizontal="left" vertical="center"/>
    </xf>
    <xf numFmtId="0" fontId="7" fillId="25" borderId="2" xfId="8" applyFont="1" applyFill="1" applyBorder="1" applyAlignment="1">
      <alignment horizontal="left" vertical="center" indent="1"/>
    </xf>
    <xf numFmtId="0" fontId="7" fillId="25" borderId="2" xfId="8" applyFont="1" applyFill="1" applyBorder="1" applyAlignment="1">
      <alignment horizontal="right" vertical="center"/>
    </xf>
    <xf numFmtId="0" fontId="7" fillId="25" borderId="2" xfId="8" applyFont="1" applyFill="1" applyBorder="1" applyAlignment="1">
      <alignment vertical="center"/>
    </xf>
    <xf numFmtId="0" fontId="8" fillId="25" borderId="11" xfId="8" applyFill="1" applyBorder="1" applyAlignment="1">
      <alignment horizontal="right" vertical="center"/>
    </xf>
    <xf numFmtId="0" fontId="102" fillId="25" borderId="15" xfId="8" applyFont="1" applyFill="1" applyBorder="1" applyAlignment="1">
      <alignment horizontal="center" vertical="center"/>
    </xf>
    <xf numFmtId="0" fontId="102" fillId="25" borderId="16" xfId="8" applyFont="1" applyFill="1" applyBorder="1" applyAlignment="1">
      <alignment horizontal="center" vertical="center" wrapText="1"/>
    </xf>
    <xf numFmtId="0" fontId="103" fillId="25" borderId="0" xfId="8" applyFont="1" applyFill="1" applyAlignment="1">
      <alignment horizontal="left" vertical="center" wrapText="1"/>
    </xf>
    <xf numFmtId="0" fontId="103" fillId="25" borderId="12" xfId="8" applyFont="1" applyFill="1" applyBorder="1" applyAlignment="1">
      <alignment horizontal="center" vertical="top"/>
    </xf>
    <xf numFmtId="0" fontId="103" fillId="25" borderId="14" xfId="8" applyFont="1" applyFill="1" applyBorder="1" applyAlignment="1">
      <alignment horizontal="center" vertical="top"/>
    </xf>
    <xf numFmtId="49" fontId="8" fillId="0" borderId="0" xfId="8" applyNumberFormat="1" applyAlignment="1">
      <alignment horizontal="center" vertical="center"/>
    </xf>
    <xf numFmtId="0" fontId="105" fillId="0" borderId="0" xfId="8" applyFont="1" applyAlignment="1">
      <alignment vertical="top" wrapText="1"/>
    </xf>
    <xf numFmtId="0" fontId="7" fillId="0" borderId="0" xfId="8" applyFont="1" applyAlignment="1">
      <alignment horizontal="center" vertical="center"/>
    </xf>
    <xf numFmtId="0" fontId="107" fillId="31" borderId="0" xfId="8" applyFont="1" applyFill="1" applyAlignment="1">
      <alignment horizontal="left" vertical="center"/>
    </xf>
    <xf numFmtId="0" fontId="109" fillId="25" borderId="56" xfId="8" applyFont="1" applyFill="1" applyBorder="1" applyAlignment="1">
      <alignment horizontal="center" vertical="center" wrapText="1"/>
    </xf>
    <xf numFmtId="0" fontId="109" fillId="25" borderId="57" xfId="8" applyFont="1" applyFill="1" applyBorder="1" applyAlignment="1">
      <alignment horizontal="center" vertical="center" wrapText="1"/>
    </xf>
    <xf numFmtId="0" fontId="8" fillId="25" borderId="58" xfId="8" applyFill="1" applyBorder="1" applyAlignment="1">
      <alignment horizontal="center" vertical="center"/>
    </xf>
    <xf numFmtId="0" fontId="109" fillId="0" borderId="56" xfId="8" applyFont="1" applyBorder="1" applyAlignment="1">
      <alignment horizontal="center" vertical="center" wrapText="1"/>
    </xf>
    <xf numFmtId="0" fontId="109" fillId="0" borderId="57" xfId="8" applyFont="1" applyBorder="1" applyAlignment="1">
      <alignment horizontal="center" vertical="center" wrapText="1"/>
    </xf>
    <xf numFmtId="0" fontId="8" fillId="0" borderId="58" xfId="8" applyBorder="1" applyAlignment="1">
      <alignment horizontal="center" vertical="center"/>
    </xf>
    <xf numFmtId="0" fontId="108" fillId="0" borderId="0" xfId="8" applyFont="1" applyAlignment="1">
      <alignment horizontal="center" vertical="center"/>
    </xf>
    <xf numFmtId="0" fontId="108" fillId="0" borderId="0" xfId="8" applyFont="1" applyAlignment="1">
      <alignment vertical="center"/>
    </xf>
    <xf numFmtId="0" fontId="98" fillId="0" borderId="0" xfId="8" applyFont="1" applyAlignment="1">
      <alignment vertical="center" wrapText="1"/>
    </xf>
    <xf numFmtId="0" fontId="58" fillId="8" borderId="0" xfId="8" applyFont="1" applyFill="1" applyAlignment="1" applyProtection="1">
      <alignment horizontal="left" vertical="center" wrapText="1"/>
      <protection hidden="1"/>
    </xf>
    <xf numFmtId="0" fontId="11" fillId="0" borderId="0" xfId="9" applyFont="1"/>
    <xf numFmtId="0" fontId="11" fillId="0" borderId="8" xfId="9" applyFont="1" applyBorder="1" applyAlignment="1">
      <alignment horizontal="center"/>
    </xf>
    <xf numFmtId="0" fontId="11" fillId="0" borderId="18" xfId="9" applyFont="1" applyBorder="1" applyAlignment="1">
      <alignment horizontal="center"/>
    </xf>
    <xf numFmtId="16" fontId="11" fillId="0" borderId="18" xfId="9" quotePrefix="1" applyNumberFormat="1" applyFont="1" applyBorder="1" applyAlignment="1">
      <alignment horizontal="center"/>
    </xf>
    <xf numFmtId="0" fontId="11" fillId="0" borderId="19" xfId="9" applyFont="1" applyBorder="1"/>
    <xf numFmtId="0" fontId="11" fillId="0" borderId="11" xfId="9" applyFont="1" applyBorder="1"/>
    <xf numFmtId="0" fontId="11" fillId="0" borderId="0" xfId="9" applyFont="1" applyAlignment="1">
      <alignment horizontal="center"/>
    </xf>
    <xf numFmtId="0" fontId="11" fillId="0" borderId="0" xfId="9" quotePrefix="1" applyFont="1" applyAlignment="1">
      <alignment horizontal="center"/>
    </xf>
    <xf numFmtId="0" fontId="11" fillId="0" borderId="12" xfId="9" applyFont="1" applyBorder="1"/>
    <xf numFmtId="0" fontId="11" fillId="4" borderId="0" xfId="9" applyFont="1" applyFill="1"/>
    <xf numFmtId="0" fontId="11" fillId="0" borderId="15" xfId="9" applyFont="1" applyBorder="1"/>
    <xf numFmtId="0" fontId="11" fillId="0" borderId="16" xfId="9" applyFont="1" applyBorder="1"/>
    <xf numFmtId="0" fontId="11" fillId="0" borderId="17" xfId="9" applyFont="1" applyBorder="1"/>
    <xf numFmtId="0" fontId="11" fillId="0" borderId="8" xfId="9" applyFont="1" applyBorder="1"/>
    <xf numFmtId="0" fontId="11" fillId="0" borderId="18" xfId="9" applyFont="1" applyBorder="1"/>
    <xf numFmtId="20" fontId="8" fillId="0" borderId="0" xfId="8" applyNumberFormat="1" applyAlignment="1">
      <alignment vertical="center"/>
    </xf>
    <xf numFmtId="14" fontId="15" fillId="8" borderId="8" xfId="8" applyNumberFormat="1" applyFont="1" applyFill="1" applyBorder="1" applyAlignment="1">
      <alignment horizontal="center" vertical="center" wrapText="1"/>
    </xf>
    <xf numFmtId="20" fontId="15" fillId="8" borderId="18" xfId="8" applyNumberFormat="1" applyFont="1" applyFill="1" applyBorder="1" applyAlignment="1">
      <alignment horizontal="center" vertical="center" wrapText="1"/>
    </xf>
    <xf numFmtId="20" fontId="15" fillId="8" borderId="18" xfId="8" applyNumberFormat="1" applyFont="1" applyFill="1" applyBorder="1" applyAlignment="1">
      <alignment horizontal="left" vertical="center" wrapText="1" indent="3"/>
    </xf>
    <xf numFmtId="0" fontId="15" fillId="8" borderId="18" xfId="8" applyFont="1" applyFill="1" applyBorder="1" applyAlignment="1">
      <alignment horizontal="center" vertical="center" wrapText="1"/>
    </xf>
    <xf numFmtId="0" fontId="15" fillId="8" borderId="19" xfId="8" applyFont="1" applyFill="1" applyBorder="1" applyAlignment="1">
      <alignment horizontal="center" vertical="center" wrapText="1"/>
    </xf>
    <xf numFmtId="0" fontId="8" fillId="24" borderId="0" xfId="8" applyFill="1" applyAlignment="1">
      <alignment vertical="center"/>
    </xf>
    <xf numFmtId="20" fontId="20" fillId="0" borderId="0" xfId="8" applyNumberFormat="1" applyFont="1" applyAlignment="1">
      <alignment horizontal="left" vertical="center"/>
    </xf>
    <xf numFmtId="20" fontId="20" fillId="0" borderId="0" xfId="8" applyNumberFormat="1" applyFont="1" applyAlignment="1">
      <alignment horizontal="right" vertical="center"/>
    </xf>
    <xf numFmtId="2" fontId="8" fillId="24" borderId="0" xfId="8" applyNumberFormat="1" applyFill="1" applyAlignment="1">
      <alignment vertical="center"/>
    </xf>
    <xf numFmtId="2" fontId="8" fillId="32" borderId="0" xfId="8" applyNumberFormat="1" applyFill="1" applyAlignment="1">
      <alignment vertical="center"/>
    </xf>
    <xf numFmtId="2" fontId="8" fillId="0" borderId="0" xfId="8" applyNumberFormat="1" applyAlignment="1">
      <alignment vertical="center"/>
    </xf>
    <xf numFmtId="0" fontId="108" fillId="0" borderId="0" xfId="8" applyFont="1" applyAlignment="1">
      <alignment horizontal="right" vertical="center"/>
    </xf>
    <xf numFmtId="166" fontId="12" fillId="0" borderId="0" xfId="1" applyNumberFormat="1" applyFont="1" applyFill="1" applyBorder="1" applyAlignment="1" applyProtection="1">
      <alignment horizontal="center" vertical="center"/>
      <protection hidden="1"/>
    </xf>
    <xf numFmtId="164" fontId="0" fillId="7" borderId="2" xfId="2" applyNumberFormat="1" applyFont="1" applyFill="1" applyBorder="1"/>
    <xf numFmtId="0" fontId="102" fillId="0" borderId="0" xfId="8" applyFont="1" applyAlignment="1">
      <alignment vertical="center"/>
    </xf>
    <xf numFmtId="0" fontId="30" fillId="0" borderId="11" xfId="8" applyFont="1" applyBorder="1" applyAlignment="1">
      <alignment horizontal="left" vertical="center"/>
    </xf>
    <xf numFmtId="0" fontId="8" fillId="0" borderId="0" xfId="0" applyFont="1" applyAlignment="1">
      <alignment vertical="center"/>
    </xf>
    <xf numFmtId="0" fontId="0" fillId="0" borderId="0" xfId="0" applyAlignment="1">
      <alignment vertical="center"/>
    </xf>
    <xf numFmtId="0" fontId="8" fillId="0" borderId="0" xfId="0" applyFont="1" applyAlignment="1">
      <alignment vertical="center" wrapText="1"/>
    </xf>
    <xf numFmtId="0" fontId="0" fillId="0" borderId="0" xfId="0"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horizontal="center" vertical="center" wrapText="1"/>
    </xf>
    <xf numFmtId="0" fontId="6" fillId="0" borderId="0" xfId="0" applyFont="1" applyAlignment="1">
      <alignment vertical="center"/>
    </xf>
    <xf numFmtId="0" fontId="60" fillId="8" borderId="0" xfId="8" applyFont="1" applyFill="1" applyAlignment="1" applyProtection="1">
      <alignment horizontal="left" wrapText="1" indent="5"/>
      <protection hidden="1"/>
    </xf>
    <xf numFmtId="0" fontId="58" fillId="8" borderId="0" xfId="8" applyFont="1" applyFill="1" applyAlignment="1" applyProtection="1">
      <alignment vertical="center"/>
      <protection hidden="1"/>
    </xf>
    <xf numFmtId="0" fontId="60" fillId="8" borderId="0" xfId="8" applyFont="1" applyFill="1" applyAlignment="1" applyProtection="1">
      <alignment horizontal="left" vertical="center" wrapText="1"/>
      <protection hidden="1"/>
    </xf>
    <xf numFmtId="0" fontId="8" fillId="8" borderId="0" xfId="8" applyFill="1" applyAlignment="1" applyProtection="1">
      <alignment vertical="center"/>
      <protection hidden="1"/>
    </xf>
    <xf numFmtId="20" fontId="8" fillId="6" borderId="0" xfId="8" applyNumberFormat="1" applyFill="1"/>
    <xf numFmtId="0" fontId="61" fillId="0" borderId="11" xfId="8" applyFont="1" applyBorder="1" applyAlignment="1">
      <alignment horizontal="center" vertical="center"/>
    </xf>
    <xf numFmtId="0" fontId="61" fillId="0" borderId="15" xfId="8" applyFont="1" applyBorder="1" applyAlignment="1">
      <alignment horizontal="center" vertical="center"/>
    </xf>
    <xf numFmtId="164" fontId="10" fillId="0" borderId="0" xfId="8" applyNumberFormat="1" applyFont="1"/>
    <xf numFmtId="0" fontId="61" fillId="0" borderId="12" xfId="8" applyFont="1" applyBorder="1" applyAlignment="1">
      <alignment horizontal="center" vertical="center"/>
    </xf>
    <xf numFmtId="0" fontId="61" fillId="0" borderId="16" xfId="8" applyFont="1" applyBorder="1" applyAlignment="1">
      <alignment vertical="center"/>
    </xf>
    <xf numFmtId="0" fontId="61" fillId="0" borderId="17" xfId="8" applyFont="1" applyBorder="1" applyAlignment="1">
      <alignment horizontal="center" vertical="center"/>
    </xf>
    <xf numFmtId="167" fontId="8" fillId="0" borderId="0" xfId="8" applyNumberFormat="1" applyAlignment="1">
      <alignment vertical="center"/>
    </xf>
    <xf numFmtId="0" fontId="61" fillId="0" borderId="8" xfId="8" applyFont="1" applyBorder="1" applyAlignment="1">
      <alignment horizontal="center" vertical="center"/>
    </xf>
    <xf numFmtId="0" fontId="61" fillId="0" borderId="18" xfId="8" applyFont="1" applyBorder="1" applyAlignment="1">
      <alignment vertical="center"/>
    </xf>
    <xf numFmtId="0" fontId="4" fillId="0" borderId="2" xfId="33" applyBorder="1" applyAlignment="1">
      <alignment horizontal="center" vertical="center"/>
    </xf>
    <xf numFmtId="0" fontId="4" fillId="0" borderId="2" xfId="33" applyBorder="1" applyAlignment="1">
      <alignment horizontal="center" vertical="center" wrapText="1"/>
    </xf>
    <xf numFmtId="0" fontId="4" fillId="0" borderId="0" xfId="33" applyAlignment="1">
      <alignment vertical="center"/>
    </xf>
    <xf numFmtId="0" fontId="4" fillId="0" borderId="25" xfId="33" applyBorder="1" applyAlignment="1">
      <alignment horizontal="center" vertical="center"/>
    </xf>
    <xf numFmtId="0" fontId="4" fillId="0" borderId="25" xfId="33" applyBorder="1" applyAlignment="1">
      <alignment horizontal="center" vertical="center" wrapText="1"/>
    </xf>
    <xf numFmtId="0" fontId="4" fillId="0" borderId="25" xfId="33" applyBorder="1" applyAlignment="1">
      <alignment horizontal="left" vertical="center"/>
    </xf>
    <xf numFmtId="0" fontId="4" fillId="0" borderId="0" xfId="33" applyAlignment="1">
      <alignment horizontal="center"/>
    </xf>
    <xf numFmtId="0" fontId="4" fillId="0" borderId="0" xfId="33"/>
    <xf numFmtId="0" fontId="100" fillId="0" borderId="0" xfId="34" applyFill="1" applyAlignment="1">
      <alignment horizontal="left"/>
    </xf>
    <xf numFmtId="0" fontId="100" fillId="0" borderId="0" xfId="34" applyFill="1" applyAlignment="1">
      <alignment horizontal="left" wrapText="1"/>
    </xf>
    <xf numFmtId="0" fontId="100" fillId="0" borderId="0" xfId="34" applyFill="1" applyBorder="1" applyAlignment="1">
      <alignment horizontal="left"/>
    </xf>
    <xf numFmtId="0" fontId="100" fillId="0" borderId="0" xfId="34" applyFill="1" applyBorder="1" applyAlignment="1" applyProtection="1">
      <alignment horizontal="left"/>
      <protection hidden="1"/>
    </xf>
    <xf numFmtId="0" fontId="100" fillId="0" borderId="0" xfId="34" applyFill="1"/>
    <xf numFmtId="0" fontId="4" fillId="0" borderId="0" xfId="33" applyAlignment="1">
      <alignment horizontal="left"/>
    </xf>
    <xf numFmtId="0" fontId="116" fillId="2" borderId="0" xfId="8" applyFont="1" applyFill="1" applyProtection="1">
      <protection hidden="1"/>
    </xf>
    <xf numFmtId="0" fontId="4" fillId="0" borderId="0" xfId="33" applyAlignment="1">
      <alignment horizontal="center" vertical="center"/>
    </xf>
    <xf numFmtId="14" fontId="8" fillId="0" borderId="0" xfId="8" applyNumberFormat="1"/>
    <xf numFmtId="0" fontId="6" fillId="0" borderId="0" xfId="0" applyFont="1"/>
    <xf numFmtId="0" fontId="6" fillId="0" borderId="0" xfId="0" applyFont="1" applyAlignment="1">
      <alignment horizontal="right"/>
    </xf>
    <xf numFmtId="0" fontId="0" fillId="0" borderId="0" xfId="0" applyAlignment="1">
      <alignment horizontal="right"/>
    </xf>
    <xf numFmtId="0" fontId="85" fillId="8" borderId="0" xfId="8" applyFont="1" applyFill="1" applyAlignment="1">
      <alignment horizontal="left" vertical="top"/>
    </xf>
    <xf numFmtId="0" fontId="3" fillId="0" borderId="0" xfId="33" applyFont="1"/>
    <xf numFmtId="0" fontId="3" fillId="0" borderId="0" xfId="33" applyFont="1" applyAlignment="1">
      <alignment horizontal="center"/>
    </xf>
    <xf numFmtId="0" fontId="117" fillId="34" borderId="59" xfId="0" applyFont="1" applyFill="1" applyBorder="1" applyAlignment="1">
      <alignment horizontal="center" vertical="center" wrapText="1"/>
    </xf>
    <xf numFmtId="0" fontId="117" fillId="34" borderId="0" xfId="0" applyFont="1" applyFill="1" applyAlignment="1">
      <alignment horizontal="center" vertical="center" wrapText="1"/>
    </xf>
    <xf numFmtId="0" fontId="117" fillId="34" borderId="0" xfId="0" applyFont="1" applyFill="1" applyAlignment="1">
      <alignment vertical="top" wrapText="1"/>
    </xf>
    <xf numFmtId="0" fontId="117" fillId="34" borderId="60" xfId="0" applyFont="1" applyFill="1" applyBorder="1" applyAlignment="1">
      <alignment horizontal="center" vertical="center" wrapText="1"/>
    </xf>
    <xf numFmtId="0" fontId="117" fillId="34" borderId="61" xfId="0" applyFont="1" applyFill="1" applyBorder="1" applyAlignment="1">
      <alignment vertical="top" wrapText="1"/>
    </xf>
    <xf numFmtId="0" fontId="117" fillId="34" borderId="61" xfId="0" applyFont="1" applyFill="1" applyBorder="1" applyAlignment="1">
      <alignment horizontal="center" vertical="center" wrapText="1"/>
    </xf>
    <xf numFmtId="0" fontId="2" fillId="0" borderId="0" xfId="35"/>
    <xf numFmtId="0" fontId="2" fillId="0" borderId="0" xfId="35" applyAlignment="1">
      <alignment horizontal="center"/>
    </xf>
    <xf numFmtId="0" fontId="2" fillId="8" borderId="0" xfId="35" applyFill="1" applyAlignment="1">
      <alignment vertical="center"/>
    </xf>
    <xf numFmtId="0" fontId="2" fillId="0" borderId="0" xfId="35" applyAlignment="1">
      <alignment vertical="center"/>
    </xf>
    <xf numFmtId="0" fontId="2" fillId="8" borderId="0" xfId="35" applyFill="1" applyAlignment="1">
      <alignment horizontal="center" vertical="center" wrapText="1"/>
    </xf>
    <xf numFmtId="0" fontId="1" fillId="0" borderId="0" xfId="35" applyFont="1"/>
    <xf numFmtId="0" fontId="2" fillId="0" borderId="0" xfId="35" applyAlignment="1">
      <alignment horizontal="center" vertical="center"/>
    </xf>
    <xf numFmtId="0" fontId="61" fillId="0" borderId="13" xfId="8" applyFont="1" applyBorder="1" applyAlignment="1">
      <alignment horizontal="center" vertical="center"/>
    </xf>
    <xf numFmtId="0" fontId="61" fillId="0" borderId="2" xfId="8" applyFont="1" applyBorder="1" applyAlignment="1">
      <alignment vertical="center"/>
    </xf>
    <xf numFmtId="0" fontId="61" fillId="0" borderId="62" xfId="8" applyFont="1" applyBorder="1" applyAlignment="1">
      <alignment horizontal="center" vertical="center"/>
    </xf>
    <xf numFmtId="0" fontId="61" fillId="0" borderId="21" xfId="8" applyFont="1" applyBorder="1" applyAlignment="1">
      <alignment vertical="center"/>
    </xf>
    <xf numFmtId="0" fontId="118" fillId="0" borderId="0" xfId="8" applyFont="1" applyAlignment="1">
      <alignment vertical="center"/>
    </xf>
    <xf numFmtId="0" fontId="119" fillId="0" borderId="19" xfId="8" applyFont="1" applyBorder="1" applyAlignment="1">
      <alignment horizontal="center" vertical="center"/>
    </xf>
    <xf numFmtId="0" fontId="119" fillId="0" borderId="12" xfId="8" applyFont="1" applyBorder="1" applyAlignment="1">
      <alignment horizontal="center" vertical="center"/>
    </xf>
    <xf numFmtId="0" fontId="119" fillId="0" borderId="17" xfId="8" applyFont="1" applyBorder="1" applyAlignment="1">
      <alignment horizontal="center" vertical="center"/>
    </xf>
    <xf numFmtId="0" fontId="119" fillId="0" borderId="14" xfId="8" applyFont="1" applyBorder="1" applyAlignment="1">
      <alignment horizontal="center" vertical="center"/>
    </xf>
    <xf numFmtId="0" fontId="119" fillId="0" borderId="45" xfId="8" applyFont="1" applyBorder="1" applyAlignment="1">
      <alignment horizontal="center" vertical="center"/>
    </xf>
    <xf numFmtId="0" fontId="120" fillId="0" borderId="0" xfId="35" applyFont="1"/>
    <xf numFmtId="164" fontId="8" fillId="6" borderId="2" xfId="1" applyNumberFormat="1" applyFont="1" applyFill="1" applyBorder="1"/>
    <xf numFmtId="0" fontId="63" fillId="2" borderId="0" xfId="8" applyFont="1" applyFill="1" applyAlignment="1" applyProtection="1">
      <alignment horizontal="left"/>
      <protection hidden="1"/>
    </xf>
    <xf numFmtId="0" fontId="65" fillId="2" borderId="30" xfId="8" applyFont="1" applyFill="1" applyBorder="1" applyAlignment="1" applyProtection="1">
      <alignment horizontal="left" vertical="top" wrapText="1"/>
      <protection hidden="1"/>
    </xf>
    <xf numFmtId="0" fontId="66" fillId="2" borderId="29" xfId="8" applyFont="1" applyFill="1" applyBorder="1" applyAlignment="1" applyProtection="1">
      <alignment horizontal="left" vertical="top" wrapText="1" indent="2"/>
      <protection locked="0" hidden="1"/>
    </xf>
    <xf numFmtId="0" fontId="66" fillId="2" borderId="6" xfId="8" applyFont="1" applyFill="1" applyBorder="1" applyAlignment="1" applyProtection="1">
      <alignment horizontal="left" vertical="top" wrapText="1" indent="2"/>
      <protection locked="0" hidden="1"/>
    </xf>
    <xf numFmtId="0" fontId="66" fillId="2" borderId="23" xfId="8" applyFont="1" applyFill="1" applyBorder="1" applyAlignment="1" applyProtection="1">
      <alignment horizontal="left" vertical="top" wrapText="1" indent="2"/>
      <protection locked="0" hidden="1"/>
    </xf>
    <xf numFmtId="0" fontId="84" fillId="2" borderId="0" xfId="8" applyFont="1" applyFill="1" applyAlignment="1" applyProtection="1">
      <alignment horizontal="left" vertical="top" wrapText="1"/>
      <protection hidden="1"/>
    </xf>
    <xf numFmtId="0" fontId="84" fillId="2" borderId="0" xfId="8" applyFont="1" applyFill="1" applyAlignment="1" applyProtection="1">
      <alignment horizontal="left" vertical="top" wrapText="1" indent="1"/>
      <protection hidden="1"/>
    </xf>
    <xf numFmtId="0" fontId="68" fillId="2" borderId="0" xfId="6" applyFont="1" applyFill="1" applyBorder="1" applyAlignment="1" applyProtection="1">
      <alignment horizontal="left" vertical="center" indent="2"/>
      <protection locked="0" hidden="1"/>
    </xf>
    <xf numFmtId="0" fontId="14" fillId="2" borderId="0" xfId="8" applyFont="1" applyFill="1" applyAlignment="1" applyProtection="1">
      <alignment horizontal="left" vertical="center" wrapText="1" indent="6"/>
      <protection hidden="1"/>
    </xf>
    <xf numFmtId="0" fontId="83" fillId="8" borderId="0" xfId="8" applyFont="1" applyFill="1" applyAlignment="1">
      <alignment horizontal="left" vertical="top" wrapText="1"/>
    </xf>
    <xf numFmtId="0" fontId="57" fillId="8" borderId="0" xfId="8" applyFont="1" applyFill="1" applyAlignment="1" applyProtection="1">
      <alignment horizontal="center" vertical="top" wrapText="1"/>
      <protection hidden="1"/>
    </xf>
    <xf numFmtId="0" fontId="89" fillId="8" borderId="0" xfId="8" applyFont="1" applyFill="1" applyAlignment="1">
      <alignment horizontal="center"/>
    </xf>
    <xf numFmtId="0" fontId="57" fillId="8" borderId="0" xfId="8" applyFont="1" applyFill="1" applyAlignment="1">
      <alignment horizontal="left" vertical="top" wrapText="1"/>
    </xf>
    <xf numFmtId="0" fontId="57" fillId="8" borderId="0" xfId="8" applyFont="1" applyFill="1" applyAlignment="1" applyProtection="1">
      <alignment horizontal="left" vertical="top" wrapText="1"/>
      <protection hidden="1"/>
    </xf>
    <xf numFmtId="0" fontId="85" fillId="8" borderId="0" xfId="8" applyFont="1" applyFill="1" applyAlignment="1">
      <alignment horizontal="left" vertical="top"/>
    </xf>
    <xf numFmtId="0" fontId="20" fillId="25" borderId="30" xfId="8" applyFont="1" applyFill="1" applyBorder="1" applyAlignment="1">
      <alignment horizontal="left" vertical="center"/>
    </xf>
    <xf numFmtId="0" fontId="20" fillId="25" borderId="38" xfId="8" applyFont="1" applyFill="1" applyBorder="1" applyAlignment="1">
      <alignment horizontal="left" vertical="center"/>
    </xf>
    <xf numFmtId="0" fontId="8" fillId="25" borderId="30" xfId="8" applyFill="1" applyBorder="1" applyAlignment="1">
      <alignment horizontal="center" vertical="center"/>
    </xf>
    <xf numFmtId="0" fontId="8" fillId="25" borderId="38" xfId="8" applyFill="1" applyBorder="1" applyAlignment="1">
      <alignment horizontal="center" vertical="center"/>
    </xf>
    <xf numFmtId="0" fontId="20" fillId="8" borderId="8" xfId="8" applyFont="1" applyFill="1" applyBorder="1" applyAlignment="1">
      <alignment horizontal="center" vertical="center" wrapText="1"/>
    </xf>
    <xf numFmtId="0" fontId="20" fillId="8" borderId="18" xfId="8" applyFont="1" applyFill="1" applyBorder="1" applyAlignment="1">
      <alignment horizontal="center" vertical="center" wrapText="1"/>
    </xf>
    <xf numFmtId="0" fontId="20" fillId="8" borderId="19" xfId="8" applyFont="1" applyFill="1" applyBorder="1" applyAlignment="1">
      <alignment horizontal="center" vertical="center" wrapText="1"/>
    </xf>
    <xf numFmtId="0" fontId="20" fillId="8" borderId="15" xfId="8" applyFont="1" applyFill="1" applyBorder="1" applyAlignment="1">
      <alignment horizontal="center" vertical="center" wrapText="1"/>
    </xf>
    <xf numFmtId="0" fontId="20" fillId="8" borderId="16" xfId="8" applyFont="1" applyFill="1" applyBorder="1" applyAlignment="1">
      <alignment horizontal="center" vertical="center" wrapText="1"/>
    </xf>
    <xf numFmtId="0" fontId="20" fillId="8" borderId="17" xfId="8" applyFont="1" applyFill="1" applyBorder="1" applyAlignment="1">
      <alignment horizontal="center" vertical="center" wrapText="1"/>
    </xf>
    <xf numFmtId="0" fontId="105" fillId="0" borderId="0" xfId="8" applyFont="1" applyAlignment="1">
      <alignment horizontal="left" vertical="top" wrapText="1"/>
    </xf>
    <xf numFmtId="0" fontId="21" fillId="8" borderId="0" xfId="8" applyFont="1" applyFill="1" applyAlignment="1">
      <alignment horizontal="center" vertical="center"/>
    </xf>
    <xf numFmtId="0" fontId="8" fillId="0" borderId="0" xfId="8" applyAlignment="1">
      <alignment horizontal="center" vertical="center"/>
    </xf>
    <xf numFmtId="0" fontId="27" fillId="0" borderId="0" xfId="8" applyFont="1" applyAlignment="1">
      <alignment horizontal="center" vertical="center"/>
    </xf>
    <xf numFmtId="0" fontId="8" fillId="25" borderId="30" xfId="8" applyFill="1" applyBorder="1" applyAlignment="1">
      <alignment horizontal="right" vertical="center"/>
    </xf>
    <xf numFmtId="0" fontId="8" fillId="25" borderId="30" xfId="8" applyFill="1" applyBorder="1" applyAlignment="1" applyProtection="1">
      <alignment horizontal="center" vertical="center"/>
      <protection locked="0" hidden="1"/>
    </xf>
    <xf numFmtId="0" fontId="21" fillId="25" borderId="39" xfId="8" applyFont="1" applyFill="1" applyBorder="1" applyAlignment="1">
      <alignment horizontal="center" vertical="center"/>
    </xf>
    <xf numFmtId="0" fontId="22" fillId="0" borderId="0" xfId="8" applyFont="1" applyAlignment="1" applyProtection="1">
      <alignment horizontal="center" vertical="center"/>
      <protection locked="0"/>
    </xf>
    <xf numFmtId="0" fontId="8" fillId="0" borderId="0" xfId="8" applyAlignment="1">
      <alignment horizontal="left" vertical="center"/>
    </xf>
    <xf numFmtId="0" fontId="8" fillId="25" borderId="30" xfId="8" applyFill="1" applyBorder="1" applyAlignment="1">
      <alignment horizontal="left" vertical="center"/>
    </xf>
    <xf numFmtId="0" fontId="20" fillId="25" borderId="37" xfId="8" applyFont="1" applyFill="1" applyBorder="1" applyAlignment="1">
      <alignment horizontal="left" vertical="center"/>
    </xf>
    <xf numFmtId="0" fontId="8" fillId="25" borderId="37" xfId="8" applyFill="1" applyBorder="1" applyAlignment="1">
      <alignment horizontal="right" vertical="center"/>
    </xf>
    <xf numFmtId="0" fontId="8" fillId="25" borderId="37" xfId="8" applyFill="1" applyBorder="1" applyAlignment="1">
      <alignment horizontal="center" vertical="center"/>
    </xf>
    <xf numFmtId="0" fontId="8" fillId="25" borderId="37" xfId="8" applyFill="1" applyBorder="1" applyAlignment="1">
      <alignment horizontal="left" vertical="center"/>
    </xf>
    <xf numFmtId="0" fontId="8" fillId="25" borderId="37" xfId="8" applyFill="1" applyBorder="1" applyAlignment="1" applyProtection="1">
      <alignment horizontal="center" vertical="center"/>
      <protection locked="0" hidden="1"/>
    </xf>
    <xf numFmtId="0" fontId="21" fillId="25" borderId="35" xfId="8" applyFont="1" applyFill="1" applyBorder="1" applyAlignment="1">
      <alignment horizontal="center" vertical="center"/>
    </xf>
    <xf numFmtId="0" fontId="22" fillId="0" borderId="11" xfId="8" applyFont="1" applyBorder="1" applyAlignment="1" applyProtection="1">
      <alignment horizontal="center" vertical="center"/>
      <protection locked="0"/>
    </xf>
    <xf numFmtId="0" fontId="8" fillId="25" borderId="38" xfId="8" applyFill="1" applyBorder="1" applyAlignment="1">
      <alignment horizontal="right" vertical="center"/>
    </xf>
    <xf numFmtId="0" fontId="8" fillId="25" borderId="38" xfId="8" applyFill="1" applyBorder="1" applyAlignment="1">
      <alignment horizontal="left" vertical="center"/>
    </xf>
    <xf numFmtId="0" fontId="8" fillId="25" borderId="38" xfId="8" applyFill="1" applyBorder="1" applyAlignment="1" applyProtection="1">
      <alignment horizontal="center" vertical="center"/>
      <protection locked="0" hidden="1"/>
    </xf>
    <xf numFmtId="0" fontId="21" fillId="25" borderId="36" xfId="8" applyFont="1" applyFill="1" applyBorder="1" applyAlignment="1">
      <alignment horizontal="center" vertical="center"/>
    </xf>
    <xf numFmtId="0" fontId="111" fillId="8" borderId="8" xfId="8" applyFont="1" applyFill="1" applyBorder="1" applyAlignment="1">
      <alignment horizontal="center" vertical="center"/>
    </xf>
    <xf numFmtId="0" fontId="111" fillId="8" borderId="18" xfId="8" applyFont="1" applyFill="1" applyBorder="1" applyAlignment="1">
      <alignment horizontal="center" vertical="center"/>
    </xf>
    <xf numFmtId="0" fontId="111" fillId="8" borderId="19" xfId="8" applyFont="1" applyFill="1" applyBorder="1" applyAlignment="1">
      <alignment horizontal="center" vertical="center"/>
    </xf>
    <xf numFmtId="0" fontId="111" fillId="8" borderId="11" xfId="8" applyFont="1" applyFill="1" applyBorder="1" applyAlignment="1">
      <alignment horizontal="center" vertical="center"/>
    </xf>
    <xf numFmtId="0" fontId="111" fillId="8" borderId="0" xfId="8" applyFont="1" applyFill="1" applyAlignment="1">
      <alignment horizontal="center" vertical="center"/>
    </xf>
    <xf numFmtId="0" fontId="111" fillId="8" borderId="12" xfId="8" applyFont="1" applyFill="1" applyBorder="1" applyAlignment="1">
      <alignment horizontal="center" vertical="center"/>
    </xf>
    <xf numFmtId="0" fontId="111" fillId="8" borderId="15" xfId="8" applyFont="1" applyFill="1" applyBorder="1" applyAlignment="1">
      <alignment horizontal="center" vertical="center"/>
    </xf>
    <xf numFmtId="0" fontId="111" fillId="8" borderId="16" xfId="8" applyFont="1" applyFill="1" applyBorder="1" applyAlignment="1">
      <alignment horizontal="center" vertical="center"/>
    </xf>
    <xf numFmtId="0" fontId="111" fillId="8" borderId="17" xfId="8" applyFont="1" applyFill="1" applyBorder="1" applyAlignment="1">
      <alignment horizontal="center" vertical="center"/>
    </xf>
    <xf numFmtId="0" fontId="8" fillId="25" borderId="6" xfId="8" applyFill="1" applyBorder="1" applyAlignment="1">
      <alignment horizontal="center" vertical="center"/>
    </xf>
    <xf numFmtId="14" fontId="19" fillId="25" borderId="44" xfId="8" applyNumberFormat="1" applyFont="1" applyFill="1" applyBorder="1" applyAlignment="1">
      <alignment horizontal="center" vertical="center" wrapText="1"/>
    </xf>
    <xf numFmtId="20" fontId="19" fillId="25" borderId="30" xfId="8" applyNumberFormat="1" applyFont="1" applyFill="1" applyBorder="1" applyAlignment="1">
      <alignment horizontal="center" vertical="center" wrapText="1"/>
    </xf>
    <xf numFmtId="14" fontId="19" fillId="25" borderId="42" xfId="8" applyNumberFormat="1" applyFont="1" applyFill="1" applyBorder="1" applyAlignment="1">
      <alignment horizontal="center" vertical="center" wrapText="1"/>
    </xf>
    <xf numFmtId="20" fontId="19" fillId="25" borderId="38" xfId="8" applyNumberFormat="1" applyFont="1" applyFill="1" applyBorder="1" applyAlignment="1">
      <alignment horizontal="center" vertical="center" wrapText="1"/>
    </xf>
    <xf numFmtId="0" fontId="101" fillId="8" borderId="40" xfId="8" applyFont="1" applyFill="1" applyBorder="1" applyAlignment="1">
      <alignment horizontal="center" vertical="center" wrapText="1"/>
    </xf>
    <xf numFmtId="0" fontId="101" fillId="8" borderId="9" xfId="8" applyFont="1" applyFill="1" applyBorder="1" applyAlignment="1">
      <alignment horizontal="center" vertical="center" wrapText="1"/>
    </xf>
    <xf numFmtId="43" fontId="16" fillId="0" borderId="0" xfId="2" applyFont="1" applyAlignment="1">
      <alignment horizontal="left" vertical="center" wrapText="1"/>
    </xf>
    <xf numFmtId="0" fontId="101" fillId="8" borderId="40" xfId="8" applyFont="1" applyFill="1" applyBorder="1" applyAlignment="1">
      <alignment horizontal="left" vertical="center" indent="5"/>
    </xf>
    <xf numFmtId="0" fontId="101" fillId="8" borderId="9" xfId="8" applyFont="1" applyFill="1" applyBorder="1" applyAlignment="1">
      <alignment horizontal="left" vertical="center" indent="5"/>
    </xf>
    <xf numFmtId="0" fontId="101" fillId="8" borderId="10" xfId="8" applyFont="1" applyFill="1" applyBorder="1" applyAlignment="1">
      <alignment horizontal="left" vertical="center" indent="5"/>
    </xf>
    <xf numFmtId="14" fontId="19" fillId="25" borderId="41" xfId="8" applyNumberFormat="1" applyFont="1" applyFill="1" applyBorder="1" applyAlignment="1">
      <alignment horizontal="center" vertical="center" wrapText="1"/>
    </xf>
    <xf numFmtId="20" fontId="19" fillId="25" borderId="37" xfId="8" applyNumberFormat="1" applyFont="1" applyFill="1" applyBorder="1" applyAlignment="1">
      <alignment horizontal="center" vertical="center" wrapText="1"/>
    </xf>
    <xf numFmtId="0" fontId="8" fillId="25" borderId="18" xfId="8" applyFill="1" applyBorder="1" applyAlignment="1">
      <alignment horizontal="center" vertical="center"/>
    </xf>
    <xf numFmtId="0" fontId="8" fillId="25" borderId="0" xfId="8" applyFill="1" applyAlignment="1">
      <alignment horizontal="center" vertical="center"/>
    </xf>
    <xf numFmtId="0" fontId="103" fillId="25" borderId="21" xfId="8" applyFont="1" applyFill="1" applyBorder="1" applyAlignment="1">
      <alignment horizontal="left" vertical="center" wrapText="1"/>
    </xf>
    <xf numFmtId="0" fontId="103" fillId="25" borderId="45" xfId="8" applyFont="1" applyFill="1" applyBorder="1" applyAlignment="1">
      <alignment horizontal="left" vertical="center" wrapText="1"/>
    </xf>
    <xf numFmtId="0" fontId="103" fillId="25" borderId="16" xfId="8" applyFont="1" applyFill="1" applyBorder="1" applyAlignment="1">
      <alignment horizontal="left" vertical="center" wrapText="1"/>
    </xf>
    <xf numFmtId="0" fontId="103" fillId="25" borderId="17" xfId="8" applyFont="1" applyFill="1" applyBorder="1" applyAlignment="1">
      <alignment horizontal="left" vertical="center" wrapText="1"/>
    </xf>
    <xf numFmtId="0" fontId="111" fillId="33" borderId="8" xfId="8" applyFont="1" applyFill="1" applyBorder="1" applyAlignment="1">
      <alignment horizontal="center" vertical="center"/>
    </xf>
    <xf numFmtId="0" fontId="111" fillId="33" borderId="18" xfId="8" applyFont="1" applyFill="1" applyBorder="1" applyAlignment="1">
      <alignment horizontal="center" vertical="center"/>
    </xf>
    <xf numFmtId="0" fontId="111" fillId="33" borderId="19" xfId="8" applyFont="1" applyFill="1" applyBorder="1" applyAlignment="1">
      <alignment horizontal="center" vertical="center"/>
    </xf>
    <xf numFmtId="0" fontId="111" fillId="33" borderId="11" xfId="8" applyFont="1" applyFill="1" applyBorder="1" applyAlignment="1">
      <alignment horizontal="center" vertical="center"/>
    </xf>
    <xf numFmtId="0" fontId="111" fillId="33" borderId="0" xfId="8" applyFont="1" applyFill="1" applyAlignment="1">
      <alignment horizontal="center" vertical="center"/>
    </xf>
    <xf numFmtId="0" fontId="111" fillId="33" borderId="12" xfId="8" applyFont="1" applyFill="1" applyBorder="1" applyAlignment="1">
      <alignment horizontal="center" vertical="center"/>
    </xf>
    <xf numFmtId="0" fontId="84" fillId="0" borderId="0" xfId="8" applyFont="1" applyAlignment="1">
      <alignment horizontal="left" vertical="top" wrapText="1"/>
    </xf>
    <xf numFmtId="0" fontId="112" fillId="8" borderId="8" xfId="8" applyFont="1" applyFill="1" applyBorder="1" applyAlignment="1">
      <alignment horizontal="center" vertical="center"/>
    </xf>
    <xf numFmtId="0" fontId="112" fillId="8" borderId="18" xfId="8" applyFont="1" applyFill="1" applyBorder="1" applyAlignment="1">
      <alignment horizontal="center" vertical="center"/>
    </xf>
    <xf numFmtId="0" fontId="112" fillId="8" borderId="19" xfId="8" applyFont="1" applyFill="1" applyBorder="1" applyAlignment="1">
      <alignment horizontal="center" vertical="center"/>
    </xf>
    <xf numFmtId="0" fontId="112" fillId="8" borderId="11" xfId="8" applyFont="1" applyFill="1" applyBorder="1" applyAlignment="1">
      <alignment horizontal="center" vertical="center"/>
    </xf>
    <xf numFmtId="0" fontId="112" fillId="8" borderId="0" xfId="8" applyFont="1" applyFill="1" applyAlignment="1">
      <alignment horizontal="center" vertical="center"/>
    </xf>
    <xf numFmtId="0" fontId="112" fillId="8" borderId="12" xfId="8" applyFont="1" applyFill="1" applyBorder="1" applyAlignment="1">
      <alignment horizontal="center" vertical="center"/>
    </xf>
    <xf numFmtId="0" fontId="8" fillId="25" borderId="0" xfId="8" applyFill="1" applyAlignment="1" applyProtection="1">
      <alignment horizontal="center" vertical="center"/>
      <protection locked="0" hidden="1"/>
    </xf>
    <xf numFmtId="0" fontId="8" fillId="25" borderId="16" xfId="8" applyFill="1" applyBorder="1" applyAlignment="1" applyProtection="1">
      <alignment horizontal="center" vertical="center"/>
      <protection locked="0" hidden="1"/>
    </xf>
    <xf numFmtId="0" fontId="8" fillId="25" borderId="43" xfId="8" applyFill="1" applyBorder="1" applyAlignment="1">
      <alignment horizontal="center" vertical="center"/>
    </xf>
    <xf numFmtId="0" fontId="8" fillId="25" borderId="18" xfId="8" applyFill="1" applyBorder="1" applyAlignment="1" applyProtection="1">
      <alignment horizontal="center" vertical="center"/>
      <protection locked="0" hidden="1"/>
    </xf>
    <xf numFmtId="0" fontId="8" fillId="25" borderId="18" xfId="8" applyFill="1" applyBorder="1" applyAlignment="1">
      <alignment horizontal="right" vertical="center"/>
    </xf>
    <xf numFmtId="0" fontId="8" fillId="25" borderId="0" xfId="8" applyFill="1" applyAlignment="1">
      <alignment horizontal="right" vertical="center"/>
    </xf>
    <xf numFmtId="0" fontId="8" fillId="25" borderId="18" xfId="8" applyFill="1" applyBorder="1" applyAlignment="1">
      <alignment horizontal="left" vertical="center"/>
    </xf>
    <xf numFmtId="0" fontId="8" fillId="25" borderId="0" xfId="8" applyFill="1" applyAlignment="1">
      <alignment horizontal="left" vertical="center"/>
    </xf>
    <xf numFmtId="0" fontId="8" fillId="25" borderId="16" xfId="8" applyFill="1" applyBorder="1" applyAlignment="1">
      <alignment horizontal="center" vertical="center"/>
    </xf>
    <xf numFmtId="0" fontId="113" fillId="8" borderId="8" xfId="8" applyFont="1" applyFill="1" applyBorder="1" applyAlignment="1">
      <alignment horizontal="center" vertical="center"/>
    </xf>
    <xf numFmtId="0" fontId="113" fillId="8" borderId="18" xfId="8" applyFont="1" applyFill="1" applyBorder="1" applyAlignment="1">
      <alignment horizontal="center" vertical="center"/>
    </xf>
    <xf numFmtId="0" fontId="113" fillId="8" borderId="19" xfId="8" applyFont="1" applyFill="1" applyBorder="1" applyAlignment="1">
      <alignment horizontal="center" vertical="center"/>
    </xf>
    <xf numFmtId="0" fontId="113" fillId="8" borderId="11" xfId="8" applyFont="1" applyFill="1" applyBorder="1" applyAlignment="1">
      <alignment horizontal="center" vertical="center"/>
    </xf>
    <xf numFmtId="0" fontId="113" fillId="8" borderId="0" xfId="8" applyFont="1" applyFill="1" applyAlignment="1">
      <alignment horizontal="center" vertical="center"/>
    </xf>
    <xf numFmtId="0" fontId="113" fillId="8" borderId="12" xfId="8" applyFont="1" applyFill="1" applyBorder="1" applyAlignment="1">
      <alignment horizontal="center" vertical="center"/>
    </xf>
    <xf numFmtId="0" fontId="113" fillId="8" borderId="15" xfId="8" applyFont="1" applyFill="1" applyBorder="1" applyAlignment="1">
      <alignment horizontal="center" vertical="center"/>
    </xf>
    <xf numFmtId="0" fontId="113" fillId="8" borderId="16" xfId="8" applyFont="1" applyFill="1" applyBorder="1" applyAlignment="1">
      <alignment horizontal="center" vertical="center"/>
    </xf>
    <xf numFmtId="0" fontId="113" fillId="8" borderId="17" xfId="8" applyFont="1" applyFill="1" applyBorder="1" applyAlignment="1">
      <alignment horizontal="center" vertical="center"/>
    </xf>
    <xf numFmtId="0" fontId="8" fillId="25" borderId="16" xfId="8" applyFill="1" applyBorder="1" applyAlignment="1">
      <alignment horizontal="left" vertical="center"/>
    </xf>
    <xf numFmtId="0" fontId="8" fillId="25" borderId="47" xfId="8" applyFill="1" applyBorder="1" applyAlignment="1">
      <alignment horizontal="center" vertical="center"/>
    </xf>
    <xf numFmtId="0" fontId="8" fillId="25" borderId="16" xfId="8" applyFill="1" applyBorder="1" applyAlignment="1">
      <alignment horizontal="right" vertical="center"/>
    </xf>
    <xf numFmtId="0" fontId="31" fillId="0" borderId="0" xfId="8" applyFont="1" applyAlignment="1">
      <alignment horizontal="left" vertical="center" wrapText="1"/>
    </xf>
    <xf numFmtId="0" fontId="27" fillId="0" borderId="18" xfId="8" applyFont="1" applyBorder="1" applyAlignment="1">
      <alignment horizontal="center" vertical="center"/>
    </xf>
    <xf numFmtId="0" fontId="81" fillId="0" borderId="32" xfId="8" applyFont="1" applyBorder="1" applyAlignment="1">
      <alignment horizontal="left" vertical="center" wrapText="1"/>
    </xf>
    <xf numFmtId="0" fontId="81" fillId="0" borderId="31" xfId="8" applyFont="1" applyBorder="1" applyAlignment="1">
      <alignment horizontal="left" vertical="center" wrapText="1"/>
    </xf>
    <xf numFmtId="0" fontId="95" fillId="0" borderId="32" xfId="8" applyFont="1" applyBorder="1" applyAlignment="1" applyProtection="1">
      <alignment horizontal="left" vertical="center" wrapText="1" indent="1"/>
      <protection hidden="1"/>
    </xf>
    <xf numFmtId="0" fontId="95" fillId="0" borderId="33" xfId="8" applyFont="1" applyBorder="1" applyAlignment="1" applyProtection="1">
      <alignment horizontal="left" vertical="center" wrapText="1" indent="1"/>
      <protection hidden="1"/>
    </xf>
    <xf numFmtId="0" fontId="95" fillId="0" borderId="31" xfId="8" applyFont="1" applyBorder="1" applyAlignment="1" applyProtection="1">
      <alignment horizontal="left" vertical="center" wrapText="1" indent="1"/>
      <protection hidden="1"/>
    </xf>
    <xf numFmtId="0" fontId="95" fillId="0" borderId="1" xfId="8" applyFont="1" applyBorder="1" applyAlignment="1" applyProtection="1">
      <alignment horizontal="left" vertical="center" wrapText="1" indent="1"/>
      <protection hidden="1"/>
    </xf>
    <xf numFmtId="0" fontId="95" fillId="0" borderId="34" xfId="8" applyFont="1" applyBorder="1" applyAlignment="1" applyProtection="1">
      <alignment horizontal="left" vertical="center" wrapText="1" indent="1"/>
      <protection hidden="1"/>
    </xf>
    <xf numFmtId="0" fontId="83" fillId="0" borderId="32" xfId="8" applyFont="1" applyBorder="1" applyAlignment="1" applyProtection="1">
      <alignment horizontal="left" vertical="top" wrapText="1" indent="1"/>
      <protection locked="0" hidden="1"/>
    </xf>
    <xf numFmtId="0" fontId="83" fillId="0" borderId="33" xfId="8" applyFont="1" applyBorder="1" applyAlignment="1" applyProtection="1">
      <alignment horizontal="left" vertical="top" wrapText="1" indent="1"/>
      <protection locked="0" hidden="1"/>
    </xf>
    <xf numFmtId="0" fontId="83" fillId="0" borderId="31" xfId="8" applyFont="1" applyBorder="1" applyAlignment="1" applyProtection="1">
      <alignment horizontal="left" vertical="top" wrapText="1" indent="1"/>
      <protection locked="0" hidden="1"/>
    </xf>
    <xf numFmtId="0" fontId="28" fillId="8" borderId="0" xfId="8" applyFont="1" applyFill="1" applyAlignment="1">
      <alignment horizontal="center" vertical="center"/>
    </xf>
    <xf numFmtId="0" fontId="29" fillId="25" borderId="0" xfId="8" applyFont="1" applyFill="1" applyAlignment="1">
      <alignment horizontal="center" vertical="center"/>
    </xf>
    <xf numFmtId="0" fontId="55" fillId="0" borderId="0" xfId="5" applyFont="1" applyAlignment="1" applyProtection="1">
      <alignment horizontal="center" vertical="top" wrapText="1"/>
    </xf>
    <xf numFmtId="0" fontId="8" fillId="25" borderId="29" xfId="8" applyFill="1" applyBorder="1" applyAlignment="1">
      <alignment horizontal="center" vertical="center"/>
    </xf>
    <xf numFmtId="0" fontId="29" fillId="8" borderId="0" xfId="8" applyFont="1" applyFill="1" applyAlignment="1">
      <alignment horizontal="center" vertical="center"/>
    </xf>
    <xf numFmtId="0" fontId="56" fillId="0" borderId="0" xfId="8" applyFont="1" applyAlignment="1">
      <alignment horizontal="left" vertical="center" wrapText="1"/>
    </xf>
    <xf numFmtId="0" fontId="108" fillId="0" borderId="0" xfId="8" applyFont="1" applyAlignment="1">
      <alignment horizontal="center" vertical="center"/>
    </xf>
    <xf numFmtId="0" fontId="8" fillId="0" borderId="0" xfId="8" applyAlignment="1">
      <alignment horizontal="left" vertical="center" wrapText="1"/>
    </xf>
    <xf numFmtId="0" fontId="13" fillId="0" borderId="0" xfId="8" applyFont="1" applyAlignment="1">
      <alignment horizontal="left" vertical="center" wrapText="1"/>
    </xf>
    <xf numFmtId="0" fontId="82" fillId="0" borderId="0" xfId="8" applyFont="1" applyAlignment="1">
      <alignment horizontal="left" vertical="center"/>
    </xf>
    <xf numFmtId="0" fontId="82" fillId="0" borderId="0" xfId="8" applyFont="1" applyAlignment="1" applyProtection="1">
      <alignment horizontal="left" vertical="center" indent="1"/>
      <protection locked="0"/>
    </xf>
    <xf numFmtId="0" fontId="40" fillId="0" borderId="0" xfId="8" applyFont="1" applyAlignment="1" applyProtection="1">
      <alignment horizontal="center" vertical="center"/>
      <protection locked="0"/>
    </xf>
    <xf numFmtId="0" fontId="61" fillId="0" borderId="0" xfId="8" applyFont="1" applyAlignment="1" applyProtection="1">
      <alignment horizontal="center" vertical="center"/>
      <protection locked="0"/>
    </xf>
    <xf numFmtId="0" fontId="61" fillId="0" borderId="0" xfId="8" applyFont="1" applyAlignment="1" applyProtection="1">
      <alignment horizontal="left" vertical="center"/>
      <protection locked="0"/>
    </xf>
    <xf numFmtId="0" fontId="20" fillId="25" borderId="24" xfId="8" applyFont="1" applyFill="1" applyBorder="1" applyAlignment="1">
      <alignment horizontal="right" vertical="center"/>
    </xf>
    <xf numFmtId="0" fontId="20" fillId="25" borderId="54" xfId="8" applyFont="1" applyFill="1" applyBorder="1" applyAlignment="1">
      <alignment horizontal="right" vertical="center"/>
    </xf>
    <xf numFmtId="0" fontId="20" fillId="25" borderId="21" xfId="8" applyFont="1" applyFill="1" applyBorder="1" applyAlignment="1">
      <alignment horizontal="right" vertical="center"/>
    </xf>
    <xf numFmtId="0" fontId="20" fillId="25" borderId="16" xfId="8" applyFont="1" applyFill="1" applyBorder="1" applyAlignment="1">
      <alignment horizontal="right" vertical="center"/>
    </xf>
    <xf numFmtId="0" fontId="20" fillId="25" borderId="26" xfId="8" applyFont="1" applyFill="1" applyBorder="1" applyAlignment="1">
      <alignment horizontal="left" vertical="center"/>
    </xf>
    <xf numFmtId="0" fontId="20" fillId="25" borderId="55" xfId="8" applyFont="1" applyFill="1" applyBorder="1" applyAlignment="1">
      <alignment horizontal="left" vertical="center"/>
    </xf>
    <xf numFmtId="0" fontId="20" fillId="25" borderId="2" xfId="8" applyFont="1" applyFill="1" applyBorder="1" applyAlignment="1">
      <alignment horizontal="right" vertical="center"/>
    </xf>
    <xf numFmtId="43" fontId="39" fillId="0" borderId="0" xfId="2" applyFont="1" applyAlignment="1">
      <alignment horizontal="left" vertical="center" wrapText="1"/>
    </xf>
    <xf numFmtId="0" fontId="20" fillId="25" borderId="52" xfId="8" applyFont="1" applyFill="1" applyBorder="1" applyAlignment="1">
      <alignment horizontal="right" vertical="center"/>
    </xf>
    <xf numFmtId="0" fontId="20" fillId="25" borderId="18" xfId="8" applyFont="1" applyFill="1" applyBorder="1" applyAlignment="1">
      <alignment horizontal="right" vertical="center"/>
    </xf>
    <xf numFmtId="0" fontId="20" fillId="25" borderId="53" xfId="8" applyFont="1" applyFill="1" applyBorder="1" applyAlignment="1">
      <alignment horizontal="left" vertical="center"/>
    </xf>
    <xf numFmtId="0" fontId="40" fillId="0" borderId="11" xfId="8" applyFont="1" applyBorder="1" applyAlignment="1" applyProtection="1">
      <alignment horizontal="center" vertical="center"/>
      <protection locked="0"/>
    </xf>
    <xf numFmtId="0" fontId="28" fillId="8" borderId="8" xfId="8" applyFont="1" applyFill="1" applyBorder="1" applyAlignment="1">
      <alignment horizontal="center" vertical="center"/>
    </xf>
    <xf numFmtId="0" fontId="28" fillId="8" borderId="18" xfId="8" applyFont="1" applyFill="1" applyBorder="1" applyAlignment="1">
      <alignment horizontal="center" vertical="center"/>
    </xf>
    <xf numFmtId="0" fontId="28" fillId="8" borderId="15" xfId="8" applyFont="1" applyFill="1" applyBorder="1" applyAlignment="1">
      <alignment horizontal="center" vertical="center"/>
    </xf>
    <xf numFmtId="0" fontId="28" fillId="8" borderId="16" xfId="8" applyFont="1" applyFill="1" applyBorder="1" applyAlignment="1">
      <alignment horizontal="center" vertical="center"/>
    </xf>
    <xf numFmtId="0" fontId="29" fillId="25" borderId="18" xfId="8" applyFont="1" applyFill="1" applyBorder="1" applyAlignment="1">
      <alignment horizontal="center" vertical="center"/>
    </xf>
    <xf numFmtId="0" fontId="29" fillId="25" borderId="19" xfId="8" applyFont="1" applyFill="1" applyBorder="1" applyAlignment="1">
      <alignment horizontal="center" vertical="center"/>
    </xf>
    <xf numFmtId="0" fontId="29" fillId="25" borderId="16" xfId="8" applyFont="1" applyFill="1" applyBorder="1" applyAlignment="1">
      <alignment horizontal="center" vertical="center"/>
    </xf>
    <xf numFmtId="0" fontId="29" fillId="25" borderId="17" xfId="8" applyFont="1" applyFill="1" applyBorder="1" applyAlignment="1">
      <alignment horizontal="center" vertical="center"/>
    </xf>
    <xf numFmtId="0" fontId="108" fillId="31" borderId="0" xfId="8" applyFont="1" applyFill="1" applyAlignment="1">
      <alignment horizontal="center" vertical="center"/>
    </xf>
    <xf numFmtId="0" fontId="108" fillId="31" borderId="0" xfId="8" applyFont="1" applyFill="1" applyAlignment="1">
      <alignment horizontal="left" vertical="top"/>
    </xf>
    <xf numFmtId="0" fontId="84" fillId="0" borderId="0" xfId="8" applyFont="1" applyAlignment="1">
      <alignment horizontal="left" vertical="center" wrapText="1"/>
    </xf>
    <xf numFmtId="0" fontId="8" fillId="0" borderId="0" xfId="8" applyAlignment="1">
      <alignment horizontal="center" vertical="center" wrapText="1"/>
    </xf>
    <xf numFmtId="0" fontId="98" fillId="0" borderId="0" xfId="8" applyFont="1" applyAlignment="1">
      <alignment horizontal="center" vertical="center" wrapText="1"/>
    </xf>
    <xf numFmtId="20" fontId="97" fillId="8" borderId="37" xfId="8" applyNumberFormat="1" applyFont="1" applyFill="1" applyBorder="1" applyAlignment="1">
      <alignment horizontal="left" vertical="center" wrapText="1"/>
    </xf>
    <xf numFmtId="20" fontId="97" fillId="8" borderId="30" xfId="8" applyNumberFormat="1" applyFont="1" applyFill="1" applyBorder="1" applyAlignment="1">
      <alignment horizontal="left" vertical="center" wrapText="1"/>
    </xf>
    <xf numFmtId="20" fontId="97" fillId="8" borderId="37" xfId="8" applyNumberFormat="1" applyFont="1" applyFill="1" applyBorder="1" applyAlignment="1">
      <alignment horizontal="center" vertical="center" wrapText="1"/>
    </xf>
    <xf numFmtId="20" fontId="97" fillId="8" borderId="30" xfId="8" applyNumberFormat="1" applyFont="1" applyFill="1" applyBorder="1" applyAlignment="1">
      <alignment horizontal="center" vertical="center" wrapText="1"/>
    </xf>
    <xf numFmtId="0" fontId="20" fillId="8" borderId="52" xfId="8" applyFont="1" applyFill="1" applyBorder="1" applyAlignment="1">
      <alignment horizontal="right" vertical="center"/>
    </xf>
    <xf numFmtId="0" fontId="20" fillId="8" borderId="24" xfId="8" applyFont="1" applyFill="1" applyBorder="1" applyAlignment="1">
      <alignment horizontal="right" vertical="center"/>
    </xf>
    <xf numFmtId="0" fontId="76" fillId="23" borderId="40" xfId="8" applyFont="1" applyFill="1" applyBorder="1" applyAlignment="1">
      <alignment horizontal="center" vertical="center" wrapText="1"/>
    </xf>
    <xf numFmtId="0" fontId="76" fillId="23" borderId="9" xfId="8" applyFont="1" applyFill="1" applyBorder="1" applyAlignment="1">
      <alignment horizontal="center" vertical="center" wrapText="1"/>
    </xf>
    <xf numFmtId="0" fontId="76" fillId="23" borderId="40" xfId="8" applyFont="1" applyFill="1" applyBorder="1" applyAlignment="1">
      <alignment horizontal="left" vertical="center" indent="5"/>
    </xf>
    <xf numFmtId="0" fontId="76" fillId="23" borderId="9" xfId="8" applyFont="1" applyFill="1" applyBorder="1" applyAlignment="1">
      <alignment horizontal="left" vertical="center" indent="5"/>
    </xf>
    <xf numFmtId="0" fontId="76" fillId="23" borderId="10" xfId="8" applyFont="1" applyFill="1" applyBorder="1" applyAlignment="1">
      <alignment horizontal="left" vertical="center" indent="5"/>
    </xf>
    <xf numFmtId="0" fontId="77" fillId="23" borderId="8" xfId="8" applyFont="1" applyFill="1" applyBorder="1" applyAlignment="1">
      <alignment horizontal="center" vertical="center"/>
    </xf>
    <xf numFmtId="0" fontId="77" fillId="23" borderId="18" xfId="8" applyFont="1" applyFill="1" applyBorder="1" applyAlignment="1">
      <alignment horizontal="center" vertical="center"/>
    </xf>
    <xf numFmtId="0" fontId="77" fillId="23" borderId="19" xfId="8" applyFont="1" applyFill="1" applyBorder="1" applyAlignment="1">
      <alignment horizontal="center" vertical="center"/>
    </xf>
    <xf numFmtId="0" fontId="77" fillId="23" borderId="11" xfId="8" applyFont="1" applyFill="1" applyBorder="1" applyAlignment="1">
      <alignment horizontal="center" vertical="center"/>
    </xf>
    <xf numFmtId="0" fontId="77" fillId="23" borderId="0" xfId="8" applyFont="1" applyFill="1" applyAlignment="1">
      <alignment horizontal="center" vertical="center"/>
    </xf>
    <xf numFmtId="0" fontId="77" fillId="23" borderId="12" xfId="8" applyFont="1" applyFill="1" applyBorder="1" applyAlignment="1">
      <alignment horizontal="center" vertical="center"/>
    </xf>
    <xf numFmtId="14" fontId="19" fillId="8" borderId="41" xfId="8" applyNumberFormat="1" applyFont="1" applyFill="1" applyBorder="1" applyAlignment="1">
      <alignment horizontal="center" vertical="center" wrapText="1"/>
    </xf>
    <xf numFmtId="14" fontId="19" fillId="8" borderId="44" xfId="8" applyNumberFormat="1" applyFont="1" applyFill="1" applyBorder="1" applyAlignment="1">
      <alignment horizontal="center" vertical="center" wrapText="1"/>
    </xf>
    <xf numFmtId="20" fontId="19" fillId="8" borderId="30" xfId="8" applyNumberFormat="1" applyFont="1" applyFill="1" applyBorder="1" applyAlignment="1">
      <alignment horizontal="center" vertical="center" wrapText="1"/>
    </xf>
    <xf numFmtId="0" fontId="20" fillId="8" borderId="18" xfId="8" applyFont="1" applyFill="1" applyBorder="1" applyAlignment="1">
      <alignment horizontal="right" vertical="center"/>
    </xf>
    <xf numFmtId="0" fontId="20" fillId="8" borderId="2" xfId="8" applyFont="1" applyFill="1" applyBorder="1" applyAlignment="1">
      <alignment horizontal="right" vertical="center"/>
    </xf>
    <xf numFmtId="0" fontId="20" fillId="8" borderId="53" xfId="8" applyFont="1" applyFill="1" applyBorder="1" applyAlignment="1">
      <alignment horizontal="left" vertical="center"/>
    </xf>
    <xf numFmtId="0" fontId="20" fillId="8" borderId="26" xfId="8" applyFont="1" applyFill="1" applyBorder="1" applyAlignment="1">
      <alignment horizontal="left" vertical="center"/>
    </xf>
    <xf numFmtId="0" fontId="8" fillId="8" borderId="37" xfId="8" applyFill="1" applyBorder="1" applyAlignment="1">
      <alignment horizontal="center" vertical="center"/>
    </xf>
    <xf numFmtId="0" fontId="8" fillId="8" borderId="30" xfId="8" applyFill="1" applyBorder="1" applyAlignment="1">
      <alignment horizontal="center" vertical="center"/>
    </xf>
    <xf numFmtId="0" fontId="96" fillId="8" borderId="37" xfId="8" applyFont="1" applyFill="1" applyBorder="1" applyAlignment="1">
      <alignment horizontal="center" vertical="center"/>
    </xf>
    <xf numFmtId="0" fontId="96" fillId="8" borderId="30" xfId="8" applyFont="1" applyFill="1" applyBorder="1" applyAlignment="1">
      <alignment horizontal="center" vertical="center"/>
    </xf>
    <xf numFmtId="0" fontId="21" fillId="8" borderId="35" xfId="8" applyFont="1" applyFill="1" applyBorder="1" applyAlignment="1">
      <alignment horizontal="center" vertical="center"/>
    </xf>
    <xf numFmtId="0" fontId="21" fillId="8" borderId="39" xfId="8" applyFont="1" applyFill="1" applyBorder="1" applyAlignment="1">
      <alignment horizontal="center" vertical="center"/>
    </xf>
    <xf numFmtId="20" fontId="19" fillId="8" borderId="37" xfId="8" applyNumberFormat="1" applyFont="1" applyFill="1" applyBorder="1" applyAlignment="1">
      <alignment horizontal="center" vertical="center" wrapText="1"/>
    </xf>
    <xf numFmtId="0" fontId="24" fillId="8" borderId="21" xfId="8" applyFont="1" applyFill="1" applyBorder="1" applyAlignment="1">
      <alignment horizontal="left" vertical="center" wrapText="1"/>
    </xf>
    <xf numFmtId="0" fontId="24" fillId="8" borderId="45" xfId="8" applyFont="1" applyFill="1" applyBorder="1" applyAlignment="1">
      <alignment horizontal="left" vertical="center" wrapText="1"/>
    </xf>
    <xf numFmtId="0" fontId="24" fillId="8" borderId="16" xfId="8" applyFont="1" applyFill="1" applyBorder="1" applyAlignment="1">
      <alignment horizontal="left" vertical="center" wrapText="1"/>
    </xf>
    <xf numFmtId="0" fontId="24" fillId="8" borderId="17" xfId="8" applyFont="1" applyFill="1" applyBorder="1" applyAlignment="1">
      <alignment horizontal="left" vertical="center" wrapText="1"/>
    </xf>
    <xf numFmtId="0" fontId="20" fillId="8" borderId="21" xfId="8" applyFont="1" applyFill="1" applyBorder="1" applyAlignment="1">
      <alignment horizontal="right" vertical="center"/>
    </xf>
    <xf numFmtId="0" fontId="24" fillId="8" borderId="0" xfId="8" applyFont="1" applyFill="1" applyAlignment="1">
      <alignment horizontal="left" vertical="center" wrapText="1"/>
    </xf>
    <xf numFmtId="0" fontId="24" fillId="8" borderId="12" xfId="8" applyFont="1" applyFill="1" applyBorder="1" applyAlignment="1">
      <alignment horizontal="left" vertical="center" wrapText="1"/>
    </xf>
    <xf numFmtId="20" fontId="97" fillId="8" borderId="38" xfId="8" applyNumberFormat="1" applyFont="1" applyFill="1" applyBorder="1" applyAlignment="1">
      <alignment horizontal="left" vertical="center" wrapText="1"/>
    </xf>
    <xf numFmtId="20" fontId="97" fillId="8" borderId="38" xfId="8" applyNumberFormat="1" applyFont="1" applyFill="1" applyBorder="1" applyAlignment="1">
      <alignment horizontal="center" vertical="center" wrapText="1"/>
    </xf>
    <xf numFmtId="0" fontId="20" fillId="8" borderId="54" xfId="8" applyFont="1" applyFill="1" applyBorder="1" applyAlignment="1">
      <alignment horizontal="right" vertical="center"/>
    </xf>
    <xf numFmtId="0" fontId="20" fillId="8" borderId="16" xfId="8" applyFont="1" applyFill="1" applyBorder="1" applyAlignment="1">
      <alignment horizontal="right" vertical="center"/>
    </xf>
    <xf numFmtId="0" fontId="20" fillId="8" borderId="55" xfId="8" applyFont="1" applyFill="1" applyBorder="1" applyAlignment="1">
      <alignment horizontal="left" vertical="center"/>
    </xf>
    <xf numFmtId="0" fontId="96" fillId="8" borderId="38" xfId="8" applyFont="1" applyFill="1" applyBorder="1" applyAlignment="1">
      <alignment horizontal="center" vertical="center"/>
    </xf>
    <xf numFmtId="0" fontId="21" fillId="8" borderId="36" xfId="8" applyFont="1" applyFill="1" applyBorder="1" applyAlignment="1">
      <alignment horizontal="center" vertical="center"/>
    </xf>
    <xf numFmtId="14" fontId="19" fillId="8" borderId="42" xfId="8" applyNumberFormat="1" applyFont="1" applyFill="1" applyBorder="1" applyAlignment="1">
      <alignment horizontal="center" vertical="center" wrapText="1"/>
    </xf>
    <xf numFmtId="20" fontId="19" fillId="8" borderId="38" xfId="8" applyNumberFormat="1" applyFont="1" applyFill="1" applyBorder="1" applyAlignment="1">
      <alignment horizontal="center" vertical="center" wrapText="1"/>
    </xf>
    <xf numFmtId="0" fontId="8" fillId="8" borderId="38" xfId="8" applyFill="1" applyBorder="1" applyAlignment="1">
      <alignment horizontal="center" vertical="center"/>
    </xf>
    <xf numFmtId="0" fontId="77" fillId="23" borderId="15" xfId="8" applyFont="1" applyFill="1" applyBorder="1" applyAlignment="1">
      <alignment horizontal="center" vertical="center"/>
    </xf>
    <xf numFmtId="0" fontId="77" fillId="23" borderId="16" xfId="8" applyFont="1" applyFill="1" applyBorder="1" applyAlignment="1">
      <alignment horizontal="center" vertical="center"/>
    </xf>
    <xf numFmtId="0" fontId="77" fillId="23" borderId="17" xfId="8" applyFont="1" applyFill="1" applyBorder="1" applyAlignment="1">
      <alignment horizontal="center" vertical="center"/>
    </xf>
    <xf numFmtId="0" fontId="20" fillId="8" borderId="37" xfId="8" applyFont="1" applyFill="1" applyBorder="1" applyAlignment="1">
      <alignment horizontal="left" vertical="center"/>
    </xf>
    <xf numFmtId="0" fontId="20" fillId="8" borderId="30" xfId="8" applyFont="1" applyFill="1" applyBorder="1" applyAlignment="1">
      <alignment horizontal="left" vertical="center"/>
    </xf>
    <xf numFmtId="0" fontId="20" fillId="8" borderId="38" xfId="8" applyFont="1" applyFill="1" applyBorder="1" applyAlignment="1">
      <alignment horizontal="left" vertical="center"/>
    </xf>
    <xf numFmtId="0" fontId="78" fillId="23" borderId="8" xfId="8" applyFont="1" applyFill="1" applyBorder="1" applyAlignment="1">
      <alignment horizontal="center" vertical="center"/>
    </xf>
    <xf numFmtId="0" fontId="78" fillId="23" borderId="18" xfId="8" applyFont="1" applyFill="1" applyBorder="1" applyAlignment="1">
      <alignment horizontal="center" vertical="center"/>
    </xf>
    <xf numFmtId="0" fontId="78" fillId="23" borderId="19" xfId="8" applyFont="1" applyFill="1" applyBorder="1" applyAlignment="1">
      <alignment horizontal="center" vertical="center"/>
    </xf>
    <xf numFmtId="0" fontId="78" fillId="23" borderId="11" xfId="8" applyFont="1" applyFill="1" applyBorder="1" applyAlignment="1">
      <alignment horizontal="center" vertical="center"/>
    </xf>
    <xf numFmtId="0" fontId="78" fillId="23" borderId="0" xfId="8" applyFont="1" applyFill="1" applyAlignment="1">
      <alignment horizontal="center" vertical="center"/>
    </xf>
    <xf numFmtId="0" fontId="78" fillId="23" borderId="12" xfId="8" applyFont="1" applyFill="1" applyBorder="1" applyAlignment="1">
      <alignment horizontal="center" vertical="center"/>
    </xf>
    <xf numFmtId="0" fontId="28" fillId="23" borderId="8" xfId="8" applyFont="1" applyFill="1" applyBorder="1" applyAlignment="1">
      <alignment horizontal="center" vertical="center"/>
    </xf>
    <xf numFmtId="0" fontId="28" fillId="23" borderId="18" xfId="8" applyFont="1" applyFill="1" applyBorder="1" applyAlignment="1">
      <alignment horizontal="center" vertical="center"/>
    </xf>
    <xf numFmtId="0" fontId="28" fillId="23" borderId="15" xfId="8" applyFont="1" applyFill="1" applyBorder="1" applyAlignment="1">
      <alignment horizontal="center" vertical="center"/>
    </xf>
    <xf numFmtId="0" fontId="28" fillId="23" borderId="16" xfId="8" applyFont="1" applyFill="1" applyBorder="1" applyAlignment="1">
      <alignment horizontal="center" vertical="center"/>
    </xf>
    <xf numFmtId="0" fontId="29" fillId="8" borderId="18" xfId="8" applyFont="1" applyFill="1" applyBorder="1" applyAlignment="1">
      <alignment horizontal="center" vertical="center"/>
    </xf>
    <xf numFmtId="0" fontId="29" fillId="8" borderId="19" xfId="8" applyFont="1" applyFill="1" applyBorder="1" applyAlignment="1">
      <alignment horizontal="center" vertical="center"/>
    </xf>
    <xf numFmtId="0" fontId="29" fillId="8" borderId="16" xfId="8" applyFont="1" applyFill="1" applyBorder="1" applyAlignment="1">
      <alignment horizontal="center" vertical="center"/>
    </xf>
    <xf numFmtId="0" fontId="29" fillId="8" borderId="17" xfId="8" applyFont="1" applyFill="1" applyBorder="1" applyAlignment="1">
      <alignment horizontal="center" vertical="center"/>
    </xf>
    <xf numFmtId="0" fontId="8" fillId="8" borderId="18" xfId="8" applyFill="1" applyBorder="1" applyAlignment="1">
      <alignment horizontal="center" vertical="center"/>
    </xf>
    <xf numFmtId="0" fontId="8" fillId="8" borderId="16" xfId="8" applyFill="1" applyBorder="1" applyAlignment="1">
      <alignment horizontal="center" vertical="center"/>
    </xf>
    <xf numFmtId="0" fontId="79" fillId="23" borderId="8" xfId="8" applyFont="1" applyFill="1" applyBorder="1" applyAlignment="1">
      <alignment horizontal="center" vertical="center"/>
    </xf>
    <xf numFmtId="0" fontId="79" fillId="23" borderId="18" xfId="8" applyFont="1" applyFill="1" applyBorder="1" applyAlignment="1">
      <alignment horizontal="center" vertical="center"/>
    </xf>
    <xf numFmtId="0" fontId="79" fillId="23" borderId="19" xfId="8" applyFont="1" applyFill="1" applyBorder="1" applyAlignment="1">
      <alignment horizontal="center" vertical="center"/>
    </xf>
    <xf numFmtId="0" fontId="79" fillId="23" borderId="11" xfId="8" applyFont="1" applyFill="1" applyBorder="1" applyAlignment="1">
      <alignment horizontal="center" vertical="center"/>
    </xf>
    <xf numFmtId="0" fontId="79" fillId="23" borderId="0" xfId="8" applyFont="1" applyFill="1" applyAlignment="1">
      <alignment horizontal="center" vertical="center"/>
    </xf>
    <xf numFmtId="0" fontId="79" fillId="23" borderId="12" xfId="8" applyFont="1" applyFill="1" applyBorder="1" applyAlignment="1">
      <alignment horizontal="center" vertical="center"/>
    </xf>
    <xf numFmtId="1" fontId="97" fillId="8" borderId="37" xfId="8" applyNumberFormat="1" applyFont="1" applyFill="1" applyBorder="1" applyAlignment="1">
      <alignment horizontal="left" vertical="center" wrapText="1"/>
    </xf>
    <xf numFmtId="1" fontId="97" fillId="8" borderId="30" xfId="8" applyNumberFormat="1" applyFont="1" applyFill="1" applyBorder="1" applyAlignment="1">
      <alignment horizontal="left" vertical="center" wrapText="1"/>
    </xf>
    <xf numFmtId="1" fontId="20" fillId="8" borderId="52" xfId="8" applyNumberFormat="1" applyFont="1" applyFill="1" applyBorder="1" applyAlignment="1">
      <alignment horizontal="right" vertical="center"/>
    </xf>
    <xf numFmtId="1" fontId="20" fillId="8" borderId="24" xfId="8" applyNumberFormat="1" applyFont="1" applyFill="1" applyBorder="1" applyAlignment="1">
      <alignment horizontal="right" vertical="center"/>
    </xf>
    <xf numFmtId="1" fontId="20" fillId="8" borderId="18" xfId="8" applyNumberFormat="1" applyFont="1" applyFill="1" applyBorder="1" applyAlignment="1">
      <alignment horizontal="right" vertical="center"/>
    </xf>
    <xf numFmtId="1" fontId="20" fillId="8" borderId="2" xfId="8" applyNumberFormat="1" applyFont="1" applyFill="1" applyBorder="1" applyAlignment="1">
      <alignment horizontal="right" vertical="center"/>
    </xf>
    <xf numFmtId="1" fontId="8" fillId="8" borderId="37" xfId="8" applyNumberFormat="1" applyFill="1" applyBorder="1" applyAlignment="1">
      <alignment horizontal="center" vertical="center"/>
    </xf>
    <xf numFmtId="1" fontId="8" fillId="8" borderId="30" xfId="8" applyNumberFormat="1" applyFill="1" applyBorder="1" applyAlignment="1">
      <alignment horizontal="center" vertical="center"/>
    </xf>
    <xf numFmtId="1" fontId="96" fillId="8" borderId="37" xfId="8" applyNumberFormat="1" applyFont="1" applyFill="1" applyBorder="1" applyAlignment="1">
      <alignment horizontal="center" vertical="center"/>
    </xf>
    <xf numFmtId="1" fontId="96" fillId="8" borderId="30" xfId="8" applyNumberFormat="1" applyFont="1" applyFill="1" applyBorder="1" applyAlignment="1">
      <alignment horizontal="center" vertical="center"/>
    </xf>
    <xf numFmtId="20" fontId="20" fillId="8" borderId="52" xfId="8" applyNumberFormat="1" applyFont="1" applyFill="1" applyBorder="1" applyAlignment="1">
      <alignment horizontal="right" vertical="center"/>
    </xf>
    <xf numFmtId="20" fontId="20" fillId="8" borderId="24" xfId="8" applyNumberFormat="1" applyFont="1" applyFill="1" applyBorder="1" applyAlignment="1">
      <alignment horizontal="right" vertical="center"/>
    </xf>
    <xf numFmtId="0" fontId="20" fillId="8" borderId="0" xfId="8" applyFont="1" applyFill="1" applyAlignment="1">
      <alignment horizontal="right" vertical="center"/>
    </xf>
    <xf numFmtId="0" fontId="20" fillId="8" borderId="46" xfId="8" applyFont="1" applyFill="1" applyBorder="1" applyAlignment="1">
      <alignment horizontal="left" vertical="center"/>
    </xf>
    <xf numFmtId="0" fontId="20" fillId="8" borderId="5" xfId="8" applyFont="1" applyFill="1" applyBorder="1" applyAlignment="1">
      <alignment horizontal="left" vertical="center"/>
    </xf>
    <xf numFmtId="0" fontId="20" fillId="8" borderId="22" xfId="8" applyFont="1" applyFill="1" applyBorder="1" applyAlignment="1">
      <alignment horizontal="left" vertical="center"/>
    </xf>
    <xf numFmtId="0" fontId="20" fillId="8" borderId="48" xfId="8" applyFont="1" applyFill="1" applyBorder="1" applyAlignment="1">
      <alignment horizontal="left" vertical="center"/>
    </xf>
    <xf numFmtId="0" fontId="108" fillId="0" borderId="0" xfId="8" applyFont="1" applyAlignment="1">
      <alignment horizontal="left" vertical="top"/>
    </xf>
    <xf numFmtId="0" fontId="8" fillId="6" borderId="25" xfId="8" applyFill="1" applyBorder="1" applyAlignment="1">
      <alignment horizontal="center"/>
    </xf>
    <xf numFmtId="0" fontId="8" fillId="6" borderId="26" xfId="8" applyFill="1" applyBorder="1" applyAlignment="1">
      <alignment horizontal="center"/>
    </xf>
    <xf numFmtId="0" fontId="8" fillId="0" borderId="0" xfId="8" applyAlignment="1" applyProtection="1">
      <alignment horizontal="center" vertical="center" wrapText="1"/>
      <protection hidden="1"/>
    </xf>
    <xf numFmtId="0" fontId="8" fillId="0" borderId="0" xfId="8" applyAlignment="1" applyProtection="1">
      <alignment horizontal="left" vertical="center" wrapText="1"/>
      <protection hidden="1"/>
    </xf>
  </cellXfs>
  <cellStyles count="36">
    <cellStyle name="20% - Akzent1" xfId="11" xr:uid="{00000000-0005-0000-0000-000000000000}"/>
    <cellStyle name="20% - Akzent2" xfId="12" xr:uid="{00000000-0005-0000-0000-000001000000}"/>
    <cellStyle name="20% - Akzent3" xfId="13" xr:uid="{00000000-0005-0000-0000-000002000000}"/>
    <cellStyle name="20% - Akzent4" xfId="14" xr:uid="{00000000-0005-0000-0000-000003000000}"/>
    <cellStyle name="20% - Akzent5" xfId="15" xr:uid="{00000000-0005-0000-0000-000004000000}"/>
    <cellStyle name="20% - Akzent6" xfId="16" xr:uid="{00000000-0005-0000-0000-000005000000}"/>
    <cellStyle name="40% - Akzent1" xfId="17" xr:uid="{00000000-0005-0000-0000-000006000000}"/>
    <cellStyle name="40% - Akzent2" xfId="18" xr:uid="{00000000-0005-0000-0000-000007000000}"/>
    <cellStyle name="40% - Akzent3" xfId="19" xr:uid="{00000000-0005-0000-0000-000008000000}"/>
    <cellStyle name="40% - Akzent4" xfId="20" xr:uid="{00000000-0005-0000-0000-000009000000}"/>
    <cellStyle name="40% - Akzent5" xfId="21" xr:uid="{00000000-0005-0000-0000-00000A000000}"/>
    <cellStyle name="40% - Akzent6" xfId="22" xr:uid="{00000000-0005-0000-0000-00000B000000}"/>
    <cellStyle name="60% - Akzent1" xfId="23" xr:uid="{00000000-0005-0000-0000-00000C000000}"/>
    <cellStyle name="60% - Akzent2" xfId="24" xr:uid="{00000000-0005-0000-0000-00000D000000}"/>
    <cellStyle name="60% - Akzent3" xfId="25" xr:uid="{00000000-0005-0000-0000-00000E000000}"/>
    <cellStyle name="60% - Akzent4" xfId="26" xr:uid="{00000000-0005-0000-0000-00000F000000}"/>
    <cellStyle name="60% - Akzent5" xfId="27" xr:uid="{00000000-0005-0000-0000-000010000000}"/>
    <cellStyle name="60% - Akzent6" xfId="28" xr:uid="{00000000-0005-0000-0000-000011000000}"/>
    <cellStyle name="Dezimal 2" xfId="2" xr:uid="{00000000-0005-0000-0000-000012000000}"/>
    <cellStyle name="Dezimal 2 2" xfId="3" xr:uid="{00000000-0005-0000-0000-000013000000}"/>
    <cellStyle name="Euro" xfId="4" xr:uid="{00000000-0005-0000-0000-000014000000}"/>
    <cellStyle name="Hyperlink 2" xfId="6" xr:uid="{00000000-0005-0000-0000-000016000000}"/>
    <cellStyle name="Hyperlink 3" xfId="29" xr:uid="{00000000-0005-0000-0000-000017000000}"/>
    <cellStyle name="Hyperlink 4" xfId="31" xr:uid="{00000000-0005-0000-0000-000018000000}"/>
    <cellStyle name="Komma" xfId="1" builtinId="3"/>
    <cellStyle name="Komma 2" xfId="10" xr:uid="{00000000-0005-0000-0000-00001A000000}"/>
    <cellStyle name="Link" xfId="5" builtinId="8"/>
    <cellStyle name="Link 2" xfId="30" xr:uid="{00000000-0005-0000-0000-00001B000000}"/>
    <cellStyle name="Link 3" xfId="34" xr:uid="{105FF1DC-4F69-4437-A18B-9E1060E2FC70}"/>
    <cellStyle name="Prozent 2" xfId="7" xr:uid="{00000000-0005-0000-0000-00001C000000}"/>
    <cellStyle name="Standard" xfId="0" builtinId="0"/>
    <cellStyle name="Standard 2" xfId="8" xr:uid="{00000000-0005-0000-0000-00001E000000}"/>
    <cellStyle name="Standard 3" xfId="9" xr:uid="{00000000-0005-0000-0000-00001F000000}"/>
    <cellStyle name="Standard 4" xfId="32" xr:uid="{00000000-0005-0000-0000-000020000000}"/>
    <cellStyle name="Standard 5" xfId="33" xr:uid="{F11011CE-DD6B-4F0E-9F11-8CFC2830E0D1}"/>
    <cellStyle name="Standard 6" xfId="35" xr:uid="{B3CF084A-B816-4A53-B9ED-59E809CA29AB}"/>
  </cellStyles>
  <dxfs count="37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fill>
        <patternFill>
          <bgColor indexed="42"/>
        </patternFill>
      </fill>
      <border>
        <left style="thin">
          <color indexed="64"/>
        </left>
        <right style="thin">
          <color indexed="64"/>
        </right>
        <top style="thin">
          <color indexed="64"/>
        </top>
        <bottom style="thin">
          <color indexed="64"/>
        </bottom>
      </border>
    </dxf>
    <dxf>
      <font>
        <color rgb="FFFF0000"/>
      </font>
      <border>
        <left style="thin">
          <color indexed="64"/>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color theme="0" tint="-0.14996795556505021"/>
      </font>
    </dxf>
    <dxf>
      <font>
        <color theme="0" tint="-0.14996795556505021"/>
      </font>
    </dxf>
    <dxf>
      <font>
        <color theme="0" tint="-0.14996795556505021"/>
      </font>
    </dxf>
    <dxf>
      <font>
        <color theme="0" tint="-0.14996795556505021"/>
      </font>
    </dxf>
    <dxf>
      <font>
        <condense val="0"/>
        <extend val="0"/>
        <color indexed="10"/>
      </font>
    </dxf>
    <dxf>
      <font>
        <condense val="0"/>
        <extend val="0"/>
        <color indexed="10"/>
      </font>
    </dxf>
    <dxf>
      <font>
        <condense val="0"/>
        <extend val="0"/>
        <color indexed="10"/>
      </font>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color theme="0" tint="-0.14996795556505021"/>
      </font>
    </dxf>
    <dxf>
      <font>
        <color theme="0" tint="-0.14996795556505021"/>
      </font>
    </dxf>
    <dxf>
      <font>
        <color theme="0" tint="-0.14996795556505021"/>
      </font>
    </dxf>
    <dxf>
      <font>
        <condense val="0"/>
        <extend val="0"/>
        <color indexed="10"/>
      </font>
    </dxf>
    <dxf>
      <font>
        <condense val="0"/>
        <extend val="0"/>
        <color indexed="10"/>
      </font>
    </dxf>
    <dxf>
      <font>
        <condense val="0"/>
        <extend val="0"/>
        <color indexed="10"/>
      </font>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41"/>
      </font>
    </dxf>
    <dxf>
      <font>
        <condense val="0"/>
        <extend val="0"/>
        <color indexed="47"/>
      </font>
    </dxf>
    <dxf>
      <font>
        <condense val="0"/>
        <extend val="0"/>
        <color indexed="43"/>
      </font>
    </dxf>
    <dxf>
      <font>
        <color theme="0" tint="-0.14996795556505021"/>
      </font>
    </dxf>
    <dxf>
      <font>
        <condense val="0"/>
        <extend val="0"/>
        <color indexed="41"/>
      </font>
    </dxf>
    <dxf>
      <font>
        <condense val="0"/>
        <extend val="0"/>
        <color indexed="42"/>
      </font>
    </dxf>
    <dxf>
      <font>
        <condense val="0"/>
        <extend val="0"/>
        <color indexed="41"/>
      </font>
    </dxf>
    <dxf>
      <font>
        <color theme="0" tint="-0.14996795556505021"/>
      </font>
    </dxf>
    <dxf>
      <font>
        <condense val="0"/>
        <extend val="0"/>
        <color indexed="43"/>
      </font>
    </dxf>
    <dxf>
      <font>
        <condense val="0"/>
        <extend val="0"/>
        <color indexed="47"/>
      </font>
    </dxf>
    <dxf>
      <font>
        <condense val="0"/>
        <extend val="0"/>
        <color indexed="41"/>
      </font>
    </dxf>
    <dxf>
      <font>
        <condense val="0"/>
        <extend val="0"/>
        <color indexed="42"/>
      </font>
    </dxf>
    <dxf>
      <font>
        <condense val="0"/>
        <extend val="0"/>
        <color indexed="41"/>
      </font>
    </dxf>
    <dxf>
      <font>
        <color theme="0" tint="-0.14996795556505021"/>
      </font>
    </dxf>
    <dxf>
      <font>
        <condense val="0"/>
        <extend val="0"/>
        <color indexed="41"/>
      </font>
    </dxf>
    <dxf>
      <font>
        <condense val="0"/>
        <extend val="0"/>
        <color indexed="43"/>
      </font>
    </dxf>
    <dxf>
      <font>
        <condense val="0"/>
        <extend val="0"/>
        <color indexed="47"/>
      </font>
    </dxf>
    <dxf>
      <font>
        <condense val="0"/>
        <extend val="0"/>
        <color indexed="42"/>
      </font>
    </dxf>
    <dxf>
      <font>
        <condense val="0"/>
        <extend val="0"/>
        <color indexed="47"/>
      </font>
    </dxf>
    <dxf>
      <font>
        <condense val="0"/>
        <extend val="0"/>
        <color indexed="43"/>
      </font>
    </dxf>
    <dxf>
      <font>
        <color theme="0" tint="-0.14996795556505021"/>
      </font>
    </dxf>
    <dxf>
      <font>
        <condense val="0"/>
        <extend val="0"/>
        <color indexed="41"/>
      </font>
    </dxf>
    <dxf>
      <font>
        <condense val="0"/>
        <extend val="0"/>
        <color indexed="43"/>
      </font>
    </dxf>
    <dxf>
      <font>
        <condense val="0"/>
        <extend val="0"/>
        <color indexed="41"/>
      </font>
    </dxf>
    <dxf>
      <font>
        <color theme="0" tint="-0.14996795556505021"/>
      </font>
    </dxf>
    <dxf>
      <font>
        <color theme="0" tint="-0.14996795556505021"/>
      </font>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color theme="0" tint="-0.14996795556505021"/>
      </font>
    </dxf>
    <dxf>
      <font>
        <color theme="0" tint="-0.14996795556505021"/>
      </font>
    </dxf>
    <dxf>
      <font>
        <color theme="0" tint="-0.14996795556505021"/>
      </font>
    </dxf>
    <dxf>
      <font>
        <condense val="0"/>
        <extend val="0"/>
        <color indexed="10"/>
      </font>
    </dxf>
    <dxf>
      <font>
        <condense val="0"/>
        <extend val="0"/>
        <color indexed="10"/>
      </font>
    </dxf>
    <dxf>
      <font>
        <condense val="0"/>
        <extend val="0"/>
        <color indexed="10"/>
      </font>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41"/>
      </font>
    </dxf>
    <dxf>
      <font>
        <condense val="0"/>
        <extend val="0"/>
        <color indexed="47"/>
      </font>
    </dxf>
    <dxf>
      <font>
        <condense val="0"/>
        <extend val="0"/>
        <color indexed="43"/>
      </font>
    </dxf>
    <dxf>
      <font>
        <color theme="0" tint="-0.14996795556505021"/>
      </font>
    </dxf>
    <dxf>
      <font>
        <condense val="0"/>
        <extend val="0"/>
        <color indexed="41"/>
      </font>
    </dxf>
    <dxf>
      <font>
        <condense val="0"/>
        <extend val="0"/>
        <color indexed="42"/>
      </font>
    </dxf>
    <dxf>
      <font>
        <condense val="0"/>
        <extend val="0"/>
        <color indexed="41"/>
      </font>
    </dxf>
    <dxf>
      <font>
        <color theme="0" tint="-0.14996795556505021"/>
      </font>
    </dxf>
    <dxf>
      <font>
        <condense val="0"/>
        <extend val="0"/>
        <color indexed="43"/>
      </font>
    </dxf>
    <dxf>
      <font>
        <condense val="0"/>
        <extend val="0"/>
        <color indexed="47"/>
      </font>
    </dxf>
    <dxf>
      <font>
        <condense val="0"/>
        <extend val="0"/>
        <color indexed="41"/>
      </font>
    </dxf>
    <dxf>
      <font>
        <condense val="0"/>
        <extend val="0"/>
        <color indexed="42"/>
      </font>
    </dxf>
    <dxf>
      <font>
        <condense val="0"/>
        <extend val="0"/>
        <color indexed="41"/>
      </font>
    </dxf>
    <dxf>
      <font>
        <color theme="0" tint="-0.14996795556505021"/>
      </font>
    </dxf>
    <dxf>
      <font>
        <condense val="0"/>
        <extend val="0"/>
        <color indexed="41"/>
      </font>
    </dxf>
    <dxf>
      <font>
        <condense val="0"/>
        <extend val="0"/>
        <color indexed="43"/>
      </font>
    </dxf>
    <dxf>
      <font>
        <condense val="0"/>
        <extend val="0"/>
        <color indexed="47"/>
      </font>
    </dxf>
    <dxf>
      <font>
        <condense val="0"/>
        <extend val="0"/>
        <color indexed="42"/>
      </font>
    </dxf>
    <dxf>
      <font>
        <condense val="0"/>
        <extend val="0"/>
        <color indexed="47"/>
      </font>
    </dxf>
    <dxf>
      <font>
        <condense val="0"/>
        <extend val="0"/>
        <color indexed="43"/>
      </font>
    </dxf>
    <dxf>
      <font>
        <color theme="0" tint="-0.14996795556505021"/>
      </font>
    </dxf>
    <dxf>
      <font>
        <condense val="0"/>
        <extend val="0"/>
        <color indexed="41"/>
      </font>
    </dxf>
    <dxf>
      <font>
        <condense val="0"/>
        <extend val="0"/>
        <color indexed="43"/>
      </font>
    </dxf>
    <dxf>
      <font>
        <condense val="0"/>
        <extend val="0"/>
        <color indexed="41"/>
      </font>
    </dxf>
    <dxf>
      <font>
        <color theme="0" tint="-0.14996795556505021"/>
      </font>
    </dxf>
    <dxf>
      <font>
        <color theme="0" tint="-0.14996795556505021"/>
      </font>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color theme="0" tint="-0.14996795556505021"/>
      </font>
    </dxf>
    <dxf>
      <font>
        <color theme="0" tint="-0.14996795556505021"/>
      </font>
    </dxf>
    <dxf>
      <font>
        <color theme="0" tint="-0.1499679555650502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41"/>
      </font>
    </dxf>
    <dxf>
      <font>
        <condense val="0"/>
        <extend val="0"/>
        <color indexed="47"/>
      </font>
    </dxf>
    <dxf>
      <font>
        <condense val="0"/>
        <extend val="0"/>
        <color indexed="43"/>
      </font>
    </dxf>
    <dxf>
      <font>
        <condense val="0"/>
        <extend val="0"/>
        <color indexed="41"/>
      </font>
    </dxf>
    <dxf>
      <font>
        <color theme="0" tint="-0.14996795556505021"/>
      </font>
    </dxf>
    <dxf>
      <font>
        <condense val="0"/>
        <extend val="0"/>
        <color indexed="42"/>
      </font>
    </dxf>
    <dxf>
      <font>
        <condense val="0"/>
        <extend val="0"/>
        <color indexed="41"/>
      </font>
    </dxf>
    <dxf>
      <font>
        <color theme="0" tint="-0.14996795556505021"/>
      </font>
    </dxf>
    <dxf>
      <font>
        <condense val="0"/>
        <extend val="0"/>
        <color indexed="41"/>
      </font>
    </dxf>
    <dxf>
      <font>
        <condense val="0"/>
        <extend val="0"/>
        <color indexed="43"/>
      </font>
    </dxf>
    <dxf>
      <font>
        <condense val="0"/>
        <extend val="0"/>
        <color indexed="47"/>
      </font>
    </dxf>
    <dxf>
      <font>
        <condense val="0"/>
        <extend val="0"/>
        <color indexed="42"/>
      </font>
    </dxf>
    <dxf>
      <font>
        <condense val="0"/>
        <extend val="0"/>
        <color indexed="41"/>
      </font>
    </dxf>
    <dxf>
      <font>
        <color theme="0" tint="-0.14996795556505021"/>
      </font>
    </dxf>
    <dxf>
      <font>
        <condense val="0"/>
        <extend val="0"/>
        <color indexed="41"/>
      </font>
    </dxf>
    <dxf>
      <font>
        <condense val="0"/>
        <extend val="0"/>
        <color indexed="43"/>
      </font>
    </dxf>
    <dxf>
      <font>
        <condense val="0"/>
        <extend val="0"/>
        <color indexed="47"/>
      </font>
    </dxf>
    <dxf>
      <font>
        <condense val="0"/>
        <extend val="0"/>
        <color indexed="42"/>
      </font>
    </dxf>
    <dxf>
      <font>
        <condense val="0"/>
        <extend val="0"/>
        <color indexed="47"/>
      </font>
    </dxf>
    <dxf>
      <font>
        <color theme="0" tint="-0.14996795556505021"/>
      </font>
    </dxf>
    <dxf>
      <font>
        <condense val="0"/>
        <extend val="0"/>
        <color indexed="41"/>
      </font>
    </dxf>
    <dxf>
      <font>
        <condense val="0"/>
        <extend val="0"/>
        <color indexed="43"/>
      </font>
    </dxf>
    <dxf>
      <font>
        <condense val="0"/>
        <extend val="0"/>
        <color indexed="43"/>
      </font>
    </dxf>
    <dxf>
      <font>
        <color theme="0" tint="-0.14996795556505021"/>
      </font>
    </dxf>
    <dxf>
      <font>
        <condense val="0"/>
        <extend val="0"/>
        <color indexed="41"/>
      </font>
    </dxf>
    <dxf>
      <font>
        <color theme="0" tint="-0.14996795556505021"/>
      </font>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color theme="0" tint="-0.14996795556505021"/>
      </font>
    </dxf>
    <dxf>
      <font>
        <color theme="0" tint="-0.14996795556505021"/>
      </font>
    </dxf>
    <dxf>
      <font>
        <color theme="0" tint="-4.9989318521683403E-2"/>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color theme="0" tint="-4.9989318521683403E-2"/>
      </font>
    </dxf>
    <dxf>
      <font>
        <color theme="0" tint="-4.9989318521683403E-2"/>
      </font>
    </dxf>
    <dxf>
      <font>
        <color theme="0" tint="-4.9989318521683403E-2"/>
      </font>
    </dxf>
    <dxf>
      <font>
        <color theme="0" tint="-4.9989318521683403E-2"/>
      </font>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ill>
        <patternFill>
          <bgColor indexed="42"/>
        </patternFill>
      </fill>
      <border>
        <left/>
        <right/>
        <bottom style="thin">
          <color indexed="64"/>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ill>
        <patternFill>
          <bgColor indexed="42"/>
        </patternFill>
      </fill>
      <border>
        <left style="thin">
          <color indexed="64"/>
        </left>
        <right/>
        <bottom style="thin">
          <color indexed="64"/>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ont>
        <condense val="0"/>
        <extend val="0"/>
        <color indexed="10"/>
      </font>
    </dxf>
    <dxf>
      <font>
        <condense val="0"/>
        <extend val="0"/>
        <color indexed="10"/>
      </font>
    </dxf>
    <dxf>
      <font>
        <condense val="0"/>
        <extend val="0"/>
        <color indexed="10"/>
      </font>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ndense val="0"/>
        <extend val="0"/>
        <color indexed="8"/>
      </font>
      <fill>
        <patternFill>
          <bgColor indexed="41"/>
        </patternFill>
      </fill>
      <border>
        <left style="thin">
          <color indexed="64"/>
        </left>
        <right style="thin">
          <color indexed="64"/>
        </right>
        <top style="thin">
          <color indexed="64"/>
        </top>
        <bottom style="thin">
          <color indexed="64"/>
        </bottom>
      </border>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ndense val="0"/>
        <extend val="0"/>
        <color indexed="10"/>
      </font>
      <fill>
        <patternFill>
          <bgColor indexed="42"/>
        </patternFill>
      </fill>
      <border>
        <left style="thin">
          <color indexed="64"/>
        </left>
        <right style="thin">
          <color indexed="64"/>
        </right>
        <top style="thin">
          <color indexed="64"/>
        </top>
        <bottom style="thin">
          <color indexed="64"/>
        </bottom>
      </border>
    </dxf>
    <dxf>
      <font>
        <condense val="0"/>
        <extend val="0"/>
        <color indexed="10"/>
      </font>
      <fill>
        <patternFill>
          <bgColor indexed="42"/>
        </patternFill>
      </fill>
      <border>
        <left style="thin">
          <color indexed="64"/>
        </left>
        <right style="thin">
          <color indexed="64"/>
        </right>
        <top style="thin">
          <color indexed="64"/>
        </top>
        <bottom style="thin">
          <color indexed="64"/>
        </bottom>
      </border>
    </dxf>
    <dxf>
      <font>
        <condense val="0"/>
        <extend val="0"/>
        <color indexed="10"/>
      </font>
      <fill>
        <patternFill>
          <bgColor indexed="42"/>
        </patternFill>
      </fill>
      <border>
        <left style="thin">
          <color indexed="64"/>
        </left>
        <right style="thin">
          <color indexed="64"/>
        </right>
        <top style="thin">
          <color indexed="64"/>
        </top>
        <bottom style="thin">
          <color indexed="64"/>
        </bottom>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b/>
        <i val="0"/>
        <condense val="0"/>
        <extend val="0"/>
        <color indexed="8"/>
      </font>
      <fill>
        <patternFill>
          <bgColor indexed="43"/>
        </patternFill>
      </fill>
      <border>
        <left/>
        <right style="thin">
          <color indexed="64"/>
        </right>
        <top style="thin">
          <color indexed="64"/>
        </top>
        <bottom style="thin">
          <color indexed="64"/>
        </bottom>
      </border>
    </dxf>
    <dxf>
      <font>
        <color theme="0" tint="-4.9989318521683403E-2"/>
      </font>
    </dxf>
    <dxf>
      <font>
        <color theme="0" tint="-4.9989318521683403E-2"/>
      </font>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ont>
        <condense val="0"/>
        <extend val="0"/>
        <color indexed="10"/>
      </font>
      <fill>
        <patternFill>
          <bgColor indexed="42"/>
        </patternFill>
      </fill>
      <border>
        <left/>
        <right style="thin">
          <color indexed="64"/>
        </right>
        <bottom style="thin">
          <color indexed="64"/>
        </bottom>
      </border>
    </dxf>
    <dxf>
      <fill>
        <patternFill>
          <bgColor indexed="42"/>
        </patternFill>
      </fill>
      <border>
        <left/>
        <right/>
        <bottom style="thin">
          <color indexed="64"/>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ont>
        <condense val="0"/>
        <extend val="0"/>
        <color indexed="10"/>
      </font>
      <fill>
        <patternFill>
          <bgColor indexed="42"/>
        </patternFill>
      </fill>
      <border>
        <left/>
        <right/>
        <bottom/>
      </border>
    </dxf>
    <dxf>
      <fill>
        <patternFill>
          <bgColor indexed="42"/>
        </patternFill>
      </fill>
      <border>
        <left style="thin">
          <color indexed="64"/>
        </left>
        <right/>
        <bottom style="thin">
          <color indexed="64"/>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ill>
        <patternFill>
          <bgColor indexed="42"/>
        </patternFill>
      </fill>
      <border>
        <left style="thin">
          <color indexed="64"/>
        </left>
        <right/>
        <bottom/>
      </border>
    </dxf>
    <dxf>
      <font>
        <condense val="0"/>
        <extend val="0"/>
        <color indexed="10"/>
      </font>
    </dxf>
    <dxf>
      <font>
        <condense val="0"/>
        <extend val="0"/>
        <color indexed="8"/>
      </font>
      <fill>
        <patternFill>
          <bgColor theme="5" tint="0.59996337778862885"/>
        </patternFill>
      </fill>
      <border>
        <left style="thin">
          <color indexed="64"/>
        </left>
        <right style="thin">
          <color indexed="64"/>
        </right>
        <top style="thin">
          <color indexed="64"/>
        </top>
        <bottom style="thin">
          <color indexed="64"/>
        </bottom>
      </border>
    </dxf>
    <dxf>
      <font>
        <condense val="0"/>
        <extend val="0"/>
        <color indexed="8"/>
      </font>
      <fill>
        <patternFill>
          <bgColor theme="5" tint="0.59996337778862885"/>
        </patternFill>
      </fill>
      <border>
        <left style="thin">
          <color indexed="64"/>
        </left>
        <right style="thin">
          <color indexed="64"/>
        </right>
        <top style="thin">
          <color indexed="64"/>
        </top>
        <bottom style="thin">
          <color indexed="64"/>
        </bottom>
      </border>
    </dxf>
    <dxf>
      <font>
        <condense val="0"/>
        <extend val="0"/>
        <color indexed="8"/>
      </font>
      <fill>
        <patternFill>
          <bgColor theme="5" tint="0.59996337778862885"/>
        </patternFill>
      </fill>
      <border>
        <left style="thin">
          <color indexed="64"/>
        </left>
        <right style="thin">
          <color indexed="64"/>
        </right>
        <top style="thin">
          <color indexed="64"/>
        </top>
        <bottom style="thin">
          <color indexed="64"/>
        </bottom>
      </border>
    </dxf>
    <dxf>
      <font>
        <condense val="0"/>
        <extend val="0"/>
        <color indexed="8"/>
      </font>
      <fill>
        <patternFill>
          <bgColor theme="5" tint="0.59996337778862885"/>
        </patternFill>
      </fill>
      <border>
        <left style="thin">
          <color indexed="64"/>
        </left>
        <right style="thin">
          <color indexed="64"/>
        </right>
        <top style="thin">
          <color indexed="64"/>
        </top>
        <bottom style="thin">
          <color indexed="64"/>
        </bottom>
      </border>
    </dxf>
    <dxf>
      <font>
        <condense val="0"/>
        <extend val="0"/>
        <color indexed="8"/>
      </font>
      <fill>
        <patternFill>
          <bgColor theme="5" tint="0.59996337778862885"/>
        </patternFill>
      </fill>
      <border>
        <left style="thin">
          <color indexed="64"/>
        </left>
        <right style="thin">
          <color indexed="64"/>
        </right>
        <top style="thin">
          <color indexed="64"/>
        </top>
        <bottom style="thin">
          <color indexed="64"/>
        </bottom>
      </border>
    </dxf>
    <dxf>
      <font>
        <condense val="0"/>
        <extend val="0"/>
        <color indexed="8"/>
      </font>
      <fill>
        <patternFill>
          <bgColor theme="5" tint="0.59996337778862885"/>
        </patternFill>
      </fill>
      <border>
        <left style="thin">
          <color indexed="64"/>
        </left>
        <right style="thin">
          <color indexed="64"/>
        </right>
        <top style="thin">
          <color indexed="64"/>
        </top>
        <bottom style="thin">
          <color indexed="64"/>
        </bottom>
      </border>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ndense val="0"/>
        <extend val="0"/>
        <color indexed="10"/>
      </font>
      <fill>
        <patternFill>
          <bgColor indexed="42"/>
        </patternFill>
      </fill>
      <border>
        <left style="thin">
          <color indexed="64"/>
        </left>
        <right style="thin">
          <color indexed="64"/>
        </right>
        <top style="thin">
          <color indexed="64"/>
        </top>
        <bottom style="thin">
          <color indexed="64"/>
        </bottom>
      </border>
    </dxf>
    <dxf>
      <font>
        <condense val="0"/>
        <extend val="0"/>
        <color indexed="10"/>
      </font>
      <fill>
        <patternFill>
          <bgColor indexed="42"/>
        </patternFill>
      </fill>
      <border>
        <left style="thin">
          <color indexed="64"/>
        </left>
        <right style="thin">
          <color indexed="64"/>
        </right>
        <top style="thin">
          <color indexed="64"/>
        </top>
        <bottom style="thin">
          <color indexed="64"/>
        </bottom>
      </border>
    </dxf>
    <dxf>
      <font>
        <condense val="0"/>
        <extend val="0"/>
        <color indexed="10"/>
      </font>
      <fill>
        <patternFill>
          <bgColor indexed="42"/>
        </patternFill>
      </fill>
      <border>
        <left style="thin">
          <color indexed="64"/>
        </left>
        <right style="thin">
          <color indexed="64"/>
        </right>
        <top style="thin">
          <color indexed="64"/>
        </top>
        <bottom style="thin">
          <color indexed="64"/>
        </bottom>
      </border>
    </dxf>
    <dxf>
      <font>
        <color theme="0" tint="-0.149967955565050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patternFill>
      </fill>
    </dxf>
  </dxfs>
  <tableStyles count="0" defaultTableStyle="TableStyleMedium9" defaultPivotStyle="PivotStyleLight16"/>
  <colors>
    <mruColors>
      <color rgb="FFFF6699"/>
      <color rgb="FFCCFF99"/>
      <color rgb="FF99FF66"/>
      <color rgb="FFCCFFCC"/>
      <color rgb="FFFFCC99"/>
      <color rgb="FFFFFF99"/>
      <color rgb="FFFFFFCC"/>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Drop" dropLines="16" dropStyle="combo" dx="16" fmlaLink="$AS$40" fmlaRange="'Pulldown-Listen'!$A$1:$A$49" sel="0" val="0"/>
</file>

<file path=xl/ctrlProps/ctrlProp100.xml><?xml version="1.0" encoding="utf-8"?>
<formControlPr xmlns="http://schemas.microsoft.com/office/spreadsheetml/2009/9/main" objectType="Drop" dropLines="16" dropStyle="combo" dx="16" fmlaLink="$L$44" fmlaRange="'Pulldown-Listen'!$A$1:$A$49" sel="36" val="0"/>
</file>

<file path=xl/ctrlProps/ctrlProp101.xml><?xml version="1.0" encoding="utf-8"?>
<formControlPr xmlns="http://schemas.microsoft.com/office/spreadsheetml/2009/9/main" objectType="Drop" dropLines="16" dropStyle="combo" dx="16" fmlaLink="$L$45" fmlaRange="'Pulldown-Listen'!$A$1:$A$49" sel="49" val="0"/>
</file>

<file path=xl/ctrlProps/ctrlProp102.xml><?xml version="1.0" encoding="utf-8"?>
<formControlPr xmlns="http://schemas.microsoft.com/office/spreadsheetml/2009/9/main" objectType="Drop" dropLines="16" dropStyle="combo" dx="16" fmlaLink="$L$46" fmlaRange="'Pulldown-Listen'!$A$1:$A$49" sel="1" val="0"/>
</file>

<file path=xl/ctrlProps/ctrlProp103.xml><?xml version="1.0" encoding="utf-8"?>
<formControlPr xmlns="http://schemas.microsoft.com/office/spreadsheetml/2009/9/main" objectType="Drop" dropLines="16" dropStyle="combo" dx="16" fmlaLink="$L$47" fmlaRange="'Pulldown-Listen'!$A$1:$A$49" sel="26" val="0"/>
</file>

<file path=xl/ctrlProps/ctrlProp104.xml><?xml version="1.0" encoding="utf-8"?>
<formControlPr xmlns="http://schemas.microsoft.com/office/spreadsheetml/2009/9/main" objectType="Drop" dropLines="16" dropStyle="combo" dx="16" fmlaLink="$L$48" fmlaRange="'Pulldown-Listen'!$A$1:$A$49" sel="11" val="0"/>
</file>

<file path=xl/ctrlProps/ctrlProp105.xml><?xml version="1.0" encoding="utf-8"?>
<formControlPr xmlns="http://schemas.microsoft.com/office/spreadsheetml/2009/9/main" objectType="Drop" dropLines="16" dropStyle="combo" dx="16" fmlaLink="$AS$4" fmlaRange="'Pulldown-Listen'!$A$63:$A$111" sel="25" val="3"/>
</file>

<file path=xl/ctrlProps/ctrlProp106.xml><?xml version="1.0" encoding="utf-8"?>
<formControlPr xmlns="http://schemas.microsoft.com/office/spreadsheetml/2009/9/main" objectType="Drop" dropLines="16" dropStyle="combo" dx="16" fmlaLink="$AS$6" fmlaRange="'Pulldown-Listen'!$A$1:$A$49" sel="47" val="3"/>
</file>

<file path=xl/ctrlProps/ctrlProp107.xml><?xml version="1.0" encoding="utf-8"?>
<formControlPr xmlns="http://schemas.microsoft.com/office/spreadsheetml/2009/9/main" objectType="Drop" dropLines="16" dropStyle="combo" dx="16" fmlaLink="$AS$8" fmlaRange="'Pulldown-Listen'!$A$1:$A$49" sel="22" val="3"/>
</file>

<file path=xl/ctrlProps/ctrlProp108.xml><?xml version="1.0" encoding="utf-8"?>
<formControlPr xmlns="http://schemas.microsoft.com/office/spreadsheetml/2009/9/main" objectType="Drop" dropLines="16" dropStyle="combo" dx="16" fmlaLink="$AS$10" fmlaRange="'Pulldown-Listen'!$A$1:$A$49" sel="41" val="11"/>
</file>

<file path=xl/ctrlProps/ctrlProp109.xml><?xml version="1.0" encoding="utf-8"?>
<formControlPr xmlns="http://schemas.microsoft.com/office/spreadsheetml/2009/9/main" objectType="Drop" dropLines="16" dropStyle="combo" dx="16" fmlaLink="$AS$12" fmlaRange="'Pulldown-Listen'!$A$63:$A$111" sel="41" val="0"/>
</file>

<file path=xl/ctrlProps/ctrlProp11.xml><?xml version="1.0" encoding="utf-8"?>
<formControlPr xmlns="http://schemas.microsoft.com/office/spreadsheetml/2009/9/main" objectType="Drop" dropLines="16" dropStyle="combo" dx="16" fmlaLink="$AS$47" fmlaRange="'Pulldown-Listen'!$A$1:$A$49" sel="0" val="0"/>
</file>

<file path=xl/ctrlProps/ctrlProp110.xml><?xml version="1.0" encoding="utf-8"?>
<formControlPr xmlns="http://schemas.microsoft.com/office/spreadsheetml/2009/9/main" objectType="Drop" dropLines="16" dropStyle="combo" dx="16" fmlaLink="$AS$14" fmlaRange="'Pulldown-Listen'!$A$1:$A$49" sel="21" val="3"/>
</file>

<file path=xl/ctrlProps/ctrlProp111.xml><?xml version="1.0" encoding="utf-8"?>
<formControlPr xmlns="http://schemas.microsoft.com/office/spreadsheetml/2009/9/main" objectType="Drop" dropLines="16" dropStyle="combo" dx="16" fmlaLink="$AS$16" fmlaRange="'Pulldown-Listen'!$A$1:$A$49" sel="23" val="3"/>
</file>

<file path=xl/ctrlProps/ctrlProp112.xml><?xml version="1.0" encoding="utf-8"?>
<formControlPr xmlns="http://schemas.microsoft.com/office/spreadsheetml/2009/9/main" objectType="Drop" dropLines="16" dropStyle="combo" dx="16" fmlaLink="$AS$18" fmlaRange="'Pulldown-Listen'!$A$1:$A$49" sel="25" val="8"/>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Drop" dropLines="16" dropStyle="combo" dx="16" fmlaLink="$L$3" fmlaRange="'Pulldown-Listen'!$A$1:$A$49" sel="0" val="0"/>
</file>

<file path=xl/ctrlProps/ctrlProp16.xml><?xml version="1.0" encoding="utf-8"?>
<formControlPr xmlns="http://schemas.microsoft.com/office/spreadsheetml/2009/9/main" objectType="Drop" dropLines="16" dropStyle="combo" dx="16" fmlaLink="$L$4" fmlaRange="'Pulldown-Listen'!$A$1:$A$49" sel="0" val="0"/>
</file>

<file path=xl/ctrlProps/ctrlProp17.xml><?xml version="1.0" encoding="utf-8"?>
<formControlPr xmlns="http://schemas.microsoft.com/office/spreadsheetml/2009/9/main" objectType="Drop" dropLines="16" dropStyle="combo" dx="16" fmlaLink="$L$5" fmlaRange="'Pulldown-Listen'!$A$1:$A$49" sel="0" val="0"/>
</file>

<file path=xl/ctrlProps/ctrlProp18.xml><?xml version="1.0" encoding="utf-8"?>
<formControlPr xmlns="http://schemas.microsoft.com/office/spreadsheetml/2009/9/main" objectType="Drop" dropLines="16" dropStyle="combo" dx="16" fmlaLink="$L$6" fmlaRange="'Pulldown-Listen'!$A$1:$A$49" sel="0" val="0"/>
</file>

<file path=xl/ctrlProps/ctrlProp19.xml><?xml version="1.0" encoding="utf-8"?>
<formControlPr xmlns="http://schemas.microsoft.com/office/spreadsheetml/2009/9/main" objectType="Drop" dropLines="16" dropStyle="combo" dx="16" fmlaLink="$L$7" fmlaRange="'Pulldown-Listen'!$A$1:$A$49" sel="0" val="0"/>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Drop" dropLines="16" dropStyle="combo" dx="16" fmlaLink="$L$8" fmlaRange="'Pulldown-Listen'!$A$1:$A$49" sel="0" val="0"/>
</file>

<file path=xl/ctrlProps/ctrlProp21.xml><?xml version="1.0" encoding="utf-8"?>
<formControlPr xmlns="http://schemas.microsoft.com/office/spreadsheetml/2009/9/main" objectType="Drop" dropLines="16" dropStyle="combo" dx="16" fmlaLink="$L$11" fmlaRange="'Pulldown-Listen'!$A$1:$A$49" sel="0" val="0"/>
</file>

<file path=xl/ctrlProps/ctrlProp22.xml><?xml version="1.0" encoding="utf-8"?>
<formControlPr xmlns="http://schemas.microsoft.com/office/spreadsheetml/2009/9/main" objectType="Drop" dropLines="16" dropStyle="combo" dx="16" fmlaLink="$L$12" fmlaRange="'Pulldown-Listen'!$A$1:$A$49" sel="0" val="0"/>
</file>

<file path=xl/ctrlProps/ctrlProp23.xml><?xml version="1.0" encoding="utf-8"?>
<formControlPr xmlns="http://schemas.microsoft.com/office/spreadsheetml/2009/9/main" objectType="Drop" dropLines="16" dropStyle="combo" dx="16" fmlaLink="$L$13" fmlaRange="'Pulldown-Listen'!$A$1:$A$49" sel="0" val="0"/>
</file>

<file path=xl/ctrlProps/ctrlProp24.xml><?xml version="1.0" encoding="utf-8"?>
<formControlPr xmlns="http://schemas.microsoft.com/office/spreadsheetml/2009/9/main" objectType="Drop" dropLines="16" dropStyle="combo" dx="16" fmlaLink="$L$14" fmlaRange="'Pulldown-Listen'!$A$1:$A$49" sel="0" val="0"/>
</file>

<file path=xl/ctrlProps/ctrlProp25.xml><?xml version="1.0" encoding="utf-8"?>
<formControlPr xmlns="http://schemas.microsoft.com/office/spreadsheetml/2009/9/main" objectType="Drop" dropLines="16" dropStyle="combo" dx="16" fmlaLink="$L$15" fmlaRange="'Pulldown-Listen'!$A$1:$A$49" sel="0" val="0"/>
</file>

<file path=xl/ctrlProps/ctrlProp26.xml><?xml version="1.0" encoding="utf-8"?>
<formControlPr xmlns="http://schemas.microsoft.com/office/spreadsheetml/2009/9/main" objectType="Drop" dropLines="16" dropStyle="combo" dx="16" fmlaLink="$L$16" fmlaRange="'Pulldown-Listen'!$A$1:$A$49" sel="0" val="0"/>
</file>

<file path=xl/ctrlProps/ctrlProp27.xml><?xml version="1.0" encoding="utf-8"?>
<formControlPr xmlns="http://schemas.microsoft.com/office/spreadsheetml/2009/9/main" objectType="Drop" dropLines="16" dropStyle="combo" dx="16" fmlaLink="$L$19" fmlaRange="'Pulldown-Listen'!$A$1:$A$49" sel="0" val="0"/>
</file>

<file path=xl/ctrlProps/ctrlProp28.xml><?xml version="1.0" encoding="utf-8"?>
<formControlPr xmlns="http://schemas.microsoft.com/office/spreadsheetml/2009/9/main" objectType="Drop" dropLines="16" dropStyle="combo" dx="16" fmlaLink="$L$20" fmlaRange="'Pulldown-Listen'!$A$1:$A$49" sel="0" val="0"/>
</file>

<file path=xl/ctrlProps/ctrlProp29.xml><?xml version="1.0" encoding="utf-8"?>
<formControlPr xmlns="http://schemas.microsoft.com/office/spreadsheetml/2009/9/main" objectType="Drop" dropLines="16" dropStyle="combo" dx="16" fmlaLink="$L$21" fmlaRange="'Pulldown-Listen'!$A$1:$A$49" sel="0" val="0"/>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Drop" dropLines="16" dropStyle="combo" dx="16" fmlaLink="$L$22" fmlaRange="'Pulldown-Listen'!$A$1:$A$49" sel="0" val="0"/>
</file>

<file path=xl/ctrlProps/ctrlProp31.xml><?xml version="1.0" encoding="utf-8"?>
<formControlPr xmlns="http://schemas.microsoft.com/office/spreadsheetml/2009/9/main" objectType="Drop" dropLines="16" dropStyle="combo" dx="16" fmlaLink="$L$23" fmlaRange="'Pulldown-Listen'!$A$1:$A$49" sel="0" val="0"/>
</file>

<file path=xl/ctrlProps/ctrlProp32.xml><?xml version="1.0" encoding="utf-8"?>
<formControlPr xmlns="http://schemas.microsoft.com/office/spreadsheetml/2009/9/main" objectType="Drop" dropLines="16" dropStyle="combo" dx="16" fmlaLink="$L$24" fmlaRange="'Pulldown-Listen'!$A$1:$A$49" sel="0" val="0"/>
</file>

<file path=xl/ctrlProps/ctrlProp33.xml><?xml version="1.0" encoding="utf-8"?>
<formControlPr xmlns="http://schemas.microsoft.com/office/spreadsheetml/2009/9/main" objectType="Drop" dropLines="16" dropStyle="combo" dx="16" fmlaLink="$L$27" fmlaRange="'Pulldown-Listen'!$A$1:$A$49" sel="0" val="0"/>
</file>

<file path=xl/ctrlProps/ctrlProp34.xml><?xml version="1.0" encoding="utf-8"?>
<formControlPr xmlns="http://schemas.microsoft.com/office/spreadsheetml/2009/9/main" objectType="Drop" dropLines="16" dropStyle="combo" dx="16" fmlaLink="$L$28" fmlaRange="'Pulldown-Listen'!$A$1:$A$49" sel="0" val="0"/>
</file>

<file path=xl/ctrlProps/ctrlProp35.xml><?xml version="1.0" encoding="utf-8"?>
<formControlPr xmlns="http://schemas.microsoft.com/office/spreadsheetml/2009/9/main" objectType="Drop" dropLines="16" dropStyle="combo" dx="16" fmlaLink="$L$29" fmlaRange="'Pulldown-Listen'!$A$1:$A$49" sel="0" val="0"/>
</file>

<file path=xl/ctrlProps/ctrlProp36.xml><?xml version="1.0" encoding="utf-8"?>
<formControlPr xmlns="http://schemas.microsoft.com/office/spreadsheetml/2009/9/main" objectType="Drop" dropLines="16" dropStyle="combo" dx="16" fmlaLink="$L$30" fmlaRange="'Pulldown-Listen'!$A$1:$A$49" sel="0" val="0"/>
</file>

<file path=xl/ctrlProps/ctrlProp37.xml><?xml version="1.0" encoding="utf-8"?>
<formControlPr xmlns="http://schemas.microsoft.com/office/spreadsheetml/2009/9/main" objectType="Drop" dropLines="16" dropStyle="combo" dx="16" fmlaLink="$L$31" fmlaRange="'Pulldown-Listen'!$A$1:$A$49" sel="0" val="0"/>
</file>

<file path=xl/ctrlProps/ctrlProp38.xml><?xml version="1.0" encoding="utf-8"?>
<formControlPr xmlns="http://schemas.microsoft.com/office/spreadsheetml/2009/9/main" objectType="Drop" dropLines="16" dropStyle="combo" dx="16" fmlaLink="$L$32" fmlaRange="'Pulldown-Listen'!$A$1:$A$49" sel="0" val="0"/>
</file>

<file path=xl/ctrlProps/ctrlProp39.xml><?xml version="1.0" encoding="utf-8"?>
<formControlPr xmlns="http://schemas.microsoft.com/office/spreadsheetml/2009/9/main" objectType="Drop" dropLines="16" dropStyle="combo" dx="16" fmlaLink="$L$35" fmlaRange="'Pulldown-Listen'!$A$1:$A$49" sel="0" val="0"/>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Drop" dropLines="16" dropStyle="combo" dx="16" fmlaLink="$L$36" fmlaRange="'Pulldown-Listen'!$A$1:$A$49" sel="0" val="6"/>
</file>

<file path=xl/ctrlProps/ctrlProp41.xml><?xml version="1.0" encoding="utf-8"?>
<formControlPr xmlns="http://schemas.microsoft.com/office/spreadsheetml/2009/9/main" objectType="Drop" dropLines="16" dropStyle="combo" dx="16" fmlaLink="$L$37" fmlaRange="'Pulldown-Listen'!$A$1:$A$49" sel="0" val="0"/>
</file>

<file path=xl/ctrlProps/ctrlProp42.xml><?xml version="1.0" encoding="utf-8"?>
<formControlPr xmlns="http://schemas.microsoft.com/office/spreadsheetml/2009/9/main" objectType="Drop" dropLines="16" dropStyle="combo" dx="16" fmlaLink="$L$38" fmlaRange="'Pulldown-Listen'!$A$1:$A$49" sel="0" val="0"/>
</file>

<file path=xl/ctrlProps/ctrlProp43.xml><?xml version="1.0" encoding="utf-8"?>
<formControlPr xmlns="http://schemas.microsoft.com/office/spreadsheetml/2009/9/main" objectType="Drop" dropLines="16" dropStyle="combo" dx="16" fmlaLink="$L$39" fmlaRange="'Pulldown-Listen'!$A$1:$A$49" sel="0" val="0"/>
</file>

<file path=xl/ctrlProps/ctrlProp44.xml><?xml version="1.0" encoding="utf-8"?>
<formControlPr xmlns="http://schemas.microsoft.com/office/spreadsheetml/2009/9/main" objectType="Drop" dropLines="16" dropStyle="combo" dx="16" fmlaLink="$L$40" fmlaRange="'Pulldown-Listen'!$A$1:$A$49" sel="0" val="0"/>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Drop" dropLines="16" dropStyle="combo" dx="16" fmlaLink="$L$43" fmlaRange="'Pulldown-Listen'!$A$1:$A$49" sel="0" val="0"/>
</file>

<file path=xl/ctrlProps/ctrlProp47.xml><?xml version="1.0" encoding="utf-8"?>
<formControlPr xmlns="http://schemas.microsoft.com/office/spreadsheetml/2009/9/main" objectType="Drop" dropLines="16" dropStyle="combo" dx="16" fmlaLink="$L$44" fmlaRange="'Pulldown-Listen'!$A$1:$A$49" sel="0" val="0"/>
</file>

<file path=xl/ctrlProps/ctrlProp48.xml><?xml version="1.0" encoding="utf-8"?>
<formControlPr xmlns="http://schemas.microsoft.com/office/spreadsheetml/2009/9/main" objectType="Drop" dropLines="16" dropStyle="combo" dx="16" fmlaLink="$L$45" fmlaRange="'Pulldown-Listen'!$A$1:$A$49" sel="0" val="0"/>
</file>

<file path=xl/ctrlProps/ctrlProp49.xml><?xml version="1.0" encoding="utf-8"?>
<formControlPr xmlns="http://schemas.microsoft.com/office/spreadsheetml/2009/9/main" objectType="Drop" dropLines="16" dropStyle="combo" dx="16" fmlaLink="$L$46" fmlaRange="'Pulldown-Listen'!$A$1:$A$49" sel="0" val="0"/>
</file>

<file path=xl/ctrlProps/ctrlProp5.xml><?xml version="1.0" encoding="utf-8"?>
<formControlPr xmlns="http://schemas.microsoft.com/office/spreadsheetml/2009/9/main" objectType="Drop" dropLines="16" dropStyle="combo" dx="16" fmlaLink="$AS$25" fmlaRange="'Pulldown-Listen'!$A$63:$A$111" sel="0" val="0"/>
</file>

<file path=xl/ctrlProps/ctrlProp50.xml><?xml version="1.0" encoding="utf-8"?>
<formControlPr xmlns="http://schemas.microsoft.com/office/spreadsheetml/2009/9/main" objectType="Drop" dropLines="16" dropStyle="combo" dx="16" fmlaLink="$L$47" fmlaRange="'Pulldown-Listen'!$A$1:$A$49" sel="0" val="0"/>
</file>

<file path=xl/ctrlProps/ctrlProp51.xml><?xml version="1.0" encoding="utf-8"?>
<formControlPr xmlns="http://schemas.microsoft.com/office/spreadsheetml/2009/9/main" objectType="Drop" dropLines="16" dropStyle="combo" dx="16" fmlaLink="$L$48" fmlaRange="'Pulldown-Listen'!$A$1:$A$49" sel="0" val="0"/>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Drop" dropLines="16" dropStyle="combo" dx="16" fmlaLink="$AS$4" fmlaRange="'Pulldown-Listen'!$A$63:$A$111" sel="0" val="0"/>
</file>

<file path=xl/ctrlProps/ctrlProp54.xml><?xml version="1.0" encoding="utf-8"?>
<formControlPr xmlns="http://schemas.microsoft.com/office/spreadsheetml/2009/9/main" objectType="Drop" dropLines="16" dropStyle="combo" dx="16" fmlaLink="$AS$6" fmlaRange="'Pulldown-Listen'!$A$1:$A$49" sel="0" val="0"/>
</file>

<file path=xl/ctrlProps/ctrlProp55.xml><?xml version="1.0" encoding="utf-8"?>
<formControlPr xmlns="http://schemas.microsoft.com/office/spreadsheetml/2009/9/main" objectType="Drop" dropLines="16" dropStyle="combo" dx="16" fmlaLink="$AS$8" fmlaRange="'Pulldown-Listen'!$A$1:$A$49" sel="0" val="0"/>
</file>

<file path=xl/ctrlProps/ctrlProp56.xml><?xml version="1.0" encoding="utf-8"?>
<formControlPr xmlns="http://schemas.microsoft.com/office/spreadsheetml/2009/9/main" objectType="Drop" dropLines="16" dropStyle="combo" dx="16" fmlaLink="$AS$10" fmlaRange="'Pulldown-Listen'!$A$1:$A$49" sel="0" val="0"/>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Drop" dropLines="16" dropStyle="combo" dx="16" fmlaLink="$AS$12" fmlaRange="'Pulldown-Listen'!$A$63:$A$111" sel="0" val="0"/>
</file>

<file path=xl/ctrlProps/ctrlProp59.xml><?xml version="1.0" encoding="utf-8"?>
<formControlPr xmlns="http://schemas.microsoft.com/office/spreadsheetml/2009/9/main" objectType="Drop" dropLines="16" dropStyle="combo" dx="16" fmlaLink="$AS$14" fmlaRange="'Pulldown-Listen'!$A$1:$A$49" sel="0" val="0"/>
</file>

<file path=xl/ctrlProps/ctrlProp6.xml><?xml version="1.0" encoding="utf-8"?>
<formControlPr xmlns="http://schemas.microsoft.com/office/spreadsheetml/2009/9/main" objectType="Drop" dropLines="16" dropStyle="combo" dx="16" fmlaLink="$AS$27" fmlaRange="'Pulldown-Listen'!$A$1:$A$49" sel="0" val="0"/>
</file>

<file path=xl/ctrlProps/ctrlProp60.xml><?xml version="1.0" encoding="utf-8"?>
<formControlPr xmlns="http://schemas.microsoft.com/office/spreadsheetml/2009/9/main" objectType="Drop" dropLines="16" dropStyle="combo" dx="16" fmlaLink="$AS$16" fmlaRange="'Pulldown-Listen'!$A$1:$A$49" sel="0" val="0"/>
</file>

<file path=xl/ctrlProps/ctrlProp61.xml><?xml version="1.0" encoding="utf-8"?>
<formControlPr xmlns="http://schemas.microsoft.com/office/spreadsheetml/2009/9/main" objectType="Drop" dropLines="16" dropStyle="combo" dx="16" fmlaLink="$AS$18" fmlaRange="'Pulldown-Listen'!$A$1:$A$49" sel="0" val="0"/>
</file>

<file path=xl/ctrlProps/ctrlProp62.xml><?xml version="1.0" encoding="utf-8"?>
<formControlPr xmlns="http://schemas.microsoft.com/office/spreadsheetml/2009/9/main" objectType="Drop" dropLines="16" dropStyle="combo" dx="16" fmlaLink="$L$3" fmlaRange="'Pulldown-Listen'!$A$1:$A$49" sel="43" val="7"/>
</file>

<file path=xl/ctrlProps/ctrlProp63.xml><?xml version="1.0" encoding="utf-8"?>
<formControlPr xmlns="http://schemas.microsoft.com/office/spreadsheetml/2009/9/main" objectType="Drop" dropLines="16" dropStyle="combo" dx="16" fmlaLink="$L$4" fmlaRange="'Pulldown-Listen'!$A$1:$A$49" sel="18" val="0"/>
</file>

<file path=xl/ctrlProps/ctrlProp64.xml><?xml version="1.0" encoding="utf-8"?>
<formControlPr xmlns="http://schemas.microsoft.com/office/spreadsheetml/2009/9/main" objectType="Drop" dropLines="16" dropStyle="combo" dx="16" fmlaLink="$L$5" fmlaRange="'Pulldown-Listen'!$A$1:$A$49" sel="30" val="0"/>
</file>

<file path=xl/ctrlProps/ctrlProp65.xml><?xml version="1.0" encoding="utf-8"?>
<formControlPr xmlns="http://schemas.microsoft.com/office/spreadsheetml/2009/9/main" objectType="Drop" dropLines="16" dropStyle="combo" dx="16" fmlaLink="$L$6" fmlaRange="'Pulldown-Listen'!$A$1:$A$49" sel="41" val="0"/>
</file>

<file path=xl/ctrlProps/ctrlProp66.xml><?xml version="1.0" encoding="utf-8"?>
<formControlPr xmlns="http://schemas.microsoft.com/office/spreadsheetml/2009/9/main" objectType="Drop" dropLines="16" dropStyle="combo" dx="16" fmlaLink="$L$7" fmlaRange="'Pulldown-Listen'!$A$1:$A$49" sel="3" val="0"/>
</file>

<file path=xl/ctrlProps/ctrlProp67.xml><?xml version="1.0" encoding="utf-8"?>
<formControlPr xmlns="http://schemas.microsoft.com/office/spreadsheetml/2009/9/main" objectType="Drop" dropLines="16" dropStyle="combo" dx="16" fmlaLink="$L$8" fmlaRange="'Pulldown-Listen'!$A$1:$A$49" sel="14" val="0"/>
</file>

<file path=xl/ctrlProps/ctrlProp68.xml><?xml version="1.0" encoding="utf-8"?>
<formControlPr xmlns="http://schemas.microsoft.com/office/spreadsheetml/2009/9/main" objectType="Drop" dropLines="16" dropStyle="combo" dx="16" fmlaLink="$L$11" fmlaRange="'Pulldown-Listen'!$A$1:$A$49" sel="41" val="0"/>
</file>

<file path=xl/ctrlProps/ctrlProp69.xml><?xml version="1.0" encoding="utf-8"?>
<formControlPr xmlns="http://schemas.microsoft.com/office/spreadsheetml/2009/9/main" objectType="Drop" dropLines="16" dropStyle="combo" dx="16" fmlaLink="$L$12" fmlaRange="'Pulldown-Listen'!$A$1:$A$49" sel="49" val="0"/>
</file>

<file path=xl/ctrlProps/ctrlProp7.xml><?xml version="1.0" encoding="utf-8"?>
<formControlPr xmlns="http://schemas.microsoft.com/office/spreadsheetml/2009/9/main" objectType="Drop" dropLines="16" dropStyle="combo" dx="16" fmlaLink="$AS$29" fmlaRange="'Pulldown-Listen'!$A$1:$A$49" sel="0" val="0"/>
</file>

<file path=xl/ctrlProps/ctrlProp70.xml><?xml version="1.0" encoding="utf-8"?>
<formControlPr xmlns="http://schemas.microsoft.com/office/spreadsheetml/2009/9/main" objectType="Drop" dropLines="16" dropStyle="combo" dx="16" fmlaLink="$L$13" fmlaRange="'Pulldown-Listen'!$A$1:$A$49" sel="4" val="0"/>
</file>

<file path=xl/ctrlProps/ctrlProp71.xml><?xml version="1.0" encoding="utf-8"?>
<formControlPr xmlns="http://schemas.microsoft.com/office/spreadsheetml/2009/9/main" objectType="Drop" dropLines="16" dropStyle="combo" dx="16" fmlaLink="$L$14" fmlaRange="'Pulldown-Listen'!$A$1:$A$49" sel="26" val="0"/>
</file>

<file path=xl/ctrlProps/ctrlProp72.xml><?xml version="1.0" encoding="utf-8"?>
<formControlPr xmlns="http://schemas.microsoft.com/office/spreadsheetml/2009/9/main" objectType="Drop" dropLines="16" dropStyle="combo" dx="16" fmlaLink="$L$15" fmlaRange="'Pulldown-Listen'!$A$1:$A$49" sel="1" val="0"/>
</file>

<file path=xl/ctrlProps/ctrlProp73.xml><?xml version="1.0" encoding="utf-8"?>
<formControlPr xmlns="http://schemas.microsoft.com/office/spreadsheetml/2009/9/main" objectType="Drop" dropLines="16" dropStyle="combo" dx="16" fmlaLink="$L$16" fmlaRange="'Pulldown-Listen'!$A$1:$A$49" sel="38" val="0"/>
</file>

<file path=xl/ctrlProps/ctrlProp74.xml><?xml version="1.0" encoding="utf-8"?>
<formControlPr xmlns="http://schemas.microsoft.com/office/spreadsheetml/2009/9/main" objectType="Drop" dropLines="16" dropStyle="combo" dx="16" fmlaLink="$L$19" fmlaRange="'Pulldown-Listen'!$A$1:$A$49" sel="34" val="0"/>
</file>

<file path=xl/ctrlProps/ctrlProp75.xml><?xml version="1.0" encoding="utf-8"?>
<formControlPr xmlns="http://schemas.microsoft.com/office/spreadsheetml/2009/9/main" objectType="Drop" dropLines="16" dropStyle="combo" dx="16" fmlaLink="$L$20" fmlaRange="'Pulldown-Listen'!$A$1:$A$49" sel="31" val="0"/>
</file>

<file path=xl/ctrlProps/ctrlProp76.xml><?xml version="1.0" encoding="utf-8"?>
<formControlPr xmlns="http://schemas.microsoft.com/office/spreadsheetml/2009/9/main" objectType="Drop" dropLines="16" dropStyle="combo" dx="16" fmlaLink="$L$21" fmlaRange="'Pulldown-Listen'!$A$1:$A$49" sel="4" val="0"/>
</file>

<file path=xl/ctrlProps/ctrlProp77.xml><?xml version="1.0" encoding="utf-8"?>
<formControlPr xmlns="http://schemas.microsoft.com/office/spreadsheetml/2009/9/main" objectType="Drop" dropLines="16" dropStyle="combo" dx="16" fmlaLink="$L$22" fmlaRange="'Pulldown-Listen'!$A$1:$A$49" sel="29" val="0"/>
</file>

<file path=xl/ctrlProps/ctrlProp78.xml><?xml version="1.0" encoding="utf-8"?>
<formControlPr xmlns="http://schemas.microsoft.com/office/spreadsheetml/2009/9/main" objectType="Drop" dropLines="16" dropStyle="combo" dx="16" fmlaLink="$L$23" fmlaRange="'Pulldown-Listen'!$A$1:$A$49" sel="9" val="0"/>
</file>

<file path=xl/ctrlProps/ctrlProp79.xml><?xml version="1.0" encoding="utf-8"?>
<formControlPr xmlns="http://schemas.microsoft.com/office/spreadsheetml/2009/9/main" objectType="Drop" dropLines="16" dropStyle="combo" dx="16" fmlaLink="$L$24" fmlaRange="'Pulldown-Listen'!$A$1:$A$49" sel="26" val="16"/>
</file>

<file path=xl/ctrlProps/ctrlProp8.xml><?xml version="1.0" encoding="utf-8"?>
<formControlPr xmlns="http://schemas.microsoft.com/office/spreadsheetml/2009/9/main" objectType="Drop" dropLines="16" dropStyle="combo" dx="16" fmlaLink="$AS$31" fmlaRange="'Pulldown-Listen'!$A$1:$A$49" sel="0" val="0"/>
</file>

<file path=xl/ctrlProps/ctrlProp80.xml><?xml version="1.0" encoding="utf-8"?>
<formControlPr xmlns="http://schemas.microsoft.com/office/spreadsheetml/2009/9/main" objectType="Drop" dropLines="16" dropStyle="combo" dx="16" fmlaLink="$L$27" fmlaRange="'Pulldown-Listen'!$A$1:$A$49" sel="44" val="0"/>
</file>

<file path=xl/ctrlProps/ctrlProp81.xml><?xml version="1.0" encoding="utf-8"?>
<formControlPr xmlns="http://schemas.microsoft.com/office/spreadsheetml/2009/9/main" objectType="Drop" dropLines="16" dropStyle="combo" dx="16" fmlaLink="$L$28" fmlaRange="'Pulldown-Listen'!$A$1:$A$49" sel="36" val="0"/>
</file>

<file path=xl/ctrlProps/ctrlProp82.xml><?xml version="1.0" encoding="utf-8"?>
<formControlPr xmlns="http://schemas.microsoft.com/office/spreadsheetml/2009/9/main" objectType="Drop" dropLines="16" dropStyle="combo" dx="16" fmlaLink="$L$29" fmlaRange="'Pulldown-Listen'!$A$1:$A$49" sel="39" val="0"/>
</file>

<file path=xl/ctrlProps/ctrlProp83.xml><?xml version="1.0" encoding="utf-8"?>
<formControlPr xmlns="http://schemas.microsoft.com/office/spreadsheetml/2009/9/main" objectType="Drop" dropLines="16" dropStyle="combo" dx="16" fmlaLink="$L$30" fmlaRange="'Pulldown-Listen'!$A$1:$A$49" sel="10" val="0"/>
</file>

<file path=xl/ctrlProps/ctrlProp84.xml><?xml version="1.0" encoding="utf-8"?>
<formControlPr xmlns="http://schemas.microsoft.com/office/spreadsheetml/2009/9/main" objectType="Drop" dropLines="16" dropStyle="combo" dx="16" fmlaLink="$L$31" fmlaRange="'Pulldown-Listen'!$A$1:$A$49" sel="30" val="16"/>
</file>

<file path=xl/ctrlProps/ctrlProp85.xml><?xml version="1.0" encoding="utf-8"?>
<formControlPr xmlns="http://schemas.microsoft.com/office/spreadsheetml/2009/9/main" objectType="Drop" dropLines="16" dropStyle="combo" dx="16" fmlaLink="$L$32" fmlaRange="'Pulldown-Listen'!$A$1:$A$49" sel="4" val="0"/>
</file>

<file path=xl/ctrlProps/ctrlProp86.xml><?xml version="1.0" encoding="utf-8"?>
<formControlPr xmlns="http://schemas.microsoft.com/office/spreadsheetml/2009/9/main" objectType="Drop" dropLines="16" dropStyle="combo" dx="16" fmlaLink="$AS$25" fmlaRange="'Pulldown-Listen'!$A$63:$A$111" sel="32" val="3"/>
</file>

<file path=xl/ctrlProps/ctrlProp87.xml><?xml version="1.0" encoding="utf-8"?>
<formControlPr xmlns="http://schemas.microsoft.com/office/spreadsheetml/2009/9/main" objectType="Drop" dropLines="16" dropStyle="combo" dx="16" fmlaLink="$AS$27" fmlaRange="'Pulldown-Listen'!$A$1:$A$49" sel="30" val="3"/>
</file>

<file path=xl/ctrlProps/ctrlProp88.xml><?xml version="1.0" encoding="utf-8"?>
<formControlPr xmlns="http://schemas.microsoft.com/office/spreadsheetml/2009/9/main" objectType="Drop" dropLines="16" dropStyle="combo" dx="16" fmlaLink="$AS$29" fmlaRange="'Pulldown-Listen'!$A$1:$A$49" sel="12" val="3"/>
</file>

<file path=xl/ctrlProps/ctrlProp89.xml><?xml version="1.0" encoding="utf-8"?>
<formControlPr xmlns="http://schemas.microsoft.com/office/spreadsheetml/2009/9/main" objectType="Drop" dropLines="16" dropStyle="combo" dx="16" fmlaLink="$AS$31" fmlaRange="'Pulldown-Listen'!$A$1:$A$49" sel="2" val="8"/>
</file>

<file path=xl/ctrlProps/ctrlProp9.xml><?xml version="1.0" encoding="utf-8"?>
<formControlPr xmlns="http://schemas.microsoft.com/office/spreadsheetml/2009/9/main" objectType="Drop" dropLines="16" dropStyle="combo" dx="16" fmlaLink="$AS$38" fmlaRange="'Pulldown-Listen'!$A$1:$A$49" sel="0" val="0"/>
</file>

<file path=xl/ctrlProps/ctrlProp90.xml><?xml version="1.0" encoding="utf-8"?>
<formControlPr xmlns="http://schemas.microsoft.com/office/spreadsheetml/2009/9/main" objectType="Drop" dropLines="16" dropStyle="combo" dx="16" fmlaLink="$AS$38" fmlaRange="'Pulldown-Listen'!$A$1:$A$49" sel="34" val="3"/>
</file>

<file path=xl/ctrlProps/ctrlProp91.xml><?xml version="1.0" encoding="utf-8"?>
<formControlPr xmlns="http://schemas.microsoft.com/office/spreadsheetml/2009/9/main" objectType="Drop" dropLines="16" dropStyle="combo" dx="16" fmlaLink="$AS$40" fmlaRange="'Pulldown-Listen'!$A$1:$A$49" sel="28" val="0"/>
</file>

<file path=xl/ctrlProps/ctrlProp92.xml><?xml version="1.0" encoding="utf-8"?>
<formControlPr xmlns="http://schemas.microsoft.com/office/spreadsheetml/2009/9/main" objectType="Drop" dropLines="16" dropStyle="combo" dx="16" fmlaLink="$AS$47" fmlaRange="'Pulldown-Listen'!$A$1:$A$49" sel="1" val="8"/>
</file>

<file path=xl/ctrlProps/ctrlProp93.xml><?xml version="1.0" encoding="utf-8"?>
<formControlPr xmlns="http://schemas.microsoft.com/office/spreadsheetml/2009/9/main" objectType="Drop" dropLines="16" dropStyle="combo" dx="16" fmlaLink="$L$35" fmlaRange="'Pulldown-Listen'!$A$1:$A$49" sel="25" val="4"/>
</file>

<file path=xl/ctrlProps/ctrlProp94.xml><?xml version="1.0" encoding="utf-8"?>
<formControlPr xmlns="http://schemas.microsoft.com/office/spreadsheetml/2009/9/main" objectType="Drop" dropLines="16" dropStyle="combo" dx="16" fmlaLink="$L$36" fmlaRange="'Pulldown-Listen'!$A$1:$A$49" sel="47" val="0"/>
</file>

<file path=xl/ctrlProps/ctrlProp95.xml><?xml version="1.0" encoding="utf-8"?>
<formControlPr xmlns="http://schemas.microsoft.com/office/spreadsheetml/2009/9/main" objectType="Drop" dropLines="16" dropStyle="combo" dx="16" fmlaLink="$L$37" fmlaRange="'Pulldown-Listen'!$A$1:$A$49" sel="19" val="0"/>
</file>

<file path=xl/ctrlProps/ctrlProp96.xml><?xml version="1.0" encoding="utf-8"?>
<formControlPr xmlns="http://schemas.microsoft.com/office/spreadsheetml/2009/9/main" objectType="Drop" dropLines="16" dropStyle="combo" dx="16" fmlaLink="$L$38" fmlaRange="'Pulldown-Listen'!$A$1:$A$49" sel="35" val="0"/>
</file>

<file path=xl/ctrlProps/ctrlProp97.xml><?xml version="1.0" encoding="utf-8"?>
<formControlPr xmlns="http://schemas.microsoft.com/office/spreadsheetml/2009/9/main" objectType="Drop" dropLines="16" dropStyle="combo" dx="16" fmlaLink="$L$39" fmlaRange="'Pulldown-Listen'!$A$1:$A$49" sel="48" val="0"/>
</file>

<file path=xl/ctrlProps/ctrlProp98.xml><?xml version="1.0" encoding="utf-8"?>
<formControlPr xmlns="http://schemas.microsoft.com/office/spreadsheetml/2009/9/main" objectType="Drop" dropLines="16" dropStyle="combo" dx="16" fmlaLink="$L$40" fmlaRange="'Pulldown-Listen'!$A$1:$A$49" sel="1" val="0"/>
</file>

<file path=xl/ctrlProps/ctrlProp99.xml><?xml version="1.0" encoding="utf-8"?>
<formControlPr xmlns="http://schemas.microsoft.com/office/spreadsheetml/2009/9/main" objectType="Drop" dropLines="16" dropStyle="combo" dx="16" fmlaLink="$L$43" fmlaRange="'Pulldown-Listen'!$A$1:$A$49" sel="1" val="0"/>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1'!A1"/></Relationships>
</file>

<file path=xl/drawings/_rels/drawing10.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07/relationships/hdphoto" Target="../media/hdphoto6.wdp"/><Relationship Id="rId1" Type="http://schemas.openxmlformats.org/officeDocument/2006/relationships/image" Target="../media/image18.png"/><Relationship Id="rId6" Type="http://schemas.microsoft.com/office/2007/relationships/hdphoto" Target="../media/hdphoto5.wdp"/><Relationship Id="rId5" Type="http://schemas.openxmlformats.org/officeDocument/2006/relationships/image" Target="../media/image15.png"/><Relationship Id="rId4" Type="http://schemas.microsoft.com/office/2007/relationships/hdphoto" Target="../media/hdphoto7.wdp"/></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hyperlink" Target="#'2'!A1"/><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3'!A1"/><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3.wdp"/><Relationship Id="rId1" Type="http://schemas.openxmlformats.org/officeDocument/2006/relationships/image" Target="../media/image4.png"/><Relationship Id="rId5" Type="http://schemas.openxmlformats.org/officeDocument/2006/relationships/hyperlink" Target="#'4'!A1"/><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8" Type="http://schemas.openxmlformats.org/officeDocument/2006/relationships/hyperlink" Target="#'Tipp-Formular'!A1"/><Relationship Id="rId13" Type="http://schemas.openxmlformats.org/officeDocument/2006/relationships/hyperlink" Target="http://www.wagner-cup.eu/" TargetMode="External"/><Relationship Id="rId3" Type="http://schemas.openxmlformats.org/officeDocument/2006/relationships/image" Target="../media/image6.png"/><Relationship Id="rId7" Type="http://schemas.openxmlformats.org/officeDocument/2006/relationships/image" Target="../media/image8.png"/><Relationship Id="rId12" Type="http://schemas.openxmlformats.org/officeDocument/2006/relationships/image" Target="../media/image11.png"/><Relationship Id="rId2" Type="http://schemas.openxmlformats.org/officeDocument/2006/relationships/hyperlink" Target="#Quicktipp!A1"/><Relationship Id="rId1" Type="http://schemas.openxmlformats.org/officeDocument/2006/relationships/image" Target="../media/image5.png"/><Relationship Id="rId6" Type="http://schemas.openxmlformats.org/officeDocument/2006/relationships/hyperlink" Target="#AGB!B3"/><Relationship Id="rId11" Type="http://schemas.openxmlformats.org/officeDocument/2006/relationships/hyperlink" Target="http://wagner-cup.forumprofi.de/portal.php" TargetMode="External"/><Relationship Id="rId5" Type="http://schemas.openxmlformats.org/officeDocument/2006/relationships/image" Target="../media/image7.png"/><Relationship Id="rId15" Type="http://schemas.microsoft.com/office/2007/relationships/hdphoto" Target="../media/hdphoto1.wdp"/><Relationship Id="rId10" Type="http://schemas.openxmlformats.org/officeDocument/2006/relationships/image" Target="../media/image10.png"/><Relationship Id="rId4" Type="http://schemas.openxmlformats.org/officeDocument/2006/relationships/hyperlink" Target="#Read_Me!A1"/><Relationship Id="rId9" Type="http://schemas.openxmlformats.org/officeDocument/2006/relationships/image" Target="../media/image9.png"/><Relationship Id="rId1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4'!A1"/><Relationship Id="rId2" Type="http://schemas.openxmlformats.org/officeDocument/2006/relationships/hyperlink" Target="#AGB!A1"/><Relationship Id="rId1" Type="http://schemas.openxmlformats.org/officeDocument/2006/relationships/hyperlink" Target="#'Tipp-Formular'!A1"/><Relationship Id="rId6" Type="http://schemas.openxmlformats.org/officeDocument/2006/relationships/hyperlink" Target="http://wagner-cup.forumprofi.de/portal.php" TargetMode="External"/><Relationship Id="rId5" Type="http://schemas.openxmlformats.org/officeDocument/2006/relationships/hyperlink" Target="http://www.wagner-cup.eu/" TargetMode="External"/><Relationship Id="rId4" Type="http://schemas.openxmlformats.org/officeDocument/2006/relationships/hyperlink" Target="#Quicktipp!A1"/></Relationships>
</file>

<file path=xl/drawings/_rels/drawing7.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Tipp-Formular'!A1"/><Relationship Id="rId7" Type="http://schemas.openxmlformats.org/officeDocument/2006/relationships/hyperlink" Target="http://wagner-cup.forumprofi.de/portal.php" TargetMode="External"/><Relationship Id="rId2" Type="http://schemas.openxmlformats.org/officeDocument/2006/relationships/hyperlink" Target="#Read_Me!A1"/><Relationship Id="rId1" Type="http://schemas.openxmlformats.org/officeDocument/2006/relationships/hyperlink" Target="#'4'!A1"/><Relationship Id="rId6" Type="http://schemas.openxmlformats.org/officeDocument/2006/relationships/hyperlink" Target="#AGB!B2"/><Relationship Id="rId5" Type="http://schemas.openxmlformats.org/officeDocument/2006/relationships/hyperlink" Target="http://www.wagner-cup.eu/" TargetMode="External"/><Relationship Id="rId4" Type="http://schemas.openxmlformats.org/officeDocument/2006/relationships/hyperlink" Target="#Quicktipp!A1"/><Relationship Id="rId9" Type="http://schemas.microsoft.com/office/2007/relationships/hdphoto" Target="../media/hdphoto1.wdp"/></Relationships>
</file>

<file path=xl/drawings/_rels/drawing8.xml.rels><?xml version="1.0" encoding="UTF-8" standalone="yes"?>
<Relationships xmlns="http://schemas.openxmlformats.org/package/2006/relationships"><Relationship Id="rId8" Type="http://schemas.openxmlformats.org/officeDocument/2006/relationships/hyperlink" Target="#'Tipp-Formular'!BC1"/><Relationship Id="rId13" Type="http://schemas.openxmlformats.org/officeDocument/2006/relationships/hyperlink" Target="#'Tipp-Formular'!DB3"/><Relationship Id="rId18" Type="http://schemas.openxmlformats.org/officeDocument/2006/relationships/hyperlink" Target="#'Tipp-Formular'!A35"/><Relationship Id="rId3" Type="http://schemas.openxmlformats.org/officeDocument/2006/relationships/hyperlink" Target="#'4'!A1"/><Relationship Id="rId7" Type="http://schemas.openxmlformats.org/officeDocument/2006/relationships/hyperlink" Target="http://wagner-cup.forumprofi.de/portal.php" TargetMode="External"/><Relationship Id="rId12" Type="http://schemas.microsoft.com/office/2007/relationships/hdphoto" Target="../media/hdphoto5.wdp"/><Relationship Id="rId17" Type="http://schemas.openxmlformats.org/officeDocument/2006/relationships/hyperlink" Target="#'Tipp-Formular'!A27"/><Relationship Id="rId2" Type="http://schemas.openxmlformats.org/officeDocument/2006/relationships/hyperlink" Target="#'Meine Tipps'!A1"/><Relationship Id="rId16" Type="http://schemas.openxmlformats.org/officeDocument/2006/relationships/hyperlink" Target="#'Tipp-Formular'!A19"/><Relationship Id="rId1" Type="http://schemas.openxmlformats.org/officeDocument/2006/relationships/image" Target="../media/image13.png"/><Relationship Id="rId6" Type="http://schemas.openxmlformats.org/officeDocument/2006/relationships/hyperlink" Target="#AGB!A1"/><Relationship Id="rId11" Type="http://schemas.openxmlformats.org/officeDocument/2006/relationships/image" Target="../media/image15.png"/><Relationship Id="rId5" Type="http://schemas.openxmlformats.org/officeDocument/2006/relationships/hyperlink" Target="http://www.wagner-cup.eu/" TargetMode="External"/><Relationship Id="rId15" Type="http://schemas.openxmlformats.org/officeDocument/2006/relationships/hyperlink" Target="#'Tipp-Formular'!A11"/><Relationship Id="rId10" Type="http://schemas.microsoft.com/office/2007/relationships/hdphoto" Target="../media/hdphoto4.wdp"/><Relationship Id="rId19" Type="http://schemas.openxmlformats.org/officeDocument/2006/relationships/hyperlink" Target="#'Tipp-Formular'!A43"/><Relationship Id="rId4" Type="http://schemas.openxmlformats.org/officeDocument/2006/relationships/hyperlink" Target="#Read_Me!A1"/><Relationship Id="rId9" Type="http://schemas.openxmlformats.org/officeDocument/2006/relationships/image" Target="../media/image14.png"/><Relationship Id="rId14" Type="http://schemas.openxmlformats.org/officeDocument/2006/relationships/hyperlink" Target="#'Tipp-Formular'!A3"/></Relationships>
</file>

<file path=xl/drawings/_rels/drawing9.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4'!A1"/><Relationship Id="rId7" Type="http://schemas.openxmlformats.org/officeDocument/2006/relationships/hyperlink" Target="#'Tipp-Formular'!A1"/><Relationship Id="rId2" Type="http://schemas.openxmlformats.org/officeDocument/2006/relationships/hyperlink" Target="#'Mein Quicktipp'!A1"/><Relationship Id="rId1" Type="http://schemas.openxmlformats.org/officeDocument/2006/relationships/image" Target="../media/image13.png"/><Relationship Id="rId6" Type="http://schemas.openxmlformats.org/officeDocument/2006/relationships/hyperlink" Target="#AGB!A1"/><Relationship Id="rId11" Type="http://schemas.microsoft.com/office/2007/relationships/hdphoto" Target="../media/hdphoto5.wdp"/><Relationship Id="rId5" Type="http://schemas.openxmlformats.org/officeDocument/2006/relationships/hyperlink" Target="http://www.wagner-cup.eu/" TargetMode="External"/><Relationship Id="rId10" Type="http://schemas.openxmlformats.org/officeDocument/2006/relationships/image" Target="../media/image15.png"/><Relationship Id="rId4" Type="http://schemas.openxmlformats.org/officeDocument/2006/relationships/hyperlink" Target="#Read_Me!A1"/><Relationship Id="rId9" Type="http://schemas.microsoft.com/office/2007/relationships/hdphoto" Target="../media/hdphoto4.wdp"/></Relationships>
</file>

<file path=xl/drawings/drawing1.xml><?xml version="1.0" encoding="utf-8"?>
<xdr:wsDr xmlns:xdr="http://schemas.openxmlformats.org/drawingml/2006/spreadsheetDrawing" xmlns:a="http://schemas.openxmlformats.org/drawingml/2006/main">
  <xdr:twoCellAnchor>
    <xdr:from>
      <xdr:col>1</xdr:col>
      <xdr:colOff>17140</xdr:colOff>
      <xdr:row>3</xdr:row>
      <xdr:rowOff>17146</xdr:rowOff>
    </xdr:from>
    <xdr:to>
      <xdr:col>8</xdr:col>
      <xdr:colOff>110672</xdr:colOff>
      <xdr:row>5</xdr:row>
      <xdr:rowOff>196845</xdr:rowOff>
    </xdr:to>
    <xdr:sp macro="" textlink="">
      <xdr:nvSpPr>
        <xdr:cNvPr id="21" name="Textfeld 4">
          <a:extLst>
            <a:ext uri="{FF2B5EF4-FFF2-40B4-BE49-F238E27FC236}">
              <a16:creationId xmlns:a16="http://schemas.microsoft.com/office/drawing/2014/main" id="{00000000-0008-0000-0300-000015000000}"/>
            </a:ext>
          </a:extLst>
        </xdr:cNvPr>
        <xdr:cNvSpPr txBox="1"/>
      </xdr:nvSpPr>
      <xdr:spPr>
        <a:xfrm>
          <a:off x="922015" y="731521"/>
          <a:ext cx="6427657" cy="655949"/>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Auf vielen Computern (insb. in Firmen) ist</a:t>
          </a:r>
          <a:r>
            <a:rPr lang="de-DE" baseline="0"/>
            <a:t> die Ausführung von Makros aus Sicherheitsgründen nicht gestattet.</a:t>
          </a:r>
          <a:endParaRPr lang="de-DE"/>
        </a:p>
      </xdr:txBody>
    </xdr:sp>
    <xdr:clientData/>
  </xdr:twoCellAnchor>
  <xdr:twoCellAnchor>
    <xdr:from>
      <xdr:col>1</xdr:col>
      <xdr:colOff>17140</xdr:colOff>
      <xdr:row>6</xdr:row>
      <xdr:rowOff>13559</xdr:rowOff>
    </xdr:from>
    <xdr:to>
      <xdr:col>8</xdr:col>
      <xdr:colOff>71438</xdr:colOff>
      <xdr:row>8</xdr:row>
      <xdr:rowOff>193258</xdr:rowOff>
    </xdr:to>
    <xdr:sp macro="" textlink="">
      <xdr:nvSpPr>
        <xdr:cNvPr id="24" name="Textfeld 9">
          <a:extLst>
            <a:ext uri="{FF2B5EF4-FFF2-40B4-BE49-F238E27FC236}">
              <a16:creationId xmlns:a16="http://schemas.microsoft.com/office/drawing/2014/main" id="{00000000-0008-0000-0300-000018000000}"/>
            </a:ext>
          </a:extLst>
        </xdr:cNvPr>
        <xdr:cNvSpPr txBox="1"/>
      </xdr:nvSpPr>
      <xdr:spPr>
        <a:xfrm>
          <a:off x="922015" y="1442309"/>
          <a:ext cx="6388423" cy="655949"/>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AT"/>
            <a:t>Daher gibt es neben der Vollversion,</a:t>
          </a:r>
          <a:r>
            <a:rPr lang="de-AT" baseline="0"/>
            <a:t> bei der durch Makros vor Fehlbedienungen geschützt wird, diese vereinfachte Version.</a:t>
          </a:r>
          <a:endParaRPr lang="de-AT"/>
        </a:p>
      </xdr:txBody>
    </xdr:sp>
    <xdr:clientData/>
  </xdr:twoCellAnchor>
  <xdr:twoCellAnchor>
    <xdr:from>
      <xdr:col>1</xdr:col>
      <xdr:colOff>17138</xdr:colOff>
      <xdr:row>9</xdr:row>
      <xdr:rowOff>47070</xdr:rowOff>
    </xdr:from>
    <xdr:to>
      <xdr:col>8</xdr:col>
      <xdr:colOff>63734</xdr:colOff>
      <xdr:row>13</xdr:row>
      <xdr:rowOff>32327</xdr:rowOff>
    </xdr:to>
    <xdr:sp macro="" textlink="">
      <xdr:nvSpPr>
        <xdr:cNvPr id="26" name="Textfeld 3">
          <a:extLst>
            <a:ext uri="{FF2B5EF4-FFF2-40B4-BE49-F238E27FC236}">
              <a16:creationId xmlns:a16="http://schemas.microsoft.com/office/drawing/2014/main" id="{00000000-0008-0000-0300-00001A000000}"/>
            </a:ext>
          </a:extLst>
        </xdr:cNvPr>
        <xdr:cNvSpPr txBox="1"/>
      </xdr:nvSpPr>
      <xdr:spPr>
        <a:xfrm>
          <a:off x="922013" y="2190195"/>
          <a:ext cx="6380721" cy="93775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Achten</a:t>
          </a:r>
          <a:r>
            <a:rPr lang="de-DE" baseline="0"/>
            <a:t> Sie daher bitte v.a. darauf, dass zu allen Spielen Tipps eingetragen sind. Fehlt auch nur ein Tipp, fällt die Teilnahme am Wagner-Cup ins Wasser!  </a:t>
          </a:r>
          <a:endParaRPr lang="de-DE"/>
        </a:p>
      </xdr:txBody>
    </xdr:sp>
    <xdr:clientData/>
  </xdr:twoCellAnchor>
  <xdr:twoCellAnchor>
    <xdr:from>
      <xdr:col>3</xdr:col>
      <xdr:colOff>619781</xdr:colOff>
      <xdr:row>15</xdr:row>
      <xdr:rowOff>159275</xdr:rowOff>
    </xdr:from>
    <xdr:to>
      <xdr:col>4</xdr:col>
      <xdr:colOff>758906</xdr:colOff>
      <xdr:row>17</xdr:row>
      <xdr:rowOff>115025</xdr:rowOff>
    </xdr:to>
    <xdr:sp macro="" textlink="">
      <xdr:nvSpPr>
        <xdr:cNvPr id="27" name="Pfeil nach unten 26">
          <a:extLst>
            <a:ext uri="{FF2B5EF4-FFF2-40B4-BE49-F238E27FC236}">
              <a16:creationId xmlns:a16="http://schemas.microsoft.com/office/drawing/2014/main" id="{00000000-0008-0000-0300-00001B000000}"/>
            </a:ext>
          </a:extLst>
        </xdr:cNvPr>
        <xdr:cNvSpPr/>
      </xdr:nvSpPr>
      <xdr:spPr>
        <a:xfrm>
          <a:off x="3334406" y="3731150"/>
          <a:ext cx="1044000" cy="432000"/>
        </a:xfrm>
        <a:prstGeom prst="downArrow">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AT" sz="1050" b="1">
            <a:solidFill>
              <a:srgbClr val="FF0000"/>
            </a:solidFill>
          </a:endParaRPr>
        </a:p>
      </xdr:txBody>
    </xdr:sp>
    <xdr:clientData/>
  </xdr:twoCellAnchor>
  <xdr:twoCellAnchor>
    <xdr:from>
      <xdr:col>1</xdr:col>
      <xdr:colOff>152400</xdr:colOff>
      <xdr:row>14</xdr:row>
      <xdr:rowOff>23812</xdr:rowOff>
    </xdr:from>
    <xdr:to>
      <xdr:col>7</xdr:col>
      <xdr:colOff>514350</xdr:colOff>
      <xdr:row>15</xdr:row>
      <xdr:rowOff>157162</xdr:rowOff>
    </xdr:to>
    <xdr:sp macro="" textlink="">
      <xdr:nvSpPr>
        <xdr:cNvPr id="3" name="Abgerundetes Rechteck 2">
          <a:extLst>
            <a:ext uri="{FF2B5EF4-FFF2-40B4-BE49-F238E27FC236}">
              <a16:creationId xmlns:a16="http://schemas.microsoft.com/office/drawing/2014/main" id="{00000000-0008-0000-0300-000003000000}"/>
            </a:ext>
          </a:extLst>
        </xdr:cNvPr>
        <xdr:cNvSpPr/>
      </xdr:nvSpPr>
      <xdr:spPr bwMode="auto">
        <a:xfrm>
          <a:off x="1057275" y="3357562"/>
          <a:ext cx="5791200" cy="371475"/>
        </a:xfrm>
        <a:prstGeom prst="round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lang="en-US" sz="1800" b="1">
              <a:solidFill>
                <a:srgbClr val="FF0000"/>
              </a:solidFill>
            </a:rPr>
            <a:t>Weiter geht's mit einem Klick auf das Bild</a:t>
          </a:r>
        </a:p>
      </xdr:txBody>
    </xdr:sp>
    <xdr:clientData/>
  </xdr:twoCellAnchor>
  <xdr:twoCellAnchor editAs="oneCell">
    <xdr:from>
      <xdr:col>0</xdr:col>
      <xdr:colOff>409575</xdr:colOff>
      <xdr:row>17</xdr:row>
      <xdr:rowOff>228600</xdr:rowOff>
    </xdr:from>
    <xdr:to>
      <xdr:col>8</xdr:col>
      <xdr:colOff>495300</xdr:colOff>
      <xdr:row>35</xdr:row>
      <xdr:rowOff>57149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000" r="4912"/>
        <a:stretch/>
      </xdr:blipFill>
      <xdr:spPr>
        <a:xfrm>
          <a:off x="409575" y="4276725"/>
          <a:ext cx="7324725" cy="4114799"/>
        </a:xfrm>
        <a:prstGeom prst="rect">
          <a:avLst/>
        </a:prstGeom>
      </xdr:spPr>
    </xdr:pic>
    <xdr:clientData/>
  </xdr:twoCellAnchor>
  <xdr:twoCellAnchor>
    <xdr:from>
      <xdr:col>3</xdr:col>
      <xdr:colOff>709614</xdr:colOff>
      <xdr:row>0</xdr:row>
      <xdr:rowOff>195263</xdr:rowOff>
    </xdr:from>
    <xdr:to>
      <xdr:col>5</xdr:col>
      <xdr:colOff>76202</xdr:colOff>
      <xdr:row>3</xdr:row>
      <xdr:rowOff>57150</xdr:rowOff>
    </xdr:to>
    <xdr:sp macro="" textlink="">
      <xdr:nvSpPr>
        <xdr:cNvPr id="2" name="Textfeld 3">
          <a:extLst>
            <a:ext uri="{FF2B5EF4-FFF2-40B4-BE49-F238E27FC236}">
              <a16:creationId xmlns:a16="http://schemas.microsoft.com/office/drawing/2014/main" id="{00000000-0008-0000-0300-000002000000}"/>
            </a:ext>
          </a:extLst>
        </xdr:cNvPr>
        <xdr:cNvSpPr txBox="1"/>
      </xdr:nvSpPr>
      <xdr:spPr>
        <a:xfrm>
          <a:off x="3424239" y="195263"/>
          <a:ext cx="1176338" cy="576262"/>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2800" b="1">
              <a:solidFill>
                <a:srgbClr val="FF0000"/>
              </a:solidFill>
            </a:rPr>
            <a:t>INFO</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252412</xdr:colOff>
      <xdr:row>0</xdr:row>
      <xdr:rowOff>42863</xdr:rowOff>
    </xdr:from>
    <xdr:to>
      <xdr:col>2</xdr:col>
      <xdr:colOff>816420</xdr:colOff>
      <xdr:row>0</xdr:row>
      <xdr:rowOff>633553</xdr:rowOff>
    </xdr:to>
    <xdr:pic>
      <xdr:nvPicPr>
        <xdr:cNvPr id="2" name="Grafik 1" descr="Ein Bild, das Logo, Grafiken, Symbol, Schrift enthält.&#10;&#10;Automatisch generierte Beschreibu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252412" y="42863"/>
          <a:ext cx="821183" cy="590690"/>
        </a:xfrm>
        <a:prstGeom prst="rect">
          <a:avLst/>
        </a:prstGeom>
      </xdr:spPr>
    </xdr:pic>
    <xdr:clientData/>
  </xdr:twoCellAnchor>
  <xdr:twoCellAnchor editAs="oneCell">
    <xdr:from>
      <xdr:col>32</xdr:col>
      <xdr:colOff>19050</xdr:colOff>
      <xdr:row>0</xdr:row>
      <xdr:rowOff>128588</xdr:rowOff>
    </xdr:from>
    <xdr:to>
      <xdr:col>32</xdr:col>
      <xdr:colOff>835476</xdr:colOff>
      <xdr:row>0</xdr:row>
      <xdr:rowOff>719278</xdr:rowOff>
    </xdr:to>
    <xdr:pic>
      <xdr:nvPicPr>
        <xdr:cNvPr id="3" name="Grafik 2" descr="Ein Bild, das Logo, Grafiken, Symbol, Schrift enthält.&#10;&#10;Automatisch generierte Beschreibu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4811375" y="128588"/>
          <a:ext cx="816426" cy="590690"/>
        </a:xfrm>
        <a:prstGeom prst="rect">
          <a:avLst/>
        </a:prstGeom>
      </xdr:spPr>
    </xdr:pic>
    <xdr:clientData/>
  </xdr:twoCellAnchor>
  <xdr:twoCellAnchor editAs="oneCell">
    <xdr:from>
      <xdr:col>34</xdr:col>
      <xdr:colOff>52382</xdr:colOff>
      <xdr:row>43</xdr:row>
      <xdr:rowOff>76200</xdr:rowOff>
    </xdr:from>
    <xdr:to>
      <xdr:col>34</xdr:col>
      <xdr:colOff>868808</xdr:colOff>
      <xdr:row>45</xdr:row>
      <xdr:rowOff>171590</xdr:rowOff>
    </xdr:to>
    <xdr:pic>
      <xdr:nvPicPr>
        <xdr:cNvPr id="4" name="Grafik 3" descr="Ein Bild, das Logo, Grafiken, Symbol, Schrift enthält.&#10;&#10;Automatisch generierte Beschreibu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8997607" y="11982450"/>
          <a:ext cx="816426" cy="590690"/>
        </a:xfrm>
        <a:prstGeom prst="rect">
          <a:avLst/>
        </a:prstGeom>
      </xdr:spPr>
    </xdr:pic>
    <xdr:clientData/>
  </xdr:twoCellAnchor>
  <xdr:twoCellAnchor editAs="oneCell">
    <xdr:from>
      <xdr:col>34</xdr:col>
      <xdr:colOff>38093</xdr:colOff>
      <xdr:row>34</xdr:row>
      <xdr:rowOff>90486</xdr:rowOff>
    </xdr:from>
    <xdr:to>
      <xdr:col>34</xdr:col>
      <xdr:colOff>854519</xdr:colOff>
      <xdr:row>36</xdr:row>
      <xdr:rowOff>185876</xdr:rowOff>
    </xdr:to>
    <xdr:pic>
      <xdr:nvPicPr>
        <xdr:cNvPr id="5" name="Grafik 4" descr="Ein Bild, das Logo, Grafiken, Symbol, Schrift enthält.&#10;&#10;Automatisch generierte Beschreibung">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8983318" y="9653586"/>
          <a:ext cx="816426" cy="590690"/>
        </a:xfrm>
        <a:prstGeom prst="rect">
          <a:avLst/>
        </a:prstGeom>
      </xdr:spPr>
    </xdr:pic>
    <xdr:clientData/>
  </xdr:twoCellAnchor>
  <xdr:twoCellAnchor editAs="oneCell">
    <xdr:from>
      <xdr:col>34</xdr:col>
      <xdr:colOff>33336</xdr:colOff>
      <xdr:row>21</xdr:row>
      <xdr:rowOff>52388</xdr:rowOff>
    </xdr:from>
    <xdr:to>
      <xdr:col>34</xdr:col>
      <xdr:colOff>849762</xdr:colOff>
      <xdr:row>23</xdr:row>
      <xdr:rowOff>147778</xdr:rowOff>
    </xdr:to>
    <xdr:pic>
      <xdr:nvPicPr>
        <xdr:cNvPr id="6" name="Grafik 5" descr="Ein Bild, das Logo, Grafiken, Symbol, Schrift enthält.&#10;&#10;Automatisch generierte Beschreibu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8978561" y="6157913"/>
          <a:ext cx="816426" cy="590690"/>
        </a:xfrm>
        <a:prstGeom prst="rect">
          <a:avLst/>
        </a:prstGeom>
      </xdr:spPr>
    </xdr:pic>
    <xdr:clientData/>
  </xdr:twoCellAnchor>
  <xdr:twoCellAnchor editAs="oneCell">
    <xdr:from>
      <xdr:col>34</xdr:col>
      <xdr:colOff>19050</xdr:colOff>
      <xdr:row>1</xdr:row>
      <xdr:rowOff>9526</xdr:rowOff>
    </xdr:from>
    <xdr:to>
      <xdr:col>34</xdr:col>
      <xdr:colOff>835476</xdr:colOff>
      <xdr:row>2</xdr:row>
      <xdr:rowOff>238266</xdr:rowOff>
    </xdr:to>
    <xdr:pic>
      <xdr:nvPicPr>
        <xdr:cNvPr id="7" name="Grafik 6" descr="Ein Bild, das Logo, Grafiken, Symbol, Schrift enthält.&#10;&#10;Automatisch generierte Beschreibung">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8964275" y="762001"/>
          <a:ext cx="816426" cy="5906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224646</xdr:colOff>
      <xdr:row>0</xdr:row>
      <xdr:rowOff>76380</xdr:rowOff>
    </xdr:from>
    <xdr:to>
      <xdr:col>2</xdr:col>
      <xdr:colOff>784975</xdr:colOff>
      <xdr:row>0</xdr:row>
      <xdr:rowOff>667070</xdr:rowOff>
    </xdr:to>
    <xdr:pic>
      <xdr:nvPicPr>
        <xdr:cNvPr id="2" name="Grafik 1" descr="Ein Bild, das Logo, Grafiken, Symbol, Schrift enthält.&#10;&#10;Automatisch generierte Beschreibu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224646" y="76380"/>
          <a:ext cx="816426" cy="590690"/>
        </a:xfrm>
        <a:prstGeom prst="rect">
          <a:avLst/>
        </a:prstGeom>
      </xdr:spPr>
    </xdr:pic>
    <xdr:clientData/>
  </xdr:twoCellAnchor>
  <xdr:twoCellAnchor editAs="oneCell">
    <xdr:from>
      <xdr:col>32</xdr:col>
      <xdr:colOff>111963</xdr:colOff>
      <xdr:row>0</xdr:row>
      <xdr:rowOff>67034</xdr:rowOff>
    </xdr:from>
    <xdr:to>
      <xdr:col>32</xdr:col>
      <xdr:colOff>928389</xdr:colOff>
      <xdr:row>0</xdr:row>
      <xdr:rowOff>657724</xdr:rowOff>
    </xdr:to>
    <xdr:pic>
      <xdr:nvPicPr>
        <xdr:cNvPr id="3" name="Grafik 2" descr="Ein Bild, das Logo, Grafiken, Symbol, Schrift enthält.&#10;&#10;Automatisch generierte Beschreibu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4907164" y="67034"/>
          <a:ext cx="816426" cy="5906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69057</xdr:colOff>
      <xdr:row>1</xdr:row>
      <xdr:rowOff>9524</xdr:rowOff>
    </xdr:from>
    <xdr:to>
      <xdr:col>21</xdr:col>
      <xdr:colOff>107156</xdr:colOff>
      <xdr:row>2</xdr:row>
      <xdr:rowOff>3583</xdr:rowOff>
    </xdr:to>
    <xdr:pic>
      <xdr:nvPicPr>
        <xdr:cNvPr id="17" name="Grafik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8855870" y="759618"/>
          <a:ext cx="514349" cy="351246"/>
        </a:xfrm>
        <a:prstGeom prst="rect">
          <a:avLst/>
        </a:prstGeom>
      </xdr:spPr>
    </xdr:pic>
    <xdr:clientData/>
  </xdr:twoCellAnchor>
  <xdr:twoCellAnchor editAs="oneCell">
    <xdr:from>
      <xdr:col>2</xdr:col>
      <xdr:colOff>245269</xdr:colOff>
      <xdr:row>40</xdr:row>
      <xdr:rowOff>245267</xdr:rowOff>
    </xdr:from>
    <xdr:to>
      <xdr:col>2</xdr:col>
      <xdr:colOff>759618</xdr:colOff>
      <xdr:row>41</xdr:row>
      <xdr:rowOff>346482</xdr:rowOff>
    </xdr:to>
    <xdr:pic>
      <xdr:nvPicPr>
        <xdr:cNvPr id="18" name="Grafik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507207" y="11365705"/>
          <a:ext cx="514349" cy="351246"/>
        </a:xfrm>
        <a:prstGeom prst="rect">
          <a:avLst/>
        </a:prstGeom>
      </xdr:spPr>
    </xdr:pic>
    <xdr:clientData/>
  </xdr:twoCellAnchor>
  <xdr:twoCellAnchor editAs="oneCell">
    <xdr:from>
      <xdr:col>19</xdr:col>
      <xdr:colOff>76200</xdr:colOff>
      <xdr:row>40</xdr:row>
      <xdr:rowOff>230980</xdr:rowOff>
    </xdr:from>
    <xdr:to>
      <xdr:col>21</xdr:col>
      <xdr:colOff>114299</xdr:colOff>
      <xdr:row>41</xdr:row>
      <xdr:rowOff>332195</xdr:rowOff>
    </xdr:to>
    <xdr:pic>
      <xdr:nvPicPr>
        <xdr:cNvPr id="19" name="Grafik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8863013" y="11351418"/>
          <a:ext cx="514349" cy="351246"/>
        </a:xfrm>
        <a:prstGeom prst="rect">
          <a:avLst/>
        </a:prstGeom>
      </xdr:spPr>
    </xdr:pic>
    <xdr:clientData/>
  </xdr:twoCellAnchor>
  <xdr:twoCellAnchor editAs="oneCell">
    <xdr:from>
      <xdr:col>2</xdr:col>
      <xdr:colOff>264319</xdr:colOff>
      <xdr:row>33</xdr:row>
      <xdr:rowOff>2381</xdr:rowOff>
    </xdr:from>
    <xdr:to>
      <xdr:col>2</xdr:col>
      <xdr:colOff>778668</xdr:colOff>
      <xdr:row>33</xdr:row>
      <xdr:rowOff>353627</xdr:rowOff>
    </xdr:to>
    <xdr:pic>
      <xdr:nvPicPr>
        <xdr:cNvPr id="20" name="Grafik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526257" y="9253537"/>
          <a:ext cx="514349" cy="351246"/>
        </a:xfrm>
        <a:prstGeom prst="rect">
          <a:avLst/>
        </a:prstGeom>
      </xdr:spPr>
    </xdr:pic>
    <xdr:clientData/>
  </xdr:twoCellAnchor>
  <xdr:twoCellAnchor editAs="oneCell">
    <xdr:from>
      <xdr:col>19</xdr:col>
      <xdr:colOff>59532</xdr:colOff>
      <xdr:row>32</xdr:row>
      <xdr:rowOff>250030</xdr:rowOff>
    </xdr:from>
    <xdr:to>
      <xdr:col>21</xdr:col>
      <xdr:colOff>97631</xdr:colOff>
      <xdr:row>33</xdr:row>
      <xdr:rowOff>351245</xdr:rowOff>
    </xdr:to>
    <xdr:pic>
      <xdr:nvPicPr>
        <xdr:cNvPr id="21" name="Grafik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8846345" y="9251155"/>
          <a:ext cx="514349" cy="351246"/>
        </a:xfrm>
        <a:prstGeom prst="rect">
          <a:avLst/>
        </a:prstGeom>
      </xdr:spPr>
    </xdr:pic>
    <xdr:clientData/>
  </xdr:twoCellAnchor>
  <xdr:twoCellAnchor editAs="oneCell">
    <xdr:from>
      <xdr:col>19</xdr:col>
      <xdr:colOff>9525</xdr:colOff>
      <xdr:row>25</xdr:row>
      <xdr:rowOff>9524</xdr:rowOff>
    </xdr:from>
    <xdr:to>
      <xdr:col>21</xdr:col>
      <xdr:colOff>47624</xdr:colOff>
      <xdr:row>26</xdr:row>
      <xdr:rowOff>3582</xdr:rowOff>
    </xdr:to>
    <xdr:pic>
      <xdr:nvPicPr>
        <xdr:cNvPr id="22" name="Grafik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8796338" y="7153274"/>
          <a:ext cx="514349" cy="351246"/>
        </a:xfrm>
        <a:prstGeom prst="rect">
          <a:avLst/>
        </a:prstGeom>
      </xdr:spPr>
    </xdr:pic>
    <xdr:clientData/>
  </xdr:twoCellAnchor>
  <xdr:twoCellAnchor editAs="oneCell">
    <xdr:from>
      <xdr:col>19</xdr:col>
      <xdr:colOff>30957</xdr:colOff>
      <xdr:row>16</xdr:row>
      <xdr:rowOff>245267</xdr:rowOff>
    </xdr:from>
    <xdr:to>
      <xdr:col>21</xdr:col>
      <xdr:colOff>69056</xdr:colOff>
      <xdr:row>17</xdr:row>
      <xdr:rowOff>346482</xdr:rowOff>
    </xdr:to>
    <xdr:pic>
      <xdr:nvPicPr>
        <xdr:cNvPr id="23" name="Grafik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8817770" y="5031580"/>
          <a:ext cx="514349" cy="351246"/>
        </a:xfrm>
        <a:prstGeom prst="rect">
          <a:avLst/>
        </a:prstGeom>
      </xdr:spPr>
    </xdr:pic>
    <xdr:clientData/>
  </xdr:twoCellAnchor>
  <xdr:twoCellAnchor editAs="oneCell">
    <xdr:from>
      <xdr:col>19</xdr:col>
      <xdr:colOff>64295</xdr:colOff>
      <xdr:row>9</xdr:row>
      <xdr:rowOff>4761</xdr:rowOff>
    </xdr:from>
    <xdr:to>
      <xdr:col>21</xdr:col>
      <xdr:colOff>102394</xdr:colOff>
      <xdr:row>9</xdr:row>
      <xdr:rowOff>356007</xdr:rowOff>
    </xdr:to>
    <xdr:pic>
      <xdr:nvPicPr>
        <xdr:cNvPr id="24" name="Grafik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8851108" y="2933699"/>
          <a:ext cx="514349" cy="351246"/>
        </a:xfrm>
        <a:prstGeom prst="rect">
          <a:avLst/>
        </a:prstGeom>
      </xdr:spPr>
    </xdr:pic>
    <xdr:clientData/>
  </xdr:twoCellAnchor>
  <xdr:twoCellAnchor editAs="oneCell">
    <xdr:from>
      <xdr:col>2</xdr:col>
      <xdr:colOff>228601</xdr:colOff>
      <xdr:row>25</xdr:row>
      <xdr:rowOff>2381</xdr:rowOff>
    </xdr:from>
    <xdr:to>
      <xdr:col>2</xdr:col>
      <xdr:colOff>742950</xdr:colOff>
      <xdr:row>25</xdr:row>
      <xdr:rowOff>353627</xdr:rowOff>
    </xdr:to>
    <xdr:pic>
      <xdr:nvPicPr>
        <xdr:cNvPr id="25" name="Grafik 2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490539" y="7146131"/>
          <a:ext cx="514349" cy="351246"/>
        </a:xfrm>
        <a:prstGeom prst="rect">
          <a:avLst/>
        </a:prstGeom>
      </xdr:spPr>
    </xdr:pic>
    <xdr:clientData/>
  </xdr:twoCellAnchor>
  <xdr:twoCellAnchor editAs="oneCell">
    <xdr:from>
      <xdr:col>2</xdr:col>
      <xdr:colOff>226219</xdr:colOff>
      <xdr:row>16</xdr:row>
      <xdr:rowOff>238124</xdr:rowOff>
    </xdr:from>
    <xdr:to>
      <xdr:col>2</xdr:col>
      <xdr:colOff>740568</xdr:colOff>
      <xdr:row>17</xdr:row>
      <xdr:rowOff>339339</xdr:rowOff>
    </xdr:to>
    <xdr:pic>
      <xdr:nvPicPr>
        <xdr:cNvPr id="26" name="Grafik 25">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488157" y="5024437"/>
          <a:ext cx="514349" cy="351246"/>
        </a:xfrm>
        <a:prstGeom prst="rect">
          <a:avLst/>
        </a:prstGeom>
      </xdr:spPr>
    </xdr:pic>
    <xdr:clientData/>
  </xdr:twoCellAnchor>
  <xdr:twoCellAnchor editAs="oneCell">
    <xdr:from>
      <xdr:col>2</xdr:col>
      <xdr:colOff>235744</xdr:colOff>
      <xdr:row>9</xdr:row>
      <xdr:rowOff>9523</xdr:rowOff>
    </xdr:from>
    <xdr:to>
      <xdr:col>2</xdr:col>
      <xdr:colOff>750093</xdr:colOff>
      <xdr:row>10</xdr:row>
      <xdr:rowOff>3582</xdr:rowOff>
    </xdr:to>
    <xdr:pic>
      <xdr:nvPicPr>
        <xdr:cNvPr id="27" name="Grafik 2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497682" y="2938461"/>
          <a:ext cx="514349" cy="351246"/>
        </a:xfrm>
        <a:prstGeom prst="rect">
          <a:avLst/>
        </a:prstGeom>
      </xdr:spPr>
    </xdr:pic>
    <xdr:clientData/>
  </xdr:twoCellAnchor>
  <xdr:twoCellAnchor editAs="oneCell">
    <xdr:from>
      <xdr:col>2</xdr:col>
      <xdr:colOff>221457</xdr:colOff>
      <xdr:row>0</xdr:row>
      <xdr:rowOff>745330</xdr:rowOff>
    </xdr:from>
    <xdr:to>
      <xdr:col>2</xdr:col>
      <xdr:colOff>735806</xdr:colOff>
      <xdr:row>1</xdr:row>
      <xdr:rowOff>346482</xdr:rowOff>
    </xdr:to>
    <xdr:pic>
      <xdr:nvPicPr>
        <xdr:cNvPr id="28" name="Grafik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091" b="89394" l="5820" r="93651">
                      <a14:foregroundMark x1="6349" y1="51515" x2="6349" y2="51515"/>
                      <a14:foregroundMark x1="85714" y1="29545" x2="85714" y2="29545"/>
                      <a14:foregroundMark x1="67196" y1="12879" x2="67196" y2="12879"/>
                      <a14:foregroundMark x1="67196" y1="12879" x2="67196" y2="12879"/>
                      <a14:foregroundMark x1="65079" y1="9091" x2="65079" y2="9091"/>
                      <a14:foregroundMark x1="37037" y1="78030" x2="37037" y2="78030"/>
                      <a14:foregroundMark x1="45503" y1="9091" x2="45503" y2="9091"/>
                      <a14:foregroundMark x1="56614" y1="78030" x2="56614" y2="78030"/>
                      <a14:foregroundMark x1="83069" y1="50000" x2="83069" y2="50000"/>
                      <a14:foregroundMark x1="93651" y1="46970" x2="93651" y2="46970"/>
                    </a14:backgroundRemoval>
                  </a14:imgEffect>
                </a14:imgLayer>
              </a14:imgProps>
            </a:ext>
          </a:extLst>
        </a:blip>
        <a:stretch>
          <a:fillRect/>
        </a:stretch>
      </xdr:blipFill>
      <xdr:spPr>
        <a:xfrm>
          <a:off x="483395" y="745330"/>
          <a:ext cx="514349" cy="351246"/>
        </a:xfrm>
        <a:prstGeom prst="rect">
          <a:avLst/>
        </a:prstGeom>
      </xdr:spPr>
    </xdr:pic>
    <xdr:clientData/>
  </xdr:twoCellAnchor>
  <xdr:twoCellAnchor editAs="oneCell">
    <xdr:from>
      <xdr:col>2</xdr:col>
      <xdr:colOff>38096</xdr:colOff>
      <xdr:row>0</xdr:row>
      <xdr:rowOff>0</xdr:rowOff>
    </xdr:from>
    <xdr:to>
      <xdr:col>2</xdr:col>
      <xdr:colOff>728658</xdr:colOff>
      <xdr:row>0</xdr:row>
      <xdr:rowOff>499627</xdr:rowOff>
    </xdr:to>
    <xdr:pic>
      <xdr:nvPicPr>
        <xdr:cNvPr id="2" name="Grafik 1" descr="Ein Bild, das Logo, Grafiken, Symbol, Schrift enthält.&#10;&#10;Automatisch generierte Beschreibu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295271" y="0"/>
          <a:ext cx="690562" cy="499627"/>
        </a:xfrm>
        <a:prstGeom prst="rect">
          <a:avLst/>
        </a:prstGeom>
      </xdr:spPr>
    </xdr:pic>
    <xdr:clientData/>
  </xdr:twoCellAnchor>
  <xdr:twoCellAnchor editAs="oneCell">
    <xdr:from>
      <xdr:col>34</xdr:col>
      <xdr:colOff>47625</xdr:colOff>
      <xdr:row>1</xdr:row>
      <xdr:rowOff>9525</xdr:rowOff>
    </xdr:from>
    <xdr:to>
      <xdr:col>34</xdr:col>
      <xdr:colOff>864051</xdr:colOff>
      <xdr:row>2</xdr:row>
      <xdr:rowOff>238265</xdr:rowOff>
    </xdr:to>
    <xdr:pic>
      <xdr:nvPicPr>
        <xdr:cNvPr id="3" name="Grafik 2" descr="Ein Bild, das Logo, Grafiken, Symbol, Schrift enthält.&#10;&#10;Automatisch generierte Beschreibun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8468975" y="762000"/>
          <a:ext cx="816426" cy="590690"/>
        </a:xfrm>
        <a:prstGeom prst="rect">
          <a:avLst/>
        </a:prstGeom>
      </xdr:spPr>
    </xdr:pic>
    <xdr:clientData/>
  </xdr:twoCellAnchor>
  <xdr:twoCellAnchor editAs="oneCell">
    <xdr:from>
      <xdr:col>34</xdr:col>
      <xdr:colOff>28576</xdr:colOff>
      <xdr:row>21</xdr:row>
      <xdr:rowOff>66675</xdr:rowOff>
    </xdr:from>
    <xdr:to>
      <xdr:col>34</xdr:col>
      <xdr:colOff>845002</xdr:colOff>
      <xdr:row>23</xdr:row>
      <xdr:rowOff>162065</xdr:rowOff>
    </xdr:to>
    <xdr:pic>
      <xdr:nvPicPr>
        <xdr:cNvPr id="4" name="Grafik 3" descr="Ein Bild, das Logo, Grafiken, Symbol, Schrift enthält.&#10;&#10;Automatisch generierte Beschreibu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8449926" y="6172200"/>
          <a:ext cx="816426" cy="590690"/>
        </a:xfrm>
        <a:prstGeom prst="rect">
          <a:avLst/>
        </a:prstGeom>
      </xdr:spPr>
    </xdr:pic>
    <xdr:clientData/>
  </xdr:twoCellAnchor>
  <xdr:twoCellAnchor editAs="oneCell">
    <xdr:from>
      <xdr:col>34</xdr:col>
      <xdr:colOff>42860</xdr:colOff>
      <xdr:row>34</xdr:row>
      <xdr:rowOff>66675</xdr:rowOff>
    </xdr:from>
    <xdr:to>
      <xdr:col>34</xdr:col>
      <xdr:colOff>859286</xdr:colOff>
      <xdr:row>36</xdr:row>
      <xdr:rowOff>162065</xdr:rowOff>
    </xdr:to>
    <xdr:pic>
      <xdr:nvPicPr>
        <xdr:cNvPr id="6" name="Grafik 5" descr="Ein Bild, das Logo, Grafiken, Symbol, Schrift enthält.&#10;&#10;Automatisch generierte Beschreibung">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8464210" y="9629775"/>
          <a:ext cx="816426" cy="590690"/>
        </a:xfrm>
        <a:prstGeom prst="rect">
          <a:avLst/>
        </a:prstGeom>
      </xdr:spPr>
    </xdr:pic>
    <xdr:clientData/>
  </xdr:twoCellAnchor>
  <xdr:twoCellAnchor editAs="oneCell">
    <xdr:from>
      <xdr:col>34</xdr:col>
      <xdr:colOff>52388</xdr:colOff>
      <xdr:row>43</xdr:row>
      <xdr:rowOff>76200</xdr:rowOff>
    </xdr:from>
    <xdr:to>
      <xdr:col>34</xdr:col>
      <xdr:colOff>868814</xdr:colOff>
      <xdr:row>45</xdr:row>
      <xdr:rowOff>171590</xdr:rowOff>
    </xdr:to>
    <xdr:pic>
      <xdr:nvPicPr>
        <xdr:cNvPr id="7" name="Grafik 6" descr="Ein Bild, das Logo, Grafiken, Symbol, Schrift enthält.&#10;&#10;Automatisch generierte Beschreibung">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8473738" y="11982450"/>
          <a:ext cx="816426" cy="5906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39</xdr:col>
      <xdr:colOff>1447800</xdr:colOff>
      <xdr:row>0</xdr:row>
      <xdr:rowOff>88900</xdr:rowOff>
    </xdr:from>
    <xdr:to>
      <xdr:col>42</xdr:col>
      <xdr:colOff>228078</xdr:colOff>
      <xdr:row>0</xdr:row>
      <xdr:rowOff>673100</xdr:rowOff>
    </xdr:to>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43820" y="88900"/>
          <a:ext cx="852918" cy="584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19</xdr:col>
      <xdr:colOff>0</xdr:colOff>
      <xdr:row>25</xdr:row>
      <xdr:rowOff>0</xdr:rowOff>
    </xdr:from>
    <xdr:to>
      <xdr:col>21</xdr:col>
      <xdr:colOff>38933</xdr:colOff>
      <xdr:row>26</xdr:row>
      <xdr:rowOff>2812</xdr:rowOff>
    </xdr:to>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08720" y="6987540"/>
          <a:ext cx="511373" cy="360952"/>
        </a:xfrm>
        <a:prstGeom prst="rect">
          <a:avLst/>
        </a:prstGeom>
      </xdr:spPr>
    </xdr:pic>
    <xdr:clientData/>
  </xdr:twoCellAnchor>
  <xdr:twoCellAnchor editAs="oneCell">
    <xdr:from>
      <xdr:col>39</xdr:col>
      <xdr:colOff>1447800</xdr:colOff>
      <xdr:row>0</xdr:row>
      <xdr:rowOff>88900</xdr:rowOff>
    </xdr:from>
    <xdr:to>
      <xdr:col>42</xdr:col>
      <xdr:colOff>228078</xdr:colOff>
      <xdr:row>0</xdr:row>
      <xdr:rowOff>673100</xdr:rowOff>
    </xdr:to>
    <xdr:pic>
      <xdr:nvPicPr>
        <xdr:cNvPr id="13" name="Grafik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43820" y="88900"/>
          <a:ext cx="852918" cy="584200"/>
        </a:xfrm>
        <a:prstGeom prst="rect">
          <a:avLst/>
        </a:prstGeom>
      </xdr:spPr>
    </xdr:pic>
    <xdr:clientData/>
  </xdr:twoCellAnchor>
  <xdr:oneCellAnchor>
    <xdr:from>
      <xdr:col>19</xdr:col>
      <xdr:colOff>12700</xdr:colOff>
      <xdr:row>25</xdr:row>
      <xdr:rowOff>0</xdr:rowOff>
    </xdr:from>
    <xdr:ext cx="515183" cy="364763"/>
    <xdr:pic>
      <xdr:nvPicPr>
        <xdr:cNvPr id="22" name="Grafik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23325" y="4933950"/>
          <a:ext cx="515183" cy="364763"/>
        </a:xfrm>
        <a:prstGeom prst="rect">
          <a:avLst/>
        </a:prstGeom>
      </xdr:spPr>
    </xdr:pic>
    <xdr:clientData/>
  </xdr:oneCellAnchor>
  <xdr:oneCellAnchor>
    <xdr:from>
      <xdr:col>19</xdr:col>
      <xdr:colOff>25400</xdr:colOff>
      <xdr:row>25</xdr:row>
      <xdr:rowOff>0</xdr:rowOff>
    </xdr:from>
    <xdr:ext cx="515183" cy="364763"/>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6025" y="4933950"/>
          <a:ext cx="515183" cy="3647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3171824</xdr:colOff>
      <xdr:row>0</xdr:row>
      <xdr:rowOff>52386</xdr:rowOff>
    </xdr:from>
    <xdr:to>
      <xdr:col>5</xdr:col>
      <xdr:colOff>857249</xdr:colOff>
      <xdr:row>4</xdr:row>
      <xdr:rowOff>196849</xdr:rowOff>
    </xdr:to>
    <xdr:pic>
      <xdr:nvPicPr>
        <xdr:cNvPr id="2" name="Grafik 1" descr="Ein Bild, das Logo, Grafiken, Symbol, Schrift enthält.&#10;&#10;Automatisch generierte Beschreibu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5524499" y="52386"/>
          <a:ext cx="1647825" cy="1192213"/>
        </a:xfrm>
        <a:prstGeom prst="rect">
          <a:avLst/>
        </a:prstGeom>
      </xdr:spPr>
    </xdr:pic>
    <xdr:clientData/>
  </xdr:twoCellAnchor>
  <xdr:twoCellAnchor>
    <xdr:from>
      <xdr:col>5</xdr:col>
      <xdr:colOff>257175</xdr:colOff>
      <xdr:row>11</xdr:row>
      <xdr:rowOff>95245</xdr:rowOff>
    </xdr:from>
    <xdr:to>
      <xdr:col>7</xdr:col>
      <xdr:colOff>142875</xdr:colOff>
      <xdr:row>12</xdr:row>
      <xdr:rowOff>214308</xdr:rowOff>
    </xdr:to>
    <xdr:sp macro="" textlink="">
      <xdr:nvSpPr>
        <xdr:cNvPr id="3" name="Rechteck: abgerundete Ecken 2">
          <a:hlinkClick xmlns:r="http://schemas.openxmlformats.org/officeDocument/2006/relationships" r:id="rId3"/>
          <a:extLst>
            <a:ext uri="{FF2B5EF4-FFF2-40B4-BE49-F238E27FC236}">
              <a16:creationId xmlns:a16="http://schemas.microsoft.com/office/drawing/2014/main" id="{00000000-0008-0000-0400-000003000000}"/>
            </a:ext>
          </a:extLst>
        </xdr:cNvPr>
        <xdr:cNvSpPr/>
      </xdr:nvSpPr>
      <xdr:spPr bwMode="auto">
        <a:xfrm>
          <a:off x="6572250" y="3181345"/>
          <a:ext cx="1838325" cy="623888"/>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2800" b="1" i="0" u="none" strike="noStrike" baseline="0">
              <a:solidFill>
                <a:schemeClr val="tx2"/>
              </a:solidFill>
              <a:latin typeface="Times New Roman"/>
              <a:ea typeface="+mn-ea"/>
              <a:cs typeface="Times New Roman"/>
            </a:rPr>
            <a:t>Weiter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4900593</xdr:colOff>
      <xdr:row>0</xdr:row>
      <xdr:rowOff>19047</xdr:rowOff>
    </xdr:from>
    <xdr:to>
      <xdr:col>1</xdr:col>
      <xdr:colOff>6368496</xdr:colOff>
      <xdr:row>3</xdr:row>
      <xdr:rowOff>300035</xdr:rowOff>
    </xdr:to>
    <xdr:pic>
      <xdr:nvPicPr>
        <xdr:cNvPr id="2" name="Grafik 1" descr="Ein Bild, das Logo, Grafiken, Symbol, Schrift enthält.&#10;&#10;Automatisch generierte Beschreibu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5310168" y="19047"/>
          <a:ext cx="1467903" cy="1062038"/>
        </a:xfrm>
        <a:prstGeom prst="rect">
          <a:avLst/>
        </a:prstGeom>
      </xdr:spPr>
    </xdr:pic>
    <xdr:clientData/>
  </xdr:twoCellAnchor>
  <xdr:twoCellAnchor>
    <xdr:from>
      <xdr:col>1</xdr:col>
      <xdr:colOff>3290884</xdr:colOff>
      <xdr:row>10</xdr:row>
      <xdr:rowOff>90479</xdr:rowOff>
    </xdr:from>
    <xdr:to>
      <xdr:col>1</xdr:col>
      <xdr:colOff>6391272</xdr:colOff>
      <xdr:row>11</xdr:row>
      <xdr:rowOff>209541</xdr:rowOff>
    </xdr:to>
    <xdr:sp macro="" textlink="">
      <xdr:nvSpPr>
        <xdr:cNvPr id="3" name="Rechteck: abgerundete Ecken 2">
          <a:hlinkClick xmlns:r="http://schemas.openxmlformats.org/officeDocument/2006/relationships" r:id="rId3"/>
          <a:extLst>
            <a:ext uri="{FF2B5EF4-FFF2-40B4-BE49-F238E27FC236}">
              <a16:creationId xmlns:a16="http://schemas.microsoft.com/office/drawing/2014/main" id="{00000000-0008-0000-0500-000003000000}"/>
            </a:ext>
          </a:extLst>
        </xdr:cNvPr>
        <xdr:cNvSpPr/>
      </xdr:nvSpPr>
      <xdr:spPr bwMode="auto">
        <a:xfrm>
          <a:off x="3700459" y="4967279"/>
          <a:ext cx="3100388" cy="442912"/>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Weiter</a:t>
          </a:r>
        </a:p>
      </xdr:txBody>
    </xdr:sp>
    <xdr:clientData/>
  </xdr:twoCellAnchor>
  <xdr:twoCellAnchor>
    <xdr:from>
      <xdr:col>1</xdr:col>
      <xdr:colOff>38099</xdr:colOff>
      <xdr:row>10</xdr:row>
      <xdr:rowOff>90479</xdr:rowOff>
    </xdr:from>
    <xdr:to>
      <xdr:col>1</xdr:col>
      <xdr:colOff>3138487</xdr:colOff>
      <xdr:row>11</xdr:row>
      <xdr:rowOff>209541</xdr:rowOff>
    </xdr:to>
    <xdr:sp macro="" textlink="">
      <xdr:nvSpPr>
        <xdr:cNvPr id="4" name="Rechteck: abgerundete Ecken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bwMode="auto">
        <a:xfrm>
          <a:off x="447674" y="4967279"/>
          <a:ext cx="3100388" cy="442912"/>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Mir doch wurscht - ich gewinne sowieso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1866900</xdr:colOff>
      <xdr:row>3</xdr:row>
      <xdr:rowOff>11518</xdr:rowOff>
    </xdr:from>
    <xdr:to>
      <xdr:col>1</xdr:col>
      <xdr:colOff>3765438</xdr:colOff>
      <xdr:row>4</xdr:row>
      <xdr:rowOff>190500</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276475" y="792568"/>
          <a:ext cx="1898538" cy="1236257"/>
        </a:xfrm>
        <a:prstGeom prst="rect">
          <a:avLst/>
        </a:prstGeom>
      </xdr:spPr>
    </xdr:pic>
    <xdr:clientData/>
  </xdr:twoCellAnchor>
  <xdr:twoCellAnchor editAs="oneCell">
    <xdr:from>
      <xdr:col>1</xdr:col>
      <xdr:colOff>4891088</xdr:colOff>
      <xdr:row>0</xdr:row>
      <xdr:rowOff>14287</xdr:rowOff>
    </xdr:from>
    <xdr:to>
      <xdr:col>2</xdr:col>
      <xdr:colOff>23813</xdr:colOff>
      <xdr:row>3</xdr:row>
      <xdr:rowOff>322079</xdr:rowOff>
    </xdr:to>
    <xdr:pic>
      <xdr:nvPicPr>
        <xdr:cNvPr id="2" name="Grafik 1" descr="Ein Bild, das Logo, Grafiken, Symbol, Schrift enthält.&#10;&#10;Automatisch generierte Beschreibu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5300663" y="14287"/>
          <a:ext cx="1504950" cy="1088842"/>
        </a:xfrm>
        <a:prstGeom prst="rect">
          <a:avLst/>
        </a:prstGeom>
      </xdr:spPr>
    </xdr:pic>
    <xdr:clientData/>
  </xdr:twoCellAnchor>
  <xdr:twoCellAnchor>
    <xdr:from>
      <xdr:col>1</xdr:col>
      <xdr:colOff>1157288</xdr:colOff>
      <xdr:row>18</xdr:row>
      <xdr:rowOff>161918</xdr:rowOff>
    </xdr:from>
    <xdr:to>
      <xdr:col>1</xdr:col>
      <xdr:colOff>4195763</xdr:colOff>
      <xdr:row>20</xdr:row>
      <xdr:rowOff>76193</xdr:rowOff>
    </xdr:to>
    <xdr:sp macro="" textlink="">
      <xdr:nvSpPr>
        <xdr:cNvPr id="3" name="Rechteck: abgerundete Ecken 2">
          <a:hlinkClick xmlns:r="http://schemas.openxmlformats.org/officeDocument/2006/relationships" r:id="rId5"/>
          <a:extLst>
            <a:ext uri="{FF2B5EF4-FFF2-40B4-BE49-F238E27FC236}">
              <a16:creationId xmlns:a16="http://schemas.microsoft.com/office/drawing/2014/main" id="{00000000-0008-0000-0600-000003000000}"/>
            </a:ext>
          </a:extLst>
        </xdr:cNvPr>
        <xdr:cNvSpPr/>
      </xdr:nvSpPr>
      <xdr:spPr bwMode="auto">
        <a:xfrm>
          <a:off x="1566863" y="7172318"/>
          <a:ext cx="3038475" cy="561975"/>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2000" b="1" i="0" u="none" strike="noStrike" baseline="0">
              <a:solidFill>
                <a:schemeClr val="tx2"/>
              </a:solidFill>
              <a:latin typeface="Times New Roman"/>
              <a:ea typeface="+mn-ea"/>
              <a:cs typeface="Times New Roman"/>
            </a:rPr>
            <a:t>Gelesen und akzeptiert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400050</xdr:colOff>
      <xdr:row>0</xdr:row>
      <xdr:rowOff>0</xdr:rowOff>
    </xdr:from>
    <xdr:to>
      <xdr:col>156</xdr:col>
      <xdr:colOff>685800</xdr:colOff>
      <xdr:row>446</xdr:row>
      <xdr:rowOff>66675</xdr:rowOff>
    </xdr:to>
    <xdr:sp macro="" textlink="">
      <xdr:nvSpPr>
        <xdr:cNvPr id="2" name="Rectangle 7">
          <a:extLst>
            <a:ext uri="{FF2B5EF4-FFF2-40B4-BE49-F238E27FC236}">
              <a16:creationId xmlns:a16="http://schemas.microsoft.com/office/drawing/2014/main" id="{00000000-0008-0000-0700-000002000000}"/>
            </a:ext>
          </a:extLst>
        </xdr:cNvPr>
        <xdr:cNvSpPr>
          <a:spLocks noChangeArrowheads="1"/>
        </xdr:cNvSpPr>
      </xdr:nvSpPr>
      <xdr:spPr bwMode="auto">
        <a:xfrm>
          <a:off x="400050" y="0"/>
          <a:ext cx="131044950" cy="72285225"/>
        </a:xfrm>
        <a:prstGeom prst="rect">
          <a:avLst/>
        </a:prstGeom>
        <a:solidFill>
          <a:srgbClr val="FFFFFF"/>
        </a:solidFill>
        <a:ln w="9525">
          <a:noFill/>
          <a:miter lim="800000"/>
          <a:headEnd/>
          <a:tailEnd/>
        </a:ln>
      </xdr:spPr>
    </xdr:sp>
    <xdr:clientData/>
  </xdr:twoCellAnchor>
  <xdr:twoCellAnchor>
    <xdr:from>
      <xdr:col>0</xdr:col>
      <xdr:colOff>304800</xdr:colOff>
      <xdr:row>5</xdr:row>
      <xdr:rowOff>133350</xdr:rowOff>
    </xdr:from>
    <xdr:to>
      <xdr:col>4</xdr:col>
      <xdr:colOff>95250</xdr:colOff>
      <xdr:row>33</xdr:row>
      <xdr:rowOff>9525</xdr:rowOff>
    </xdr:to>
    <xdr:sp macro="" textlink="">
      <xdr:nvSpPr>
        <xdr:cNvPr id="3" name="Rectangle 2">
          <a:extLst>
            <a:ext uri="{FF2B5EF4-FFF2-40B4-BE49-F238E27FC236}">
              <a16:creationId xmlns:a16="http://schemas.microsoft.com/office/drawing/2014/main" id="{00000000-0008-0000-0700-000003000000}"/>
            </a:ext>
          </a:extLst>
        </xdr:cNvPr>
        <xdr:cNvSpPr>
          <a:spLocks noChangeArrowheads="1"/>
        </xdr:cNvSpPr>
      </xdr:nvSpPr>
      <xdr:spPr bwMode="auto">
        <a:xfrm>
          <a:off x="304800" y="942975"/>
          <a:ext cx="3143250" cy="4410075"/>
        </a:xfrm>
        <a:prstGeom prst="rect">
          <a:avLst/>
        </a:prstGeom>
        <a:noFill/>
        <a:ln w="9525">
          <a:noFill/>
          <a:miter lim="800000"/>
          <a:headEnd/>
          <a:tailEnd/>
        </a:ln>
      </xdr:spPr>
      <xdr:txBody>
        <a:bodyPr vertOverflow="clip" wrap="square" lIns="27432" tIns="27432" rIns="27432" bIns="0" anchor="ctr" upright="1"/>
        <a:lstStyle/>
        <a:p>
          <a:pPr algn="ctr" rtl="0">
            <a:defRPr sz="1000"/>
          </a:pPr>
          <a:r>
            <a:rPr lang="de-AT" sz="1100" b="1" i="0" u="none" strike="noStrike" baseline="0">
              <a:solidFill>
                <a:srgbClr val="000080"/>
              </a:solidFill>
              <a:latin typeface="Arial"/>
              <a:cs typeface="Arial"/>
            </a:rPr>
            <a:t>Herzlich willkommen beim Wagner-Cup, dem ultimativen Tipp-Spiel zur EM 2024 !</a:t>
          </a:r>
        </a:p>
        <a:p>
          <a:pPr algn="ctr" rtl="0">
            <a:defRPr sz="1000"/>
          </a:pPr>
          <a:endParaRPr lang="de-AT" sz="1100" b="1" i="0" u="none" strike="noStrike" baseline="0">
            <a:solidFill>
              <a:srgbClr val="000080"/>
            </a:solidFill>
            <a:latin typeface="Arial"/>
            <a:cs typeface="Arial"/>
          </a:endParaRPr>
        </a:p>
        <a:p>
          <a:pPr algn="ctr" rtl="0">
            <a:defRPr sz="1000"/>
          </a:pPr>
          <a:r>
            <a:rPr lang="de-AT" sz="1100" b="1" i="0" u="none" strike="noStrike" baseline="0">
              <a:solidFill>
                <a:srgbClr val="000080"/>
              </a:solidFill>
              <a:latin typeface="Arial"/>
              <a:cs typeface="Arial"/>
            </a:rPr>
            <a:t>Stellen Sie Ihr umfassendes Fussball-Wissen unter Beweis und messen Sie sich mit den besten Fussball-Kennern des Landes.</a:t>
          </a:r>
        </a:p>
        <a:p>
          <a:pPr algn="ctr" rtl="0">
            <a:defRPr sz="1000"/>
          </a:pPr>
          <a:endParaRPr lang="de-AT" sz="1100" b="1" i="0" u="none" strike="noStrike" baseline="0">
            <a:solidFill>
              <a:srgbClr val="000080"/>
            </a:solidFill>
            <a:latin typeface="Arial"/>
            <a:cs typeface="Arial"/>
          </a:endParaRPr>
        </a:p>
        <a:p>
          <a:pPr algn="ctr" rtl="0">
            <a:defRPr sz="1000"/>
          </a:pPr>
          <a:r>
            <a:rPr lang="de-AT" sz="1100" b="1" i="0" u="none" strike="noStrike" baseline="0">
              <a:solidFill>
                <a:srgbClr val="000080"/>
              </a:solidFill>
              <a:latin typeface="Arial"/>
              <a:cs typeface="Arial"/>
            </a:rPr>
            <a:t>Ein ausgeklügeltes Punktesystem sorgt dafür, dass der Wettstreit der Wett-Giganten bis zum Schluss spannend bleibt.</a:t>
          </a:r>
        </a:p>
        <a:p>
          <a:pPr algn="ctr" rtl="0">
            <a:defRPr sz="1000"/>
          </a:pPr>
          <a:endParaRPr lang="de-AT" sz="1100" b="1" i="0" u="none" strike="noStrike" baseline="0">
            <a:solidFill>
              <a:srgbClr val="000080"/>
            </a:solidFill>
            <a:latin typeface="Arial"/>
            <a:cs typeface="Arial"/>
          </a:endParaRPr>
        </a:p>
        <a:p>
          <a:pPr algn="ctr" rtl="0">
            <a:defRPr sz="1000"/>
          </a:pPr>
          <a:r>
            <a:rPr lang="de-AT" sz="1100" b="1" i="0" u="none" strike="noStrike" baseline="0">
              <a:solidFill>
                <a:srgbClr val="000080"/>
              </a:solidFill>
              <a:latin typeface="Arial"/>
              <a:cs typeface="Arial"/>
            </a:rPr>
            <a:t>Tippen Sie den gesamten Verlauf der EM, verfolgen Sie die Zwischenstände auf der Homepage des Wagner-Cups, diskutieren Sie mit Ihren Gegnern im Forum und erfahren Sie am eigenen Leib, wie nahe Ruhm &amp; Ehre und Spott &amp; Hohn beieinander liegen.</a:t>
          </a:r>
        </a:p>
        <a:p>
          <a:pPr algn="ctr" rtl="0">
            <a:defRPr sz="1000"/>
          </a:pPr>
          <a:endParaRPr lang="de-AT" sz="1100" b="1" i="0" u="none" strike="noStrike" baseline="0">
            <a:solidFill>
              <a:srgbClr val="000080"/>
            </a:solidFill>
            <a:latin typeface="Arial"/>
            <a:cs typeface="Arial"/>
          </a:endParaRPr>
        </a:p>
        <a:p>
          <a:pPr algn="ctr" rtl="0">
            <a:defRPr sz="1000"/>
          </a:pPr>
          <a:r>
            <a:rPr lang="de-AT" sz="1100" b="1" i="0" u="none" strike="noStrike" baseline="0">
              <a:solidFill>
                <a:srgbClr val="000080"/>
              </a:solidFill>
              <a:latin typeface="Arial"/>
              <a:cs typeface="Arial"/>
            </a:rPr>
            <a:t>Good Luck !   </a:t>
          </a:r>
        </a:p>
      </xdr:txBody>
    </xdr:sp>
    <xdr:clientData/>
  </xdr:twoCellAnchor>
  <xdr:twoCellAnchor editAs="oneCell">
    <xdr:from>
      <xdr:col>4</xdr:col>
      <xdr:colOff>323850</xdr:colOff>
      <xdr:row>0</xdr:row>
      <xdr:rowOff>9525</xdr:rowOff>
    </xdr:from>
    <xdr:to>
      <xdr:col>10</xdr:col>
      <xdr:colOff>133350</xdr:colOff>
      <xdr:row>31</xdr:row>
      <xdr:rowOff>28575</xdr:rowOff>
    </xdr:to>
    <xdr:pic>
      <xdr:nvPicPr>
        <xdr:cNvPr id="9" name="Picture 11" descr="C:\Daten\Excel\Wagner\PRIVAT\WM 2010\Bilder\I-want-your-bet-04.png">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76650" y="9525"/>
          <a:ext cx="4838700" cy="5038725"/>
        </a:xfrm>
        <a:prstGeom prst="rect">
          <a:avLst/>
        </a:prstGeom>
        <a:noFill/>
        <a:ln w="9525">
          <a:noFill/>
          <a:miter lim="800000"/>
          <a:headEnd/>
          <a:tailEnd/>
        </a:ln>
      </xdr:spPr>
    </xdr:pic>
    <xdr:clientData/>
  </xdr:twoCellAnchor>
  <xdr:twoCellAnchor>
    <xdr:from>
      <xdr:col>11</xdr:col>
      <xdr:colOff>9523</xdr:colOff>
      <xdr:row>10</xdr:row>
      <xdr:rowOff>76200</xdr:rowOff>
    </xdr:from>
    <xdr:to>
      <xdr:col>13</xdr:col>
      <xdr:colOff>493123</xdr:colOff>
      <xdr:row>14</xdr:row>
      <xdr:rowOff>4500</xdr:rowOff>
    </xdr:to>
    <xdr:sp macro="" textlink="">
      <xdr:nvSpPr>
        <xdr:cNvPr id="7" name="AutoShape 442">
          <a:hlinkClick xmlns:r="http://schemas.openxmlformats.org/officeDocument/2006/relationships" r:id="rId2"/>
          <a:extLst>
            <a:ext uri="{FF2B5EF4-FFF2-40B4-BE49-F238E27FC236}">
              <a16:creationId xmlns:a16="http://schemas.microsoft.com/office/drawing/2014/main" id="{00000000-0008-0000-0700-000007000000}"/>
            </a:ext>
          </a:extLst>
        </xdr:cNvPr>
        <xdr:cNvSpPr>
          <a:spLocks noChangeArrowheads="1"/>
        </xdr:cNvSpPr>
      </xdr:nvSpPr>
      <xdr:spPr bwMode="auto">
        <a:xfrm>
          <a:off x="9229723" y="1695450"/>
          <a:ext cx="2160000" cy="576000"/>
        </a:xfrm>
        <a:prstGeom prst="actionButtonBlank">
          <a:avLst/>
        </a:prstGeom>
        <a:gradFill rotWithShape="0">
          <a:gsLst>
            <a:gs pos="0">
              <a:srgbClr val="808080"/>
            </a:gs>
            <a:gs pos="50000">
              <a:srgbClr val="C0C0C0"/>
            </a:gs>
            <a:gs pos="100000">
              <a:srgbClr val="808080"/>
            </a:gs>
          </a:gsLst>
          <a:lin ang="5400000" scaled="1"/>
        </a:gradFill>
        <a:ln w="76200" cap="sq"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effectLst/>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2000" b="1" i="0" u="none" strike="noStrike" baseline="0">
              <a:solidFill>
                <a:srgbClr val="FF6600"/>
              </a:solidFill>
              <a:latin typeface="Times New Roman"/>
              <a:cs typeface="Times New Roman"/>
            </a:rPr>
            <a:t>Quick-Tipp</a:t>
          </a:r>
          <a:endParaRPr lang="de-AT" sz="2800" b="1" i="0" u="none" strike="noStrike" baseline="0">
            <a:solidFill>
              <a:srgbClr val="FF6600"/>
            </a:solidFill>
            <a:latin typeface="Times New Roman"/>
            <a:cs typeface="Times New Roman"/>
          </a:endParaRPr>
        </a:p>
      </xdr:txBody>
    </xdr:sp>
    <xdr:clientData/>
  </xdr:twoCellAnchor>
  <xdr:twoCellAnchor>
    <xdr:from>
      <xdr:col>13</xdr:col>
      <xdr:colOff>571501</xdr:colOff>
      <xdr:row>10</xdr:row>
      <xdr:rowOff>19050</xdr:rowOff>
    </xdr:from>
    <xdr:to>
      <xdr:col>14</xdr:col>
      <xdr:colOff>432689</xdr:colOff>
      <xdr:row>14</xdr:row>
      <xdr:rowOff>38100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stretch>
          <a:fillRect/>
        </a:stretch>
      </xdr:blipFill>
      <xdr:spPr>
        <a:xfrm>
          <a:off x="11468101" y="1638300"/>
          <a:ext cx="699388" cy="666750"/>
        </a:xfrm>
        <a:prstGeom prst="rect">
          <a:avLst/>
        </a:prstGeom>
      </xdr:spPr>
    </xdr:pic>
    <xdr:clientData/>
  </xdr:twoCellAnchor>
  <xdr:twoCellAnchor>
    <xdr:from>
      <xdr:col>10</xdr:col>
      <xdr:colOff>838199</xdr:colOff>
      <xdr:row>1</xdr:row>
      <xdr:rowOff>120846</xdr:rowOff>
    </xdr:from>
    <xdr:to>
      <xdr:col>13</xdr:col>
      <xdr:colOff>483599</xdr:colOff>
      <xdr:row>5</xdr:row>
      <xdr:rowOff>49146</xdr:rowOff>
    </xdr:to>
    <xdr:sp macro="" textlink="">
      <xdr:nvSpPr>
        <xdr:cNvPr id="6" name="AutoShape 442">
          <a:hlinkClick xmlns:r="http://schemas.openxmlformats.org/officeDocument/2006/relationships" r:id="rId4"/>
          <a:extLst>
            <a:ext uri="{FF2B5EF4-FFF2-40B4-BE49-F238E27FC236}">
              <a16:creationId xmlns:a16="http://schemas.microsoft.com/office/drawing/2014/main" id="{00000000-0008-0000-0700-000006000000}"/>
            </a:ext>
          </a:extLst>
        </xdr:cNvPr>
        <xdr:cNvSpPr>
          <a:spLocks noChangeArrowheads="1"/>
        </xdr:cNvSpPr>
      </xdr:nvSpPr>
      <xdr:spPr bwMode="auto">
        <a:xfrm>
          <a:off x="9220199" y="282771"/>
          <a:ext cx="2160000" cy="576000"/>
        </a:xfrm>
        <a:prstGeom prst="actionButtonBlank">
          <a:avLst/>
        </a:prstGeom>
        <a:gradFill rotWithShape="0">
          <a:gsLst>
            <a:gs pos="0">
              <a:srgbClr val="808080"/>
            </a:gs>
            <a:gs pos="50000">
              <a:srgbClr val="C0C0C0"/>
            </a:gs>
            <a:gs pos="100000">
              <a:srgbClr val="808080"/>
            </a:gs>
          </a:gsLst>
          <a:lin ang="5400000" scaled="1"/>
        </a:gradFill>
        <a:ln w="76200" cap="sq"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effectLst/>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2400" b="1" i="0" u="none" strike="noStrike" baseline="0">
              <a:solidFill>
                <a:srgbClr val="800080"/>
              </a:solidFill>
              <a:latin typeface="Times New Roman"/>
              <a:cs typeface="Times New Roman"/>
            </a:rPr>
            <a:t>Read Me</a:t>
          </a:r>
        </a:p>
      </xdr:txBody>
    </xdr:sp>
    <xdr:clientData/>
  </xdr:twoCellAnchor>
  <xdr:twoCellAnchor>
    <xdr:from>
      <xdr:col>13</xdr:col>
      <xdr:colOff>641871</xdr:colOff>
      <xdr:row>1</xdr:row>
      <xdr:rowOff>108971</xdr:rowOff>
    </xdr:from>
    <xdr:to>
      <xdr:col>14</xdr:col>
      <xdr:colOff>238125</xdr:colOff>
      <xdr:row>5</xdr:row>
      <xdr:rowOff>71174</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a:stretch>
          <a:fillRect/>
        </a:stretch>
      </xdr:blipFill>
      <xdr:spPr>
        <a:xfrm>
          <a:off x="11538471" y="270896"/>
          <a:ext cx="434454" cy="609903"/>
        </a:xfrm>
        <a:prstGeom prst="rect">
          <a:avLst/>
        </a:prstGeom>
      </xdr:spPr>
    </xdr:pic>
    <xdr:clientData/>
  </xdr:twoCellAnchor>
  <xdr:twoCellAnchor>
    <xdr:from>
      <xdr:col>11</xdr:col>
      <xdr:colOff>0</xdr:colOff>
      <xdr:row>6</xdr:row>
      <xdr:rowOff>19050</xdr:rowOff>
    </xdr:from>
    <xdr:to>
      <xdr:col>13</xdr:col>
      <xdr:colOff>483600</xdr:colOff>
      <xdr:row>9</xdr:row>
      <xdr:rowOff>109275</xdr:rowOff>
    </xdr:to>
    <xdr:sp macro="" textlink="">
      <xdr:nvSpPr>
        <xdr:cNvPr id="4" name="AutoShape 440">
          <a:hlinkClick xmlns:r="http://schemas.openxmlformats.org/officeDocument/2006/relationships" r:id="rId6"/>
          <a:extLst>
            <a:ext uri="{FF2B5EF4-FFF2-40B4-BE49-F238E27FC236}">
              <a16:creationId xmlns:a16="http://schemas.microsoft.com/office/drawing/2014/main" id="{00000000-0008-0000-0700-000004000000}"/>
            </a:ext>
          </a:extLst>
        </xdr:cNvPr>
        <xdr:cNvSpPr>
          <a:spLocks noChangeArrowheads="1"/>
        </xdr:cNvSpPr>
      </xdr:nvSpPr>
      <xdr:spPr bwMode="auto">
        <a:xfrm>
          <a:off x="9220200" y="990600"/>
          <a:ext cx="2160000" cy="576000"/>
        </a:xfrm>
        <a:prstGeom prst="actionButtonBlank">
          <a:avLst/>
        </a:prstGeom>
        <a:gradFill rotWithShape="0">
          <a:gsLst>
            <a:gs pos="0">
              <a:srgbClr val="808080"/>
            </a:gs>
            <a:gs pos="50000">
              <a:srgbClr val="C0C0C0"/>
            </a:gs>
            <a:gs pos="100000">
              <a:srgbClr val="808080"/>
            </a:gs>
          </a:gsLst>
          <a:lin ang="5400000" scaled="1"/>
        </a:gradFill>
        <a:ln w="76200" cap="sq"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effectLst/>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2000" b="1" i="0" u="none" strike="noStrike" baseline="0">
              <a:solidFill>
                <a:srgbClr val="00B050"/>
              </a:solidFill>
              <a:latin typeface="Times New Roman"/>
              <a:ea typeface="+mn-ea"/>
              <a:cs typeface="Times New Roman"/>
            </a:rPr>
            <a:t>Spielregeln lesen</a:t>
          </a:r>
        </a:p>
      </xdr:txBody>
    </xdr:sp>
    <xdr:clientData/>
  </xdr:twoCellAnchor>
  <xdr:twoCellAnchor>
    <xdr:from>
      <xdr:col>13</xdr:col>
      <xdr:colOff>604674</xdr:colOff>
      <xdr:row>6</xdr:row>
      <xdr:rowOff>38099</xdr:rowOff>
    </xdr:from>
    <xdr:to>
      <xdr:col>14</xdr:col>
      <xdr:colOff>403500</xdr:colOff>
      <xdr:row>9</xdr:row>
      <xdr:rowOff>128324</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7"/>
        <a:stretch>
          <a:fillRect/>
        </a:stretch>
      </xdr:blipFill>
      <xdr:spPr>
        <a:xfrm>
          <a:off x="11501274" y="1009649"/>
          <a:ext cx="637026" cy="576000"/>
        </a:xfrm>
        <a:prstGeom prst="rect">
          <a:avLst/>
        </a:prstGeom>
      </xdr:spPr>
    </xdr:pic>
    <xdr:clientData/>
  </xdr:twoCellAnchor>
  <xdr:twoCellAnchor>
    <xdr:from>
      <xdr:col>11</xdr:col>
      <xdr:colOff>47623</xdr:colOff>
      <xdr:row>23</xdr:row>
      <xdr:rowOff>95202</xdr:rowOff>
    </xdr:from>
    <xdr:to>
      <xdr:col>13</xdr:col>
      <xdr:colOff>531223</xdr:colOff>
      <xdr:row>30</xdr:row>
      <xdr:rowOff>113727</xdr:rowOff>
    </xdr:to>
    <xdr:sp macro="" textlink="">
      <xdr:nvSpPr>
        <xdr:cNvPr id="5" name="AutoShape 441">
          <a:hlinkClick xmlns:r="http://schemas.openxmlformats.org/officeDocument/2006/relationships" r:id="rId8"/>
          <a:extLst>
            <a:ext uri="{FF2B5EF4-FFF2-40B4-BE49-F238E27FC236}">
              <a16:creationId xmlns:a16="http://schemas.microsoft.com/office/drawing/2014/main" id="{00000000-0008-0000-0700-000005000000}"/>
            </a:ext>
          </a:extLst>
        </xdr:cNvPr>
        <xdr:cNvSpPr>
          <a:spLocks noChangeArrowheads="1"/>
        </xdr:cNvSpPr>
      </xdr:nvSpPr>
      <xdr:spPr bwMode="auto">
        <a:xfrm>
          <a:off x="9267823" y="3819477"/>
          <a:ext cx="2160000" cy="1152000"/>
        </a:xfrm>
        <a:prstGeom prst="actionButtonBlank">
          <a:avLst/>
        </a:prstGeom>
        <a:gradFill rotWithShape="0">
          <a:gsLst>
            <a:gs pos="0">
              <a:srgbClr val="808080"/>
            </a:gs>
            <a:gs pos="50000">
              <a:srgbClr val="C0C0C0"/>
            </a:gs>
            <a:gs pos="100000">
              <a:srgbClr val="808080"/>
            </a:gs>
          </a:gsLst>
          <a:lin ang="5400000" scaled="1"/>
        </a:gradFill>
        <a:ln w="76200" cap="sq"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effectLst/>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2000" b="1" i="0" u="none" strike="noStrike" baseline="0">
              <a:solidFill>
                <a:schemeClr val="tx2"/>
              </a:solidFill>
              <a:latin typeface="Times New Roman"/>
              <a:ea typeface="+mn-ea"/>
              <a:cs typeface="Times New Roman"/>
            </a:rPr>
            <a:t>Hier geht‘s zum</a:t>
          </a:r>
        </a:p>
        <a:p>
          <a:pPr marL="0" indent="0" algn="ctr" rtl="0">
            <a:defRPr sz="1000"/>
          </a:pPr>
          <a:r>
            <a:rPr lang="de-AT" sz="2000" b="1" i="0" u="none" strike="noStrike" baseline="0">
              <a:solidFill>
                <a:schemeClr val="tx2"/>
              </a:solidFill>
              <a:latin typeface="Times New Roman"/>
              <a:ea typeface="+mn-ea"/>
              <a:cs typeface="Times New Roman"/>
            </a:rPr>
            <a:t>Tipp-Formular</a:t>
          </a:r>
        </a:p>
      </xdr:txBody>
    </xdr:sp>
    <xdr:clientData/>
  </xdr:twoCellAnchor>
  <xdr:twoCellAnchor>
    <xdr:from>
      <xdr:col>13</xdr:col>
      <xdr:colOff>670585</xdr:colOff>
      <xdr:row>23</xdr:row>
      <xdr:rowOff>133350</xdr:rowOff>
    </xdr:from>
    <xdr:to>
      <xdr:col>14</xdr:col>
      <xdr:colOff>257174</xdr:colOff>
      <xdr:row>30</xdr:row>
      <xdr:rowOff>95250</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rotWithShape="1">
        <a:blip xmlns:r="http://schemas.openxmlformats.org/officeDocument/2006/relationships" r:embed="rId9"/>
        <a:srcRect r="9855"/>
        <a:stretch/>
      </xdr:blipFill>
      <xdr:spPr>
        <a:xfrm>
          <a:off x="11567185" y="3857625"/>
          <a:ext cx="424789" cy="1095375"/>
        </a:xfrm>
        <a:prstGeom prst="rect">
          <a:avLst/>
        </a:prstGeom>
      </xdr:spPr>
    </xdr:pic>
    <xdr:clientData/>
  </xdr:twoCellAnchor>
  <xdr:twoCellAnchor>
    <xdr:from>
      <xdr:col>13</xdr:col>
      <xdr:colOff>590550</xdr:colOff>
      <xdr:row>14</xdr:row>
      <xdr:rowOff>70323</xdr:rowOff>
    </xdr:from>
    <xdr:to>
      <xdr:col>14</xdr:col>
      <xdr:colOff>442836</xdr:colOff>
      <xdr:row>18</xdr:row>
      <xdr:rowOff>76201</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1487150" y="2337273"/>
          <a:ext cx="690486" cy="653578"/>
        </a:xfrm>
        <a:prstGeom prst="rect">
          <a:avLst/>
        </a:prstGeom>
      </xdr:spPr>
    </xdr:pic>
    <xdr:clientData/>
  </xdr:twoCellAnchor>
  <xdr:twoCellAnchor>
    <xdr:from>
      <xdr:col>11</xdr:col>
      <xdr:colOff>9525</xdr:colOff>
      <xdr:row>14</xdr:row>
      <xdr:rowOff>133350</xdr:rowOff>
    </xdr:from>
    <xdr:to>
      <xdr:col>13</xdr:col>
      <xdr:colOff>493125</xdr:colOff>
      <xdr:row>18</xdr:row>
      <xdr:rowOff>61650</xdr:rowOff>
    </xdr:to>
    <xdr:sp macro="" textlink="">
      <xdr:nvSpPr>
        <xdr:cNvPr id="17" name="AutoShape 442">
          <a:hlinkClick xmlns:r="http://schemas.openxmlformats.org/officeDocument/2006/relationships" r:id="rId11"/>
          <a:extLst>
            <a:ext uri="{FF2B5EF4-FFF2-40B4-BE49-F238E27FC236}">
              <a16:creationId xmlns:a16="http://schemas.microsoft.com/office/drawing/2014/main" id="{00000000-0008-0000-0700-000011000000}"/>
            </a:ext>
          </a:extLst>
        </xdr:cNvPr>
        <xdr:cNvSpPr>
          <a:spLocks noChangeArrowheads="1"/>
        </xdr:cNvSpPr>
      </xdr:nvSpPr>
      <xdr:spPr bwMode="auto">
        <a:xfrm>
          <a:off x="9229725" y="2400300"/>
          <a:ext cx="2160000" cy="576000"/>
        </a:xfrm>
        <a:prstGeom prst="actionButtonBlank">
          <a:avLst/>
        </a:prstGeom>
        <a:gradFill rotWithShape="0">
          <a:gsLst>
            <a:gs pos="0">
              <a:srgbClr val="808080"/>
            </a:gs>
            <a:gs pos="50000">
              <a:srgbClr val="C0C0C0"/>
            </a:gs>
            <a:gs pos="100000">
              <a:srgbClr val="808080"/>
            </a:gs>
          </a:gsLst>
          <a:lin ang="5400000" scaled="1"/>
        </a:gradFill>
        <a:ln w="76200" cap="sq"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effectLst/>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2400" b="1" i="0" u="none" strike="noStrike" baseline="0">
              <a:solidFill>
                <a:schemeClr val="accent5">
                  <a:lumMod val="75000"/>
                </a:schemeClr>
              </a:solidFill>
              <a:latin typeface="Times New Roman"/>
              <a:cs typeface="Times New Roman"/>
            </a:rPr>
            <a:t>Forum</a:t>
          </a:r>
        </a:p>
      </xdr:txBody>
    </xdr:sp>
    <xdr:clientData/>
  </xdr:twoCellAnchor>
  <xdr:twoCellAnchor>
    <xdr:from>
      <xdr:col>13</xdr:col>
      <xdr:colOff>571502</xdr:colOff>
      <xdr:row>18</xdr:row>
      <xdr:rowOff>133350</xdr:rowOff>
    </xdr:from>
    <xdr:to>
      <xdr:col>14</xdr:col>
      <xdr:colOff>437740</xdr:colOff>
      <xdr:row>23</xdr:row>
      <xdr:rowOff>28163</xdr:rowOff>
    </xdr:to>
    <xdr:pic>
      <xdr:nvPicPr>
        <xdr:cNvPr id="16" name="Grafik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2"/>
        <a:stretch>
          <a:fillRect/>
        </a:stretch>
      </xdr:blipFill>
      <xdr:spPr>
        <a:xfrm>
          <a:off x="11468102" y="3048000"/>
          <a:ext cx="704438" cy="704438"/>
        </a:xfrm>
        <a:prstGeom prst="rect">
          <a:avLst/>
        </a:prstGeom>
      </xdr:spPr>
    </xdr:pic>
    <xdr:clientData/>
  </xdr:twoCellAnchor>
  <xdr:twoCellAnchor>
    <xdr:from>
      <xdr:col>11</xdr:col>
      <xdr:colOff>19050</xdr:colOff>
      <xdr:row>19</xdr:row>
      <xdr:rowOff>28575</xdr:rowOff>
    </xdr:from>
    <xdr:to>
      <xdr:col>13</xdr:col>
      <xdr:colOff>502650</xdr:colOff>
      <xdr:row>22</xdr:row>
      <xdr:rowOff>118800</xdr:rowOff>
    </xdr:to>
    <xdr:sp macro="" textlink="">
      <xdr:nvSpPr>
        <xdr:cNvPr id="23" name="AutoShape 442">
          <a:hlinkClick xmlns:r="http://schemas.openxmlformats.org/officeDocument/2006/relationships" r:id="rId13"/>
          <a:extLst>
            <a:ext uri="{FF2B5EF4-FFF2-40B4-BE49-F238E27FC236}">
              <a16:creationId xmlns:a16="http://schemas.microsoft.com/office/drawing/2014/main" id="{00000000-0008-0000-0700-000017000000}"/>
            </a:ext>
          </a:extLst>
        </xdr:cNvPr>
        <xdr:cNvSpPr>
          <a:spLocks noChangeArrowheads="1"/>
        </xdr:cNvSpPr>
      </xdr:nvSpPr>
      <xdr:spPr bwMode="auto">
        <a:xfrm>
          <a:off x="9239250" y="3105150"/>
          <a:ext cx="2160000" cy="576000"/>
        </a:xfrm>
        <a:prstGeom prst="actionButtonBlank">
          <a:avLst/>
        </a:prstGeom>
        <a:gradFill rotWithShape="0">
          <a:gsLst>
            <a:gs pos="0">
              <a:srgbClr val="808080"/>
            </a:gs>
            <a:gs pos="50000">
              <a:srgbClr val="C0C0C0"/>
            </a:gs>
            <a:gs pos="100000">
              <a:srgbClr val="808080"/>
            </a:gs>
          </a:gsLst>
          <a:lin ang="5400000" scaled="1"/>
        </a:gradFill>
        <a:ln w="76200" cap="sq"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effectLst/>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2400" b="1" i="0" u="none" strike="noStrike" baseline="0">
              <a:solidFill>
                <a:schemeClr val="tx2">
                  <a:lumMod val="75000"/>
                </a:schemeClr>
              </a:solidFill>
              <a:latin typeface="Times New Roman"/>
              <a:cs typeface="Times New Roman"/>
            </a:rPr>
            <a:t>Homepage</a:t>
          </a:r>
        </a:p>
      </xdr:txBody>
    </xdr:sp>
    <xdr:clientData/>
  </xdr:twoCellAnchor>
  <xdr:twoCellAnchor editAs="oneCell">
    <xdr:from>
      <xdr:col>1</xdr:col>
      <xdr:colOff>57150</xdr:colOff>
      <xdr:row>0</xdr:row>
      <xdr:rowOff>85724</xdr:rowOff>
    </xdr:from>
    <xdr:to>
      <xdr:col>3</xdr:col>
      <xdr:colOff>366713</xdr:colOff>
      <xdr:row>9</xdr:row>
      <xdr:rowOff>65258</xdr:rowOff>
    </xdr:to>
    <xdr:pic>
      <xdr:nvPicPr>
        <xdr:cNvPr id="13" name="Grafik 12" descr="Ein Bild, das Logo, Grafiken, Symbol, Schrift enthält.&#10;&#10;Automatisch generierte Beschreibung">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4">
          <a:extLst>
            <a:ext uri="{BEBA8EAE-BF5A-486C-A8C5-ECC9F3942E4B}">
              <a14:imgProps xmlns:a14="http://schemas.microsoft.com/office/drawing/2010/main">
                <a14:imgLayer r:embed="rId15">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895350" y="85724"/>
          <a:ext cx="1985963" cy="14368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3705224</xdr:colOff>
      <xdr:row>1</xdr:row>
      <xdr:rowOff>17145</xdr:rowOff>
    </xdr:from>
    <xdr:to>
      <xdr:col>2</xdr:col>
      <xdr:colOff>4893224</xdr:colOff>
      <xdr:row>2</xdr:row>
      <xdr:rowOff>186645</xdr:rowOff>
    </xdr:to>
    <xdr:sp macro="" textlink="">
      <xdr:nvSpPr>
        <xdr:cNvPr id="3" name="AutoShape 2">
          <a:hlinkClick xmlns:r="http://schemas.openxmlformats.org/officeDocument/2006/relationships" r:id="rId1"/>
          <a:extLst>
            <a:ext uri="{FF2B5EF4-FFF2-40B4-BE49-F238E27FC236}">
              <a16:creationId xmlns:a16="http://schemas.microsoft.com/office/drawing/2014/main" id="{00000000-0008-0000-0800-000003000000}"/>
            </a:ext>
          </a:extLst>
        </xdr:cNvPr>
        <xdr:cNvSpPr>
          <a:spLocks noChangeArrowheads="1"/>
        </xdr:cNvSpPr>
      </xdr:nvSpPr>
      <xdr:spPr bwMode="auto">
        <a:xfrm>
          <a:off x="4229099" y="207645"/>
          <a:ext cx="1188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tx2"/>
              </a:solidFill>
              <a:latin typeface="Times New Roman"/>
              <a:ea typeface="+mn-ea"/>
              <a:cs typeface="Times New Roman"/>
            </a:rPr>
            <a:t>Tipp-Formular</a:t>
          </a:r>
        </a:p>
      </xdr:txBody>
    </xdr:sp>
    <xdr:clientData/>
  </xdr:twoCellAnchor>
  <xdr:twoCellAnchor>
    <xdr:from>
      <xdr:col>2</xdr:col>
      <xdr:colOff>1114425</xdr:colOff>
      <xdr:row>1</xdr:row>
      <xdr:rowOff>19050</xdr:rowOff>
    </xdr:from>
    <xdr:to>
      <xdr:col>2</xdr:col>
      <xdr:colOff>2194425</xdr:colOff>
      <xdr:row>2</xdr:row>
      <xdr:rowOff>189159</xdr:rowOff>
    </xdr:to>
    <xdr:sp macro="" textlink="">
      <xdr:nvSpPr>
        <xdr:cNvPr id="4" name="AutoShape 3">
          <a:hlinkClick xmlns:r="http://schemas.openxmlformats.org/officeDocument/2006/relationships" r:id="rId2"/>
          <a:extLst>
            <a:ext uri="{FF2B5EF4-FFF2-40B4-BE49-F238E27FC236}">
              <a16:creationId xmlns:a16="http://schemas.microsoft.com/office/drawing/2014/main" id="{00000000-0008-0000-0800-000004000000}"/>
            </a:ext>
          </a:extLst>
        </xdr:cNvPr>
        <xdr:cNvSpPr>
          <a:spLocks noChangeArrowheads="1"/>
        </xdr:cNvSpPr>
      </xdr:nvSpPr>
      <xdr:spPr bwMode="auto">
        <a:xfrm>
          <a:off x="1638300" y="209550"/>
          <a:ext cx="1080000" cy="360609"/>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accent3">
                  <a:lumMod val="75000"/>
                </a:schemeClr>
              </a:solidFill>
              <a:latin typeface="Times New Roman"/>
              <a:ea typeface="+mn-ea"/>
              <a:cs typeface="Times New Roman"/>
            </a:rPr>
            <a:t>Spielregeln</a:t>
          </a:r>
        </a:p>
      </xdr:txBody>
    </xdr:sp>
    <xdr:clientData/>
  </xdr:twoCellAnchor>
  <xdr:twoCellAnchor>
    <xdr:from>
      <xdr:col>1</xdr:col>
      <xdr:colOff>7620</xdr:colOff>
      <xdr:row>1</xdr:row>
      <xdr:rowOff>19050</xdr:rowOff>
    </xdr:from>
    <xdr:to>
      <xdr:col>2</xdr:col>
      <xdr:colOff>887595</xdr:colOff>
      <xdr:row>2</xdr:row>
      <xdr:rowOff>188550</xdr:rowOff>
    </xdr:to>
    <xdr:sp macro="" textlink="">
      <xdr:nvSpPr>
        <xdr:cNvPr id="5" name="AutoShape 116">
          <a:hlinkClick xmlns:r="http://schemas.openxmlformats.org/officeDocument/2006/relationships" r:id="rId3"/>
          <a:extLst>
            <a:ext uri="{FF2B5EF4-FFF2-40B4-BE49-F238E27FC236}">
              <a16:creationId xmlns:a16="http://schemas.microsoft.com/office/drawing/2014/main" id="{00000000-0008-0000-0800-000005000000}"/>
            </a:ext>
          </a:extLst>
        </xdr:cNvPr>
        <xdr:cNvSpPr>
          <a:spLocks noChangeArrowheads="1"/>
        </xdr:cNvSpPr>
      </xdr:nvSpPr>
      <xdr:spPr bwMode="auto">
        <a:xfrm>
          <a:off x="331470" y="209550"/>
          <a:ext cx="1080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1200" b="1" i="0" u="none" strike="noStrike" baseline="0">
              <a:solidFill>
                <a:srgbClr val="FF0000"/>
              </a:solidFill>
              <a:latin typeface="Times New Roman"/>
              <a:cs typeface="Times New Roman"/>
            </a:rPr>
            <a:t>Startseite</a:t>
          </a:r>
          <a:endParaRPr lang="de-AT" sz="1600" b="1" i="0" u="none" strike="noStrike" baseline="0">
            <a:solidFill>
              <a:srgbClr val="FF0000"/>
            </a:solidFill>
            <a:latin typeface="Times New Roman"/>
            <a:cs typeface="Times New Roman"/>
          </a:endParaRPr>
        </a:p>
      </xdr:txBody>
    </xdr:sp>
    <xdr:clientData/>
  </xdr:twoCellAnchor>
  <xdr:twoCellAnchor>
    <xdr:from>
      <xdr:col>2</xdr:col>
      <xdr:colOff>2419350</xdr:colOff>
      <xdr:row>1</xdr:row>
      <xdr:rowOff>19050</xdr:rowOff>
    </xdr:from>
    <xdr:to>
      <xdr:col>2</xdr:col>
      <xdr:colOff>3499350</xdr:colOff>
      <xdr:row>2</xdr:row>
      <xdr:rowOff>188550</xdr:rowOff>
    </xdr:to>
    <xdr:sp macro="" textlink="">
      <xdr:nvSpPr>
        <xdr:cNvPr id="6" name="AutoShape 442">
          <a:hlinkClick xmlns:r="http://schemas.openxmlformats.org/officeDocument/2006/relationships" r:id="rId4"/>
          <a:extLst>
            <a:ext uri="{FF2B5EF4-FFF2-40B4-BE49-F238E27FC236}">
              <a16:creationId xmlns:a16="http://schemas.microsoft.com/office/drawing/2014/main" id="{00000000-0008-0000-0800-000006000000}"/>
            </a:ext>
          </a:extLst>
        </xdr:cNvPr>
        <xdr:cNvSpPr>
          <a:spLocks noChangeArrowheads="1"/>
        </xdr:cNvSpPr>
      </xdr:nvSpPr>
      <xdr:spPr bwMode="auto">
        <a:xfrm>
          <a:off x="2943225" y="209550"/>
          <a:ext cx="1080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accent6"/>
              </a:solidFill>
              <a:latin typeface="Times New Roman"/>
              <a:ea typeface="+mn-ea"/>
              <a:cs typeface="Times New Roman"/>
            </a:rPr>
            <a:t>Quick-Tipp</a:t>
          </a:r>
        </a:p>
      </xdr:txBody>
    </xdr:sp>
    <xdr:clientData/>
  </xdr:twoCellAnchor>
  <xdr:twoCellAnchor>
    <xdr:from>
      <xdr:col>2</xdr:col>
      <xdr:colOff>6396037</xdr:colOff>
      <xdr:row>1</xdr:row>
      <xdr:rowOff>14287</xdr:rowOff>
    </xdr:from>
    <xdr:to>
      <xdr:col>2</xdr:col>
      <xdr:colOff>7476037</xdr:colOff>
      <xdr:row>2</xdr:row>
      <xdr:rowOff>183787</xdr:rowOff>
    </xdr:to>
    <xdr:sp macro="" textlink="">
      <xdr:nvSpPr>
        <xdr:cNvPr id="7" name="AutoShape 442">
          <a:hlinkClick xmlns:r="http://schemas.openxmlformats.org/officeDocument/2006/relationships" r:id="rId5"/>
          <a:extLst>
            <a:ext uri="{FF2B5EF4-FFF2-40B4-BE49-F238E27FC236}">
              <a16:creationId xmlns:a16="http://schemas.microsoft.com/office/drawing/2014/main" id="{00000000-0008-0000-0800-000007000000}"/>
            </a:ext>
          </a:extLst>
        </xdr:cNvPr>
        <xdr:cNvSpPr>
          <a:spLocks noChangeArrowheads="1"/>
        </xdr:cNvSpPr>
      </xdr:nvSpPr>
      <xdr:spPr bwMode="auto">
        <a:xfrm>
          <a:off x="6915150" y="204787"/>
          <a:ext cx="1080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tx1"/>
              </a:solidFill>
              <a:latin typeface="Times New Roman"/>
              <a:ea typeface="+mn-ea"/>
              <a:cs typeface="Times New Roman"/>
            </a:rPr>
            <a:t>Homepage</a:t>
          </a:r>
        </a:p>
      </xdr:txBody>
    </xdr:sp>
    <xdr:clientData/>
  </xdr:twoCellAnchor>
  <xdr:twoCellAnchor>
    <xdr:from>
      <xdr:col>2</xdr:col>
      <xdr:colOff>5114925</xdr:colOff>
      <xdr:row>1</xdr:row>
      <xdr:rowOff>19050</xdr:rowOff>
    </xdr:from>
    <xdr:to>
      <xdr:col>2</xdr:col>
      <xdr:colOff>6194925</xdr:colOff>
      <xdr:row>2</xdr:row>
      <xdr:rowOff>188550</xdr:rowOff>
    </xdr:to>
    <xdr:sp macro="" textlink="">
      <xdr:nvSpPr>
        <xdr:cNvPr id="8" name="AutoShape 442">
          <a:hlinkClick xmlns:r="http://schemas.openxmlformats.org/officeDocument/2006/relationships" r:id="rId6"/>
          <a:extLst>
            <a:ext uri="{FF2B5EF4-FFF2-40B4-BE49-F238E27FC236}">
              <a16:creationId xmlns:a16="http://schemas.microsoft.com/office/drawing/2014/main" id="{00000000-0008-0000-0800-000008000000}"/>
            </a:ext>
          </a:extLst>
        </xdr:cNvPr>
        <xdr:cNvSpPr>
          <a:spLocks noChangeArrowheads="1"/>
        </xdr:cNvSpPr>
      </xdr:nvSpPr>
      <xdr:spPr bwMode="auto">
        <a:xfrm>
          <a:off x="5638800" y="209550"/>
          <a:ext cx="1080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tx2"/>
              </a:solidFill>
              <a:latin typeface="Times New Roman"/>
              <a:ea typeface="+mn-ea"/>
              <a:cs typeface="Times New Roman"/>
            </a:rPr>
            <a:t>Forum</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0</xdr:row>
      <xdr:rowOff>142875</xdr:rowOff>
    </xdr:from>
    <xdr:to>
      <xdr:col>4</xdr:col>
      <xdr:colOff>35475</xdr:colOff>
      <xdr:row>3</xdr:row>
      <xdr:rowOff>3375</xdr:rowOff>
    </xdr:to>
    <xdr:sp macro="" textlink="">
      <xdr:nvSpPr>
        <xdr:cNvPr id="5" name="AutoShape 116">
          <a:hlinkClick xmlns:r="http://schemas.openxmlformats.org/officeDocument/2006/relationships" r:id="rId1"/>
          <a:extLst>
            <a:ext uri="{FF2B5EF4-FFF2-40B4-BE49-F238E27FC236}">
              <a16:creationId xmlns:a16="http://schemas.microsoft.com/office/drawing/2014/main" id="{00000000-0008-0000-0900-000005000000}"/>
            </a:ext>
          </a:extLst>
        </xdr:cNvPr>
        <xdr:cNvSpPr>
          <a:spLocks noChangeArrowheads="1"/>
        </xdr:cNvSpPr>
      </xdr:nvSpPr>
      <xdr:spPr bwMode="auto">
        <a:xfrm>
          <a:off x="495300" y="142875"/>
          <a:ext cx="1188000" cy="432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1200" b="1" i="0" u="none" strike="noStrike" baseline="0">
              <a:solidFill>
                <a:srgbClr val="FF0000"/>
              </a:solidFill>
              <a:latin typeface="Times New Roman"/>
              <a:cs typeface="Times New Roman"/>
            </a:rPr>
            <a:t>Startseite</a:t>
          </a:r>
          <a:endParaRPr lang="de-AT" sz="1600" b="1" i="0" u="none" strike="noStrike" baseline="0">
            <a:solidFill>
              <a:srgbClr val="FF0000"/>
            </a:solidFill>
            <a:latin typeface="Times New Roman"/>
            <a:cs typeface="Times New Roman"/>
          </a:endParaRPr>
        </a:p>
      </xdr:txBody>
    </xdr:sp>
    <xdr:clientData/>
  </xdr:twoCellAnchor>
  <xdr:twoCellAnchor>
    <xdr:from>
      <xdr:col>4</xdr:col>
      <xdr:colOff>264795</xdr:colOff>
      <xdr:row>0</xdr:row>
      <xdr:rowOff>142875</xdr:rowOff>
    </xdr:from>
    <xdr:to>
      <xdr:col>5</xdr:col>
      <xdr:colOff>957495</xdr:colOff>
      <xdr:row>3</xdr:row>
      <xdr:rowOff>3375</xdr:rowOff>
    </xdr:to>
    <xdr:sp macro="" textlink="">
      <xdr:nvSpPr>
        <xdr:cNvPr id="6" name="AutoShape 442">
          <a:hlinkClick xmlns:r="http://schemas.openxmlformats.org/officeDocument/2006/relationships" r:id="rId2"/>
          <a:extLst>
            <a:ext uri="{FF2B5EF4-FFF2-40B4-BE49-F238E27FC236}">
              <a16:creationId xmlns:a16="http://schemas.microsoft.com/office/drawing/2014/main" id="{00000000-0008-0000-0900-000006000000}"/>
            </a:ext>
          </a:extLst>
        </xdr:cNvPr>
        <xdr:cNvSpPr>
          <a:spLocks noChangeArrowheads="1"/>
        </xdr:cNvSpPr>
      </xdr:nvSpPr>
      <xdr:spPr bwMode="auto">
        <a:xfrm>
          <a:off x="1912620" y="142875"/>
          <a:ext cx="1188000" cy="432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1200" b="1" i="0" u="none" strike="noStrike" baseline="0">
              <a:solidFill>
                <a:srgbClr val="800080"/>
              </a:solidFill>
              <a:latin typeface="Times New Roman"/>
              <a:cs typeface="Times New Roman"/>
            </a:rPr>
            <a:t>Read Me</a:t>
          </a:r>
        </a:p>
      </xdr:txBody>
    </xdr:sp>
    <xdr:clientData/>
  </xdr:twoCellAnchor>
  <xdr:twoCellAnchor>
    <xdr:from>
      <xdr:col>5</xdr:col>
      <xdr:colOff>2629852</xdr:colOff>
      <xdr:row>0</xdr:row>
      <xdr:rowOff>138112</xdr:rowOff>
    </xdr:from>
    <xdr:to>
      <xdr:col>6</xdr:col>
      <xdr:colOff>646027</xdr:colOff>
      <xdr:row>2</xdr:row>
      <xdr:rowOff>189112</xdr:rowOff>
    </xdr:to>
    <xdr:sp macro="" textlink="">
      <xdr:nvSpPr>
        <xdr:cNvPr id="7" name="AutoShape 117">
          <a:hlinkClick xmlns:r="http://schemas.openxmlformats.org/officeDocument/2006/relationships" r:id="rId3"/>
          <a:extLst>
            <a:ext uri="{FF2B5EF4-FFF2-40B4-BE49-F238E27FC236}">
              <a16:creationId xmlns:a16="http://schemas.microsoft.com/office/drawing/2014/main" id="{00000000-0008-0000-0900-000007000000}"/>
            </a:ext>
          </a:extLst>
        </xdr:cNvPr>
        <xdr:cNvSpPr>
          <a:spLocks noChangeArrowheads="1"/>
        </xdr:cNvSpPr>
      </xdr:nvSpPr>
      <xdr:spPr bwMode="auto">
        <a:xfrm>
          <a:off x="4768215" y="138112"/>
          <a:ext cx="1188000" cy="432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1200" b="1" i="0" u="none" strike="noStrike" baseline="0">
              <a:solidFill>
                <a:srgbClr val="003366"/>
              </a:solidFill>
              <a:latin typeface="Times New Roman"/>
              <a:cs typeface="Times New Roman"/>
            </a:rPr>
            <a:t>Tipp-Formular</a:t>
          </a:r>
        </a:p>
      </xdr:txBody>
    </xdr:sp>
    <xdr:clientData/>
  </xdr:twoCellAnchor>
  <xdr:twoCellAnchor>
    <xdr:from>
      <xdr:col>5</xdr:col>
      <xdr:colOff>1211580</xdr:colOff>
      <xdr:row>0</xdr:row>
      <xdr:rowOff>142875</xdr:rowOff>
    </xdr:from>
    <xdr:to>
      <xdr:col>5</xdr:col>
      <xdr:colOff>2399580</xdr:colOff>
      <xdr:row>3</xdr:row>
      <xdr:rowOff>3375</xdr:rowOff>
    </xdr:to>
    <xdr:sp macro="" textlink="">
      <xdr:nvSpPr>
        <xdr:cNvPr id="8" name="AutoShape 442">
          <a:hlinkClick xmlns:r="http://schemas.openxmlformats.org/officeDocument/2006/relationships" r:id="rId4"/>
          <a:extLst>
            <a:ext uri="{FF2B5EF4-FFF2-40B4-BE49-F238E27FC236}">
              <a16:creationId xmlns:a16="http://schemas.microsoft.com/office/drawing/2014/main" id="{00000000-0008-0000-0900-000008000000}"/>
            </a:ext>
          </a:extLst>
        </xdr:cNvPr>
        <xdr:cNvSpPr>
          <a:spLocks noChangeArrowheads="1"/>
        </xdr:cNvSpPr>
      </xdr:nvSpPr>
      <xdr:spPr bwMode="auto">
        <a:xfrm>
          <a:off x="3354705" y="142875"/>
          <a:ext cx="1188000" cy="432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accent6"/>
              </a:solidFill>
              <a:latin typeface="Times New Roman"/>
              <a:ea typeface="+mn-ea"/>
              <a:cs typeface="Times New Roman"/>
            </a:rPr>
            <a:t>Quick-Tipp</a:t>
          </a:r>
        </a:p>
      </xdr:txBody>
    </xdr:sp>
    <xdr:clientData/>
  </xdr:twoCellAnchor>
  <xdr:twoCellAnchor>
    <xdr:from>
      <xdr:col>9</xdr:col>
      <xdr:colOff>350520</xdr:colOff>
      <xdr:row>0</xdr:row>
      <xdr:rowOff>142875</xdr:rowOff>
    </xdr:from>
    <xdr:to>
      <xdr:col>10</xdr:col>
      <xdr:colOff>700320</xdr:colOff>
      <xdr:row>3</xdr:row>
      <xdr:rowOff>3375</xdr:rowOff>
    </xdr:to>
    <xdr:sp macro="" textlink="">
      <xdr:nvSpPr>
        <xdr:cNvPr id="10" name="AutoShape 442">
          <a:hlinkClick xmlns:r="http://schemas.openxmlformats.org/officeDocument/2006/relationships" r:id="rId5"/>
          <a:extLst>
            <a:ext uri="{FF2B5EF4-FFF2-40B4-BE49-F238E27FC236}">
              <a16:creationId xmlns:a16="http://schemas.microsoft.com/office/drawing/2014/main" id="{00000000-0008-0000-0900-00000A000000}"/>
            </a:ext>
          </a:extLst>
        </xdr:cNvPr>
        <xdr:cNvSpPr>
          <a:spLocks noChangeArrowheads="1"/>
        </xdr:cNvSpPr>
      </xdr:nvSpPr>
      <xdr:spPr bwMode="auto">
        <a:xfrm>
          <a:off x="7618095" y="142875"/>
          <a:ext cx="1188000" cy="432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tx1"/>
              </a:solidFill>
              <a:latin typeface="Times New Roman"/>
              <a:ea typeface="+mn-ea"/>
              <a:cs typeface="Times New Roman"/>
            </a:rPr>
            <a:t>Homepage</a:t>
          </a:r>
        </a:p>
      </xdr:txBody>
    </xdr:sp>
    <xdr:clientData/>
  </xdr:twoCellAnchor>
  <xdr:twoCellAnchor editAs="absolute">
    <xdr:from>
      <xdr:col>5</xdr:col>
      <xdr:colOff>1104900</xdr:colOff>
      <xdr:row>212</xdr:row>
      <xdr:rowOff>30480</xdr:rowOff>
    </xdr:from>
    <xdr:to>
      <xdr:col>5</xdr:col>
      <xdr:colOff>2762250</xdr:colOff>
      <xdr:row>216</xdr:row>
      <xdr:rowOff>161925</xdr:rowOff>
    </xdr:to>
    <xdr:sp macro="" textlink="">
      <xdr:nvSpPr>
        <xdr:cNvPr id="15" name="AutoShape 11">
          <a:hlinkClick xmlns:r="http://schemas.openxmlformats.org/officeDocument/2006/relationships" r:id="rId6"/>
          <a:extLst>
            <a:ext uri="{FF2B5EF4-FFF2-40B4-BE49-F238E27FC236}">
              <a16:creationId xmlns:a16="http://schemas.microsoft.com/office/drawing/2014/main" id="{00000000-0008-0000-0900-00000F000000}"/>
            </a:ext>
          </a:extLst>
        </xdr:cNvPr>
        <xdr:cNvSpPr>
          <a:spLocks noChangeArrowheads="1"/>
        </xdr:cNvSpPr>
      </xdr:nvSpPr>
      <xdr:spPr bwMode="auto">
        <a:xfrm>
          <a:off x="3248025" y="45274230"/>
          <a:ext cx="1657350" cy="893445"/>
        </a:xfrm>
        <a:prstGeom prst="upArrowCallout">
          <a:avLst>
            <a:gd name="adj1" fmla="val 48113"/>
            <a:gd name="adj2" fmla="val 91579"/>
            <a:gd name="adj3" fmla="val 29060"/>
            <a:gd name="adj4" fmla="val 57264"/>
          </a:avLst>
        </a:prstGeom>
        <a:gradFill rotWithShape="0">
          <a:gsLst>
            <a:gs pos="0">
              <a:srgbClr val="00CCFF"/>
            </a:gs>
            <a:gs pos="50000">
              <a:srgbClr val="CCFFFF"/>
            </a:gs>
            <a:gs pos="100000">
              <a:srgbClr val="00CCFF"/>
            </a:gs>
          </a:gsLst>
          <a:lin ang="0" scaled="1"/>
        </a:gradFill>
        <a:ln w="9525">
          <a:miter lim="800000"/>
          <a:headEnd/>
          <a:tailEnd/>
        </a:ln>
        <a:effectLst/>
        <a:scene3d>
          <a:camera prst="legacyPerspectiveTop"/>
          <a:lightRig rig="legacyFlat3" dir="b"/>
        </a:scene3d>
        <a:sp3d extrusionH="430200" prstMaterial="legacyMatte">
          <a:bevelT w="13500" h="13500" prst="angle"/>
          <a:bevelB w="13500" h="13500" prst="angle"/>
          <a:extrusionClr>
            <a:srgbClr val="3366FF"/>
          </a:extrusionClr>
        </a:sp3d>
      </xdr:spPr>
      <xdr:txBody>
        <a:bodyPr vertOverflow="clip" wrap="square" lIns="36576" tIns="27432" rIns="36576" bIns="27432" anchor="ctr" upright="1"/>
        <a:lstStyle/>
        <a:p>
          <a:pPr algn="ctr" rtl="0">
            <a:defRPr sz="1000"/>
          </a:pPr>
          <a:r>
            <a:rPr lang="de-AT" sz="1400" b="1" i="0" u="none" strike="noStrike" baseline="0">
              <a:solidFill>
                <a:srgbClr val="000080"/>
              </a:solidFill>
              <a:latin typeface="Arial"/>
              <a:cs typeface="Arial"/>
            </a:rPr>
            <a:t>Zurück zum Anfang</a:t>
          </a:r>
        </a:p>
      </xdr:txBody>
    </xdr:sp>
    <xdr:clientData fLocksWithSheet="0"/>
  </xdr:twoCellAnchor>
  <xdr:twoCellAnchor>
    <xdr:from>
      <xdr:col>7</xdr:col>
      <xdr:colOff>47625</xdr:colOff>
      <xdr:row>0</xdr:row>
      <xdr:rowOff>142875</xdr:rowOff>
    </xdr:from>
    <xdr:to>
      <xdr:col>9</xdr:col>
      <xdr:colOff>121200</xdr:colOff>
      <xdr:row>3</xdr:row>
      <xdr:rowOff>3375</xdr:rowOff>
    </xdr:to>
    <xdr:sp macro="" textlink="">
      <xdr:nvSpPr>
        <xdr:cNvPr id="9" name="AutoShape 442">
          <a:hlinkClick xmlns:r="http://schemas.openxmlformats.org/officeDocument/2006/relationships" r:id="rId7"/>
          <a:extLst>
            <a:ext uri="{FF2B5EF4-FFF2-40B4-BE49-F238E27FC236}">
              <a16:creationId xmlns:a16="http://schemas.microsoft.com/office/drawing/2014/main" id="{00000000-0008-0000-0900-000009000000}"/>
            </a:ext>
          </a:extLst>
        </xdr:cNvPr>
        <xdr:cNvSpPr>
          <a:spLocks noChangeArrowheads="1"/>
        </xdr:cNvSpPr>
      </xdr:nvSpPr>
      <xdr:spPr bwMode="auto">
        <a:xfrm>
          <a:off x="6200775" y="142875"/>
          <a:ext cx="1188000" cy="432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tx1"/>
              </a:solidFill>
              <a:latin typeface="Times New Roman"/>
              <a:ea typeface="+mn-ea"/>
              <a:cs typeface="Times New Roman"/>
            </a:rPr>
            <a:t>Forum</a:t>
          </a:r>
        </a:p>
      </xdr:txBody>
    </xdr:sp>
    <xdr:clientData/>
  </xdr:twoCellAnchor>
  <xdr:twoCellAnchor editAs="oneCell">
    <xdr:from>
      <xdr:col>0</xdr:col>
      <xdr:colOff>414335</xdr:colOff>
      <xdr:row>4</xdr:row>
      <xdr:rowOff>61913</xdr:rowOff>
    </xdr:from>
    <xdr:to>
      <xdr:col>4</xdr:col>
      <xdr:colOff>331329</xdr:colOff>
      <xdr:row>6</xdr:row>
      <xdr:rowOff>238125</xdr:rowOff>
    </xdr:to>
    <xdr:pic>
      <xdr:nvPicPr>
        <xdr:cNvPr id="2" name="Grafik 1" descr="Ein Bild, das Logo, Grafiken, Symbol, Schrift enthält.&#10;&#10;Automatisch generierte Beschreibu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414335" y="823913"/>
          <a:ext cx="1560057" cy="11287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34</xdr:col>
      <xdr:colOff>25400</xdr:colOff>
      <xdr:row>50</xdr:row>
      <xdr:rowOff>228600</xdr:rowOff>
    </xdr:from>
    <xdr:to>
      <xdr:col>45</xdr:col>
      <xdr:colOff>38100</xdr:colOff>
      <xdr:row>53</xdr:row>
      <xdr:rowOff>38100</xdr:rowOff>
    </xdr:to>
    <xdr:sp macro="" textlink="">
      <xdr:nvSpPr>
        <xdr:cNvPr id="14381" name="AutoShape 61">
          <a:extLst>
            <a:ext uri="{FF2B5EF4-FFF2-40B4-BE49-F238E27FC236}">
              <a16:creationId xmlns:a16="http://schemas.microsoft.com/office/drawing/2014/main" id="{00000000-0008-0000-0A00-00002D380000}"/>
            </a:ext>
          </a:extLst>
        </xdr:cNvPr>
        <xdr:cNvSpPr>
          <a:spLocks noChangeArrowheads="1"/>
        </xdr:cNvSpPr>
      </xdr:nvSpPr>
      <xdr:spPr bwMode="auto">
        <a:xfrm>
          <a:off x="15220576" y="13373100"/>
          <a:ext cx="5447553" cy="549088"/>
        </a:xfrm>
        <a:prstGeom prst="plaque">
          <a:avLst>
            <a:gd name="adj" fmla="val 16667"/>
          </a:avLst>
        </a:prstGeom>
        <a:noFill/>
        <a:ln w="50800">
          <a:solidFill>
            <a:srgbClr val="000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1577787</xdr:colOff>
      <xdr:row>55</xdr:row>
      <xdr:rowOff>128511</xdr:rowOff>
    </xdr:from>
    <xdr:to>
      <xdr:col>55</xdr:col>
      <xdr:colOff>475129</xdr:colOff>
      <xdr:row>59</xdr:row>
      <xdr:rowOff>202331</xdr:rowOff>
    </xdr:to>
    <xdr:grpSp>
      <xdr:nvGrpSpPr>
        <xdr:cNvPr id="14382" name="Group 148">
          <a:extLst>
            <a:ext uri="{FF2B5EF4-FFF2-40B4-BE49-F238E27FC236}">
              <a16:creationId xmlns:a16="http://schemas.microsoft.com/office/drawing/2014/main" id="{00000000-0008-0000-0A00-00002E380000}"/>
            </a:ext>
          </a:extLst>
        </xdr:cNvPr>
        <xdr:cNvGrpSpPr>
          <a:grpSpLocks/>
        </xdr:cNvGrpSpPr>
      </xdr:nvGrpSpPr>
      <xdr:grpSpPr bwMode="auto">
        <a:xfrm>
          <a:off x="19735503" y="14985321"/>
          <a:ext cx="1913592" cy="1820071"/>
          <a:chOff x="991" y="1062"/>
          <a:chExt cx="177" cy="161"/>
        </a:xfrm>
      </xdr:grpSpPr>
      <xdr:pic macro="[0]!Schaltfläche139_BeiKlick">
        <xdr:nvPicPr>
          <xdr:cNvPr id="14383" name="Picture 144" descr="Ball-2008-EM">
            <a:extLst>
              <a:ext uri="{FF2B5EF4-FFF2-40B4-BE49-F238E27FC236}">
                <a16:creationId xmlns:a16="http://schemas.microsoft.com/office/drawing/2014/main" id="{00000000-0008-0000-0A00-00002F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7" y="1085"/>
            <a:ext cx="148" cy="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Tipps_fixieren" textlink="">
        <xdr:nvSpPr>
          <xdr:cNvPr id="21" name="Oval 145">
            <a:hlinkClick xmlns:r="http://schemas.openxmlformats.org/officeDocument/2006/relationships" r:id="rId2"/>
            <a:extLst>
              <a:ext uri="{FF2B5EF4-FFF2-40B4-BE49-F238E27FC236}">
                <a16:creationId xmlns:a16="http://schemas.microsoft.com/office/drawing/2014/main" id="{00000000-0008-0000-0A00-000015000000}"/>
              </a:ext>
            </a:extLst>
          </xdr:cNvPr>
          <xdr:cNvSpPr>
            <a:spLocks noChangeArrowheads="1"/>
          </xdr:cNvSpPr>
        </xdr:nvSpPr>
        <xdr:spPr bwMode="auto">
          <a:xfrm>
            <a:off x="991" y="1062"/>
            <a:ext cx="177" cy="161"/>
          </a:xfrm>
          <a:prstGeom prst="ellipse">
            <a:avLst/>
          </a:prstGeom>
          <a:noFill/>
          <a:ln w="0">
            <a:noFill/>
            <a:round/>
            <a:headEnd/>
            <a:tailEnd/>
          </a:ln>
        </xdr:spPr>
        <xdr:txBody>
          <a:bodyPr vertOverflow="clip" wrap="square" lIns="91440" tIns="73152" rIns="91440" bIns="73152" anchor="ctr" upright="1"/>
          <a:lstStyle/>
          <a:p>
            <a:pPr algn="ctr" rtl="0">
              <a:defRPr sz="1000"/>
            </a:pPr>
            <a:r>
              <a:rPr lang="de-AT" sz="4800" b="0" i="0" u="none" strike="noStrike" baseline="0">
                <a:solidFill>
                  <a:srgbClr val="FF0000"/>
                </a:solidFill>
                <a:latin typeface="Asimov"/>
              </a:rPr>
              <a:t>OK</a:t>
            </a:r>
          </a:p>
        </xdr:txBody>
      </xdr:sp>
    </xdr:grpSp>
    <xdr:clientData/>
  </xdr:twoCellAnchor>
  <mc:AlternateContent xmlns:mc="http://schemas.openxmlformats.org/markup-compatibility/2006">
    <mc:Choice xmlns:a14="http://schemas.microsoft.com/office/drawing/2010/main" Requires="a14">
      <xdr:twoCellAnchor>
        <xdr:from>
          <xdr:col>9</xdr:col>
          <xdr:colOff>28575</xdr:colOff>
          <xdr:row>2</xdr:row>
          <xdr:rowOff>9525</xdr:rowOff>
        </xdr:from>
        <xdr:to>
          <xdr:col>9</xdr:col>
          <xdr:colOff>752475</xdr:colOff>
          <xdr:row>7</xdr:row>
          <xdr:rowOff>219075</xdr:rowOff>
        </xdr:to>
        <xdr:grpSp>
          <xdr:nvGrpSpPr>
            <xdr:cNvPr id="14337" name="Group 1">
              <a:extLst>
                <a:ext uri="{FF2B5EF4-FFF2-40B4-BE49-F238E27FC236}">
                  <a16:creationId xmlns:a16="http://schemas.microsoft.com/office/drawing/2014/main" id="{00000000-0008-0000-0A00-000001380000}"/>
                </a:ext>
              </a:extLst>
            </xdr:cNvPr>
            <xdr:cNvGrpSpPr>
              <a:grpSpLocks/>
            </xdr:cNvGrpSpPr>
          </xdr:nvGrpSpPr>
          <xdr:grpSpPr bwMode="auto">
            <a:xfrm>
              <a:off x="4019222" y="715689"/>
              <a:ext cx="595313" cy="1495972"/>
              <a:chOff x="353" y="58"/>
              <a:chExt cx="76" cy="157"/>
            </a:xfrm>
          </xdr:grpSpPr>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A00-000002380000}"/>
                  </a:ext>
                </a:extLst>
              </xdr:cNvPr>
              <xdr:cNvSpPr/>
            </xdr:nvSpPr>
            <xdr:spPr bwMode="auto">
              <a:xfrm>
                <a:off x="353" y="58"/>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A00-000003380000}"/>
                  </a:ext>
                </a:extLst>
              </xdr:cNvPr>
              <xdr:cNvSpPr/>
            </xdr:nvSpPr>
            <xdr:spPr bwMode="auto">
              <a:xfrm>
                <a:off x="353" y="84"/>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A00-000004380000}"/>
                  </a:ext>
                </a:extLst>
              </xdr:cNvPr>
              <xdr:cNvSpPr/>
            </xdr:nvSpPr>
            <xdr:spPr bwMode="auto">
              <a:xfrm>
                <a:off x="353" y="110"/>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0A00-000005380000}"/>
                  </a:ext>
                </a:extLst>
              </xdr:cNvPr>
              <xdr:cNvSpPr/>
            </xdr:nvSpPr>
            <xdr:spPr bwMode="auto">
              <a:xfrm>
                <a:off x="353" y="137"/>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42" name="Drop Down 6" hidden="1">
                <a:extLst>
                  <a:ext uri="{63B3BB69-23CF-44E3-9099-C40C66FF867C}">
                    <a14:compatExt spid="_x0000_s14342"/>
                  </a:ext>
                  <a:ext uri="{FF2B5EF4-FFF2-40B4-BE49-F238E27FC236}">
                    <a16:creationId xmlns:a16="http://schemas.microsoft.com/office/drawing/2014/main" id="{00000000-0008-0000-0A00-000006380000}"/>
                  </a:ext>
                </a:extLst>
              </xdr:cNvPr>
              <xdr:cNvSpPr/>
            </xdr:nvSpPr>
            <xdr:spPr bwMode="auto">
              <a:xfrm>
                <a:off x="353" y="164"/>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43" name="Drop Down 7" hidden="1">
                <a:extLst>
                  <a:ext uri="{63B3BB69-23CF-44E3-9099-C40C66FF867C}">
                    <a14:compatExt spid="_x0000_s14343"/>
                  </a:ext>
                  <a:ext uri="{FF2B5EF4-FFF2-40B4-BE49-F238E27FC236}">
                    <a16:creationId xmlns:a16="http://schemas.microsoft.com/office/drawing/2014/main" id="{00000000-0008-0000-0A00-000007380000}"/>
                  </a:ext>
                </a:extLst>
              </xdr:cNvPr>
              <xdr:cNvSpPr/>
            </xdr:nvSpPr>
            <xdr:spPr bwMode="auto">
              <a:xfrm>
                <a:off x="353" y="191"/>
                <a:ext cx="76" cy="2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10</xdr:row>
          <xdr:rowOff>0</xdr:rowOff>
        </xdr:from>
        <xdr:to>
          <xdr:col>9</xdr:col>
          <xdr:colOff>752475</xdr:colOff>
          <xdr:row>15</xdr:row>
          <xdr:rowOff>228600</xdr:rowOff>
        </xdr:to>
        <xdr:grpSp>
          <xdr:nvGrpSpPr>
            <xdr:cNvPr id="14344" name="Group 8">
              <a:extLst>
                <a:ext uri="{FF2B5EF4-FFF2-40B4-BE49-F238E27FC236}">
                  <a16:creationId xmlns:a16="http://schemas.microsoft.com/office/drawing/2014/main" id="{00000000-0008-0000-0A00-000008380000}"/>
                </a:ext>
              </a:extLst>
            </xdr:cNvPr>
            <xdr:cNvGrpSpPr>
              <a:grpSpLocks/>
            </xdr:cNvGrpSpPr>
          </xdr:nvGrpSpPr>
          <xdr:grpSpPr bwMode="auto">
            <a:xfrm>
              <a:off x="4019222" y="2857500"/>
              <a:ext cx="595313" cy="1460282"/>
              <a:chOff x="517" y="308"/>
              <a:chExt cx="76" cy="156"/>
            </a:xfrm>
          </xdr:grpSpPr>
          <xdr:sp macro="" textlink="">
            <xdr:nvSpPr>
              <xdr:cNvPr id="14345" name="Drop Down 9" hidden="1">
                <a:extLst>
                  <a:ext uri="{63B3BB69-23CF-44E3-9099-C40C66FF867C}">
                    <a14:compatExt spid="_x0000_s14345"/>
                  </a:ext>
                  <a:ext uri="{FF2B5EF4-FFF2-40B4-BE49-F238E27FC236}">
                    <a16:creationId xmlns:a16="http://schemas.microsoft.com/office/drawing/2014/main" id="{00000000-0008-0000-0A00-000009380000}"/>
                  </a:ext>
                </a:extLst>
              </xdr:cNvPr>
              <xdr:cNvSpPr/>
            </xdr:nvSpPr>
            <xdr:spPr bwMode="auto">
              <a:xfrm>
                <a:off x="517" y="308"/>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46" name="Drop Down 10" hidden="1">
                <a:extLst>
                  <a:ext uri="{63B3BB69-23CF-44E3-9099-C40C66FF867C}">
                    <a14:compatExt spid="_x0000_s14346"/>
                  </a:ext>
                  <a:ext uri="{FF2B5EF4-FFF2-40B4-BE49-F238E27FC236}">
                    <a16:creationId xmlns:a16="http://schemas.microsoft.com/office/drawing/2014/main" id="{00000000-0008-0000-0A00-00000A380000}"/>
                  </a:ext>
                </a:extLst>
              </xdr:cNvPr>
              <xdr:cNvSpPr/>
            </xdr:nvSpPr>
            <xdr:spPr bwMode="auto">
              <a:xfrm>
                <a:off x="517" y="334"/>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47" name="Drop Down 11" hidden="1">
                <a:extLst>
                  <a:ext uri="{63B3BB69-23CF-44E3-9099-C40C66FF867C}">
                    <a14:compatExt spid="_x0000_s14347"/>
                  </a:ext>
                  <a:ext uri="{FF2B5EF4-FFF2-40B4-BE49-F238E27FC236}">
                    <a16:creationId xmlns:a16="http://schemas.microsoft.com/office/drawing/2014/main" id="{00000000-0008-0000-0A00-00000B380000}"/>
                  </a:ext>
                </a:extLst>
              </xdr:cNvPr>
              <xdr:cNvSpPr/>
            </xdr:nvSpPr>
            <xdr:spPr bwMode="auto">
              <a:xfrm>
                <a:off x="517" y="361"/>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48" name="Drop Down 12" hidden="1">
                <a:extLst>
                  <a:ext uri="{63B3BB69-23CF-44E3-9099-C40C66FF867C}">
                    <a14:compatExt spid="_x0000_s14348"/>
                  </a:ext>
                  <a:ext uri="{FF2B5EF4-FFF2-40B4-BE49-F238E27FC236}">
                    <a16:creationId xmlns:a16="http://schemas.microsoft.com/office/drawing/2014/main" id="{00000000-0008-0000-0A00-00000C380000}"/>
                  </a:ext>
                </a:extLst>
              </xdr:cNvPr>
              <xdr:cNvSpPr/>
            </xdr:nvSpPr>
            <xdr:spPr bwMode="auto">
              <a:xfrm>
                <a:off x="517" y="387"/>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49" name="Drop Down 13" hidden="1">
                <a:extLst>
                  <a:ext uri="{63B3BB69-23CF-44E3-9099-C40C66FF867C}">
                    <a14:compatExt spid="_x0000_s14349"/>
                  </a:ext>
                  <a:ext uri="{FF2B5EF4-FFF2-40B4-BE49-F238E27FC236}">
                    <a16:creationId xmlns:a16="http://schemas.microsoft.com/office/drawing/2014/main" id="{00000000-0008-0000-0A00-00000D380000}"/>
                  </a:ext>
                </a:extLst>
              </xdr:cNvPr>
              <xdr:cNvSpPr/>
            </xdr:nvSpPr>
            <xdr:spPr bwMode="auto">
              <a:xfrm>
                <a:off x="517" y="414"/>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50" name="Drop Down 14" hidden="1">
                <a:extLst>
                  <a:ext uri="{63B3BB69-23CF-44E3-9099-C40C66FF867C}">
                    <a14:compatExt spid="_x0000_s14350"/>
                  </a:ext>
                  <a:ext uri="{FF2B5EF4-FFF2-40B4-BE49-F238E27FC236}">
                    <a16:creationId xmlns:a16="http://schemas.microsoft.com/office/drawing/2014/main" id="{00000000-0008-0000-0A00-00000E380000}"/>
                  </a:ext>
                </a:extLst>
              </xdr:cNvPr>
              <xdr:cNvSpPr/>
            </xdr:nvSpPr>
            <xdr:spPr bwMode="auto">
              <a:xfrm>
                <a:off x="517" y="440"/>
                <a:ext cx="76" cy="2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18</xdr:row>
          <xdr:rowOff>0</xdr:rowOff>
        </xdr:from>
        <xdr:to>
          <xdr:col>9</xdr:col>
          <xdr:colOff>752475</xdr:colOff>
          <xdr:row>23</xdr:row>
          <xdr:rowOff>209550</xdr:rowOff>
        </xdr:to>
        <xdr:grpSp>
          <xdr:nvGrpSpPr>
            <xdr:cNvPr id="14351" name="Group 15">
              <a:extLst>
                <a:ext uri="{FF2B5EF4-FFF2-40B4-BE49-F238E27FC236}">
                  <a16:creationId xmlns:a16="http://schemas.microsoft.com/office/drawing/2014/main" id="{00000000-0008-0000-0A00-00000F380000}"/>
                </a:ext>
              </a:extLst>
            </xdr:cNvPr>
            <xdr:cNvGrpSpPr>
              <a:grpSpLocks/>
            </xdr:cNvGrpSpPr>
          </xdr:nvGrpSpPr>
          <xdr:grpSpPr bwMode="auto">
            <a:xfrm>
              <a:off x="4019222" y="4943147"/>
              <a:ext cx="595313" cy="1435757"/>
              <a:chOff x="517" y="551"/>
              <a:chExt cx="76" cy="154"/>
            </a:xfrm>
          </xdr:grpSpPr>
          <xdr:sp macro="" textlink="">
            <xdr:nvSpPr>
              <xdr:cNvPr id="14352" name="Drop Down 16" hidden="1">
                <a:extLst>
                  <a:ext uri="{63B3BB69-23CF-44E3-9099-C40C66FF867C}">
                    <a14:compatExt spid="_x0000_s14352"/>
                  </a:ext>
                  <a:ext uri="{FF2B5EF4-FFF2-40B4-BE49-F238E27FC236}">
                    <a16:creationId xmlns:a16="http://schemas.microsoft.com/office/drawing/2014/main" id="{00000000-0008-0000-0A00-000010380000}"/>
                  </a:ext>
                </a:extLst>
              </xdr:cNvPr>
              <xdr:cNvSpPr/>
            </xdr:nvSpPr>
            <xdr:spPr bwMode="auto">
              <a:xfrm>
                <a:off x="517" y="551"/>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A00-000011380000}"/>
                  </a:ext>
                </a:extLst>
              </xdr:cNvPr>
              <xdr:cNvSpPr/>
            </xdr:nvSpPr>
            <xdr:spPr bwMode="auto">
              <a:xfrm>
                <a:off x="517" y="577"/>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54" name="Drop Down 18" hidden="1">
                <a:extLst>
                  <a:ext uri="{63B3BB69-23CF-44E3-9099-C40C66FF867C}">
                    <a14:compatExt spid="_x0000_s14354"/>
                  </a:ext>
                  <a:ext uri="{FF2B5EF4-FFF2-40B4-BE49-F238E27FC236}">
                    <a16:creationId xmlns:a16="http://schemas.microsoft.com/office/drawing/2014/main" id="{00000000-0008-0000-0A00-000012380000}"/>
                  </a:ext>
                </a:extLst>
              </xdr:cNvPr>
              <xdr:cNvSpPr/>
            </xdr:nvSpPr>
            <xdr:spPr bwMode="auto">
              <a:xfrm>
                <a:off x="517" y="603"/>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55" name="Drop Down 19" hidden="1">
                <a:extLst>
                  <a:ext uri="{63B3BB69-23CF-44E3-9099-C40C66FF867C}">
                    <a14:compatExt spid="_x0000_s14355"/>
                  </a:ext>
                  <a:ext uri="{FF2B5EF4-FFF2-40B4-BE49-F238E27FC236}">
                    <a16:creationId xmlns:a16="http://schemas.microsoft.com/office/drawing/2014/main" id="{00000000-0008-0000-0A00-000013380000}"/>
                  </a:ext>
                </a:extLst>
              </xdr:cNvPr>
              <xdr:cNvSpPr/>
            </xdr:nvSpPr>
            <xdr:spPr bwMode="auto">
              <a:xfrm>
                <a:off x="517" y="629"/>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56" name="Drop Down 20" hidden="1">
                <a:extLst>
                  <a:ext uri="{63B3BB69-23CF-44E3-9099-C40C66FF867C}">
                    <a14:compatExt spid="_x0000_s14356"/>
                  </a:ext>
                  <a:ext uri="{FF2B5EF4-FFF2-40B4-BE49-F238E27FC236}">
                    <a16:creationId xmlns:a16="http://schemas.microsoft.com/office/drawing/2014/main" id="{00000000-0008-0000-0A00-000014380000}"/>
                  </a:ext>
                </a:extLst>
              </xdr:cNvPr>
              <xdr:cNvSpPr/>
            </xdr:nvSpPr>
            <xdr:spPr bwMode="auto">
              <a:xfrm>
                <a:off x="517" y="656"/>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57" name="Drop Down 21" hidden="1">
                <a:extLst>
                  <a:ext uri="{63B3BB69-23CF-44E3-9099-C40C66FF867C}">
                    <a14:compatExt spid="_x0000_s14357"/>
                  </a:ext>
                  <a:ext uri="{FF2B5EF4-FFF2-40B4-BE49-F238E27FC236}">
                    <a16:creationId xmlns:a16="http://schemas.microsoft.com/office/drawing/2014/main" id="{00000000-0008-0000-0A00-000015380000}"/>
                  </a:ext>
                </a:extLst>
              </xdr:cNvPr>
              <xdr:cNvSpPr/>
            </xdr:nvSpPr>
            <xdr:spPr bwMode="auto">
              <a:xfrm>
                <a:off x="517" y="681"/>
                <a:ext cx="76" cy="2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26</xdr:row>
          <xdr:rowOff>0</xdr:rowOff>
        </xdr:from>
        <xdr:to>
          <xdr:col>9</xdr:col>
          <xdr:colOff>752475</xdr:colOff>
          <xdr:row>31</xdr:row>
          <xdr:rowOff>209550</xdr:rowOff>
        </xdr:to>
        <xdr:grpSp>
          <xdr:nvGrpSpPr>
            <xdr:cNvPr id="14358" name="Group 22">
              <a:extLst>
                <a:ext uri="{FF2B5EF4-FFF2-40B4-BE49-F238E27FC236}">
                  <a16:creationId xmlns:a16="http://schemas.microsoft.com/office/drawing/2014/main" id="{00000000-0008-0000-0A00-000016380000}"/>
                </a:ext>
              </a:extLst>
            </xdr:cNvPr>
            <xdr:cNvGrpSpPr>
              <a:grpSpLocks/>
            </xdr:cNvGrpSpPr>
          </xdr:nvGrpSpPr>
          <xdr:grpSpPr bwMode="auto">
            <a:xfrm>
              <a:off x="4019222" y="7023320"/>
              <a:ext cx="595313" cy="1441230"/>
              <a:chOff x="517" y="784"/>
              <a:chExt cx="76" cy="153"/>
            </a:xfrm>
          </xdr:grpSpPr>
          <xdr:sp macro="" textlink="">
            <xdr:nvSpPr>
              <xdr:cNvPr id="14359" name="Drop Down 23" hidden="1">
                <a:extLst>
                  <a:ext uri="{63B3BB69-23CF-44E3-9099-C40C66FF867C}">
                    <a14:compatExt spid="_x0000_s14359"/>
                  </a:ext>
                  <a:ext uri="{FF2B5EF4-FFF2-40B4-BE49-F238E27FC236}">
                    <a16:creationId xmlns:a16="http://schemas.microsoft.com/office/drawing/2014/main" id="{00000000-0008-0000-0A00-000017380000}"/>
                  </a:ext>
                </a:extLst>
              </xdr:cNvPr>
              <xdr:cNvSpPr/>
            </xdr:nvSpPr>
            <xdr:spPr bwMode="auto">
              <a:xfrm>
                <a:off x="517" y="784"/>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60" name="Drop Down 24" hidden="1">
                <a:extLst>
                  <a:ext uri="{63B3BB69-23CF-44E3-9099-C40C66FF867C}">
                    <a14:compatExt spid="_x0000_s14360"/>
                  </a:ext>
                  <a:ext uri="{FF2B5EF4-FFF2-40B4-BE49-F238E27FC236}">
                    <a16:creationId xmlns:a16="http://schemas.microsoft.com/office/drawing/2014/main" id="{00000000-0008-0000-0A00-000018380000}"/>
                  </a:ext>
                </a:extLst>
              </xdr:cNvPr>
              <xdr:cNvSpPr/>
            </xdr:nvSpPr>
            <xdr:spPr bwMode="auto">
              <a:xfrm>
                <a:off x="517" y="811"/>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A00-000019380000}"/>
                  </a:ext>
                </a:extLst>
              </xdr:cNvPr>
              <xdr:cNvSpPr/>
            </xdr:nvSpPr>
            <xdr:spPr bwMode="auto">
              <a:xfrm>
                <a:off x="517" y="837"/>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A00-00001A380000}"/>
                  </a:ext>
                </a:extLst>
              </xdr:cNvPr>
              <xdr:cNvSpPr/>
            </xdr:nvSpPr>
            <xdr:spPr bwMode="auto">
              <a:xfrm>
                <a:off x="517" y="863"/>
                <a:ext cx="76" cy="24"/>
              </a:xfrm>
              <a:prstGeom prst="rect">
                <a:avLst/>
              </a:prstGeom>
              <a:noFill/>
              <a:ln>
                <a:noFill/>
              </a:ln>
              <a:extLst>
                <a:ext uri="{91240B29-F687-4F45-9708-019B960494DF}">
                  <a14:hiddenLine w="9525">
                    <a:noFill/>
                    <a:miter lim="800000"/>
                    <a:headEnd/>
                    <a:tailEnd/>
                  </a14:hiddenLine>
                </a:ext>
              </a:extLst>
            </xdr:spPr>
          </xdr:sp>
          <xdr:sp macro="" textlink="">
            <xdr:nvSpPr>
              <xdr:cNvPr id="14363" name="Drop Down 27" hidden="1">
                <a:extLst>
                  <a:ext uri="{63B3BB69-23CF-44E3-9099-C40C66FF867C}">
                    <a14:compatExt spid="_x0000_s14363"/>
                  </a:ext>
                  <a:ext uri="{FF2B5EF4-FFF2-40B4-BE49-F238E27FC236}">
                    <a16:creationId xmlns:a16="http://schemas.microsoft.com/office/drawing/2014/main" id="{00000000-0008-0000-0A00-00001B380000}"/>
                  </a:ext>
                </a:extLst>
              </xdr:cNvPr>
              <xdr:cNvSpPr/>
            </xdr:nvSpPr>
            <xdr:spPr bwMode="auto">
              <a:xfrm>
                <a:off x="517" y="888"/>
                <a:ext cx="76" cy="23"/>
              </a:xfrm>
              <a:prstGeom prst="rect">
                <a:avLst/>
              </a:prstGeom>
              <a:noFill/>
              <a:ln>
                <a:noFill/>
              </a:ln>
              <a:extLst>
                <a:ext uri="{91240B29-F687-4F45-9708-019B960494DF}">
                  <a14:hiddenLine w="9525">
                    <a:noFill/>
                    <a:miter lim="800000"/>
                    <a:headEnd/>
                    <a:tailEnd/>
                  </a14:hiddenLine>
                </a:ext>
              </a:extLst>
            </xdr:spPr>
          </xdr:sp>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A00-00001C380000}"/>
                  </a:ext>
                </a:extLst>
              </xdr:cNvPr>
              <xdr:cNvSpPr/>
            </xdr:nvSpPr>
            <xdr:spPr bwMode="auto">
              <a:xfrm>
                <a:off x="517" y="914"/>
                <a:ext cx="76" cy="23"/>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85725</xdr:colOff>
          <xdr:row>1</xdr:row>
          <xdr:rowOff>66675</xdr:rowOff>
        </xdr:from>
        <xdr:to>
          <xdr:col>10</xdr:col>
          <xdr:colOff>219075</xdr:colOff>
          <xdr:row>1</xdr:row>
          <xdr:rowOff>295275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A00-00001D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AT" sz="8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9</xdr:row>
          <xdr:rowOff>61913</xdr:rowOff>
        </xdr:from>
        <xdr:to>
          <xdr:col>10</xdr:col>
          <xdr:colOff>219075</xdr:colOff>
          <xdr:row>9</xdr:row>
          <xdr:rowOff>304800</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A00-00001E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AT" sz="8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17</xdr:row>
          <xdr:rowOff>66675</xdr:rowOff>
        </xdr:from>
        <xdr:to>
          <xdr:col>10</xdr:col>
          <xdr:colOff>219075</xdr:colOff>
          <xdr:row>17</xdr:row>
          <xdr:rowOff>304800</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A00-00001F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AT" sz="8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76200</xdr:colOff>
          <xdr:row>25</xdr:row>
          <xdr:rowOff>61913</xdr:rowOff>
        </xdr:from>
        <xdr:to>
          <xdr:col>10</xdr:col>
          <xdr:colOff>214313</xdr:colOff>
          <xdr:row>25</xdr:row>
          <xdr:rowOff>314325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A00-000020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AT" sz="8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24</xdr:row>
          <xdr:rowOff>66675</xdr:rowOff>
        </xdr:from>
        <xdr:to>
          <xdr:col>43</xdr:col>
          <xdr:colOff>785813</xdr:colOff>
          <xdr:row>25</xdr:row>
          <xdr:rowOff>152400</xdr:rowOff>
        </xdr:to>
        <xdr:sp macro="" textlink="">
          <xdr:nvSpPr>
            <xdr:cNvPr id="14369" name="Drop Down 33" hidden="1">
              <a:extLst>
                <a:ext uri="{63B3BB69-23CF-44E3-9099-C40C66FF867C}">
                  <a14:compatExt spid="_x0000_s14369"/>
                </a:ext>
                <a:ext uri="{FF2B5EF4-FFF2-40B4-BE49-F238E27FC236}">
                  <a16:creationId xmlns:a16="http://schemas.microsoft.com/office/drawing/2014/main" id="{00000000-0008-0000-0A00-00002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142875</xdr:colOff>
          <xdr:row>26</xdr:row>
          <xdr:rowOff>61913</xdr:rowOff>
        </xdr:from>
        <xdr:to>
          <xdr:col>43</xdr:col>
          <xdr:colOff>800100</xdr:colOff>
          <xdr:row>27</xdr:row>
          <xdr:rowOff>142875</xdr:rowOff>
        </xdr:to>
        <xdr:sp macro="" textlink="">
          <xdr:nvSpPr>
            <xdr:cNvPr id="14370" name="Drop Down 34" hidden="1">
              <a:extLst>
                <a:ext uri="{63B3BB69-23CF-44E3-9099-C40C66FF867C}">
                  <a14:compatExt spid="_x0000_s14370"/>
                </a:ext>
                <a:ext uri="{FF2B5EF4-FFF2-40B4-BE49-F238E27FC236}">
                  <a16:creationId xmlns:a16="http://schemas.microsoft.com/office/drawing/2014/main" id="{00000000-0008-0000-0A00-00002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28</xdr:row>
          <xdr:rowOff>61913</xdr:rowOff>
        </xdr:from>
        <xdr:to>
          <xdr:col>43</xdr:col>
          <xdr:colOff>785813</xdr:colOff>
          <xdr:row>29</xdr:row>
          <xdr:rowOff>138113</xdr:rowOff>
        </xdr:to>
        <xdr:sp macro="" textlink="">
          <xdr:nvSpPr>
            <xdr:cNvPr id="14371" name="Drop Down 35" hidden="1">
              <a:extLst>
                <a:ext uri="{63B3BB69-23CF-44E3-9099-C40C66FF867C}">
                  <a14:compatExt spid="_x0000_s14371"/>
                </a:ext>
                <a:ext uri="{FF2B5EF4-FFF2-40B4-BE49-F238E27FC236}">
                  <a16:creationId xmlns:a16="http://schemas.microsoft.com/office/drawing/2014/main" id="{00000000-0008-0000-0A00-00002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30</xdr:row>
          <xdr:rowOff>85725</xdr:rowOff>
        </xdr:from>
        <xdr:to>
          <xdr:col>43</xdr:col>
          <xdr:colOff>785813</xdr:colOff>
          <xdr:row>31</xdr:row>
          <xdr:rowOff>176213</xdr:rowOff>
        </xdr:to>
        <xdr:sp macro="" textlink="">
          <xdr:nvSpPr>
            <xdr:cNvPr id="14372" name="Drop Down 36" hidden="1">
              <a:extLst>
                <a:ext uri="{63B3BB69-23CF-44E3-9099-C40C66FF867C}">
                  <a14:compatExt spid="_x0000_s14372"/>
                </a:ext>
                <a:ext uri="{FF2B5EF4-FFF2-40B4-BE49-F238E27FC236}">
                  <a16:creationId xmlns:a16="http://schemas.microsoft.com/office/drawing/2014/main" id="{00000000-0008-0000-0A00-00002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37</xdr:row>
          <xdr:rowOff>85725</xdr:rowOff>
        </xdr:from>
        <xdr:to>
          <xdr:col>43</xdr:col>
          <xdr:colOff>785813</xdr:colOff>
          <xdr:row>38</xdr:row>
          <xdr:rowOff>180975</xdr:rowOff>
        </xdr:to>
        <xdr:sp macro="" textlink="">
          <xdr:nvSpPr>
            <xdr:cNvPr id="14373" name="Drop Down 37" hidden="1">
              <a:extLst>
                <a:ext uri="{63B3BB69-23CF-44E3-9099-C40C66FF867C}">
                  <a14:compatExt spid="_x0000_s14373"/>
                </a:ext>
                <a:ext uri="{FF2B5EF4-FFF2-40B4-BE49-F238E27FC236}">
                  <a16:creationId xmlns:a16="http://schemas.microsoft.com/office/drawing/2014/main" id="{00000000-0008-0000-0A00-00002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39</xdr:row>
          <xdr:rowOff>76200</xdr:rowOff>
        </xdr:from>
        <xdr:to>
          <xdr:col>43</xdr:col>
          <xdr:colOff>785813</xdr:colOff>
          <xdr:row>40</xdr:row>
          <xdr:rowOff>180975</xdr:rowOff>
        </xdr:to>
        <xdr:sp macro="" textlink="">
          <xdr:nvSpPr>
            <xdr:cNvPr id="14374" name="Drop Down 38" hidden="1">
              <a:extLst>
                <a:ext uri="{63B3BB69-23CF-44E3-9099-C40C66FF867C}">
                  <a14:compatExt spid="_x0000_s14374"/>
                </a:ext>
                <a:ext uri="{FF2B5EF4-FFF2-40B4-BE49-F238E27FC236}">
                  <a16:creationId xmlns:a16="http://schemas.microsoft.com/office/drawing/2014/main" id="{00000000-0008-0000-0A00-00002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46</xdr:row>
          <xdr:rowOff>85725</xdr:rowOff>
        </xdr:from>
        <xdr:to>
          <xdr:col>43</xdr:col>
          <xdr:colOff>785813</xdr:colOff>
          <xdr:row>47</xdr:row>
          <xdr:rowOff>180975</xdr:rowOff>
        </xdr:to>
        <xdr:sp macro="" textlink="">
          <xdr:nvSpPr>
            <xdr:cNvPr id="14375" name="Drop Down 39" hidden="1">
              <a:extLst>
                <a:ext uri="{63B3BB69-23CF-44E3-9099-C40C66FF867C}">
                  <a14:compatExt spid="_x0000_s14375"/>
                </a:ext>
                <a:ext uri="{FF2B5EF4-FFF2-40B4-BE49-F238E27FC236}">
                  <a16:creationId xmlns:a16="http://schemas.microsoft.com/office/drawing/2014/main" id="{00000000-0008-0000-0A00-00002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1547813</xdr:colOff>
          <xdr:row>21</xdr:row>
          <xdr:rowOff>176213</xdr:rowOff>
        </xdr:from>
        <xdr:to>
          <xdr:col>45</xdr:col>
          <xdr:colOff>180975</xdr:colOff>
          <xdr:row>23</xdr:row>
          <xdr:rowOff>114300</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A00-000029380000}"/>
                </a:ext>
              </a:extLst>
            </xdr:cNvPr>
            <xdr:cNvSpPr/>
          </xdr:nvSpPr>
          <xdr:spPr bwMode="auto">
            <a:xfrm>
              <a:off x="0" y="0"/>
              <a:ext cx="0" cy="0"/>
            </a:xfrm>
            <a:prstGeom prst="rect">
              <a:avLst/>
            </a:prstGeom>
            <a:noFill/>
            <a:ln w="9525">
              <a:miter lim="800000"/>
              <a:headEnd/>
              <a:tailEnd/>
            </a:ln>
          </xdr:spPr>
          <xdr:txBody>
            <a:bodyPr vertOverflow="clip" wrap="square" lIns="54864" tIns="41148" rIns="54864" bIns="41148" anchor="ctr" upright="1"/>
            <a:lstStyle/>
            <a:p>
              <a:pPr algn="ctr" rtl="0">
                <a:defRPr sz="1000"/>
              </a:pPr>
              <a:r>
                <a:rPr lang="de-AT" sz="12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39</xdr:col>
          <xdr:colOff>1562100</xdr:colOff>
          <xdr:row>34</xdr:row>
          <xdr:rowOff>123825</xdr:rowOff>
        </xdr:from>
        <xdr:to>
          <xdr:col>45</xdr:col>
          <xdr:colOff>200025</xdr:colOff>
          <xdr:row>36</xdr:row>
          <xdr:rowOff>104775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A00-00002A380000}"/>
                </a:ext>
              </a:extLst>
            </xdr:cNvPr>
            <xdr:cNvSpPr/>
          </xdr:nvSpPr>
          <xdr:spPr bwMode="auto">
            <a:xfrm>
              <a:off x="0" y="0"/>
              <a:ext cx="0" cy="0"/>
            </a:xfrm>
            <a:prstGeom prst="rect">
              <a:avLst/>
            </a:prstGeom>
            <a:noFill/>
            <a:ln w="9525">
              <a:miter lim="800000"/>
              <a:headEnd/>
              <a:tailEnd/>
            </a:ln>
          </xdr:spPr>
          <xdr:txBody>
            <a:bodyPr vertOverflow="clip" wrap="square" lIns="54864" tIns="41148" rIns="54864" bIns="41148" anchor="ctr" upright="1"/>
            <a:lstStyle/>
            <a:p>
              <a:pPr algn="ctr" rtl="0">
                <a:defRPr sz="1000"/>
              </a:pPr>
              <a:r>
                <a:rPr lang="de-AT" sz="12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39</xdr:col>
          <xdr:colOff>1562100</xdr:colOff>
          <xdr:row>43</xdr:row>
          <xdr:rowOff>142875</xdr:rowOff>
        </xdr:from>
        <xdr:to>
          <xdr:col>45</xdr:col>
          <xdr:colOff>200025</xdr:colOff>
          <xdr:row>45</xdr:row>
          <xdr:rowOff>123825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A00-00002B380000}"/>
                </a:ext>
              </a:extLst>
            </xdr:cNvPr>
            <xdr:cNvSpPr/>
          </xdr:nvSpPr>
          <xdr:spPr bwMode="auto">
            <a:xfrm>
              <a:off x="0" y="0"/>
              <a:ext cx="0" cy="0"/>
            </a:xfrm>
            <a:prstGeom prst="rect">
              <a:avLst/>
            </a:prstGeom>
            <a:noFill/>
            <a:ln w="9525">
              <a:miter lim="800000"/>
              <a:headEnd/>
              <a:tailEnd/>
            </a:ln>
          </xdr:spPr>
          <xdr:txBody>
            <a:bodyPr vertOverflow="clip" wrap="square" lIns="54864" tIns="41148" rIns="54864" bIns="41148" anchor="ctr" upright="1"/>
            <a:lstStyle/>
            <a:p>
              <a:pPr algn="ctr" rtl="0">
                <a:defRPr sz="1000"/>
              </a:pPr>
              <a:r>
                <a:rPr lang="de-AT" sz="1200" b="0" i="0" u="none" strike="noStrike" baseline="0">
                  <a:solidFill>
                    <a:srgbClr val="000000"/>
                  </a:solidFill>
                  <a:latin typeface="Arial"/>
                  <a:cs typeface="Arial"/>
                </a:rPr>
                <a:t>Reset</a:t>
              </a:r>
            </a:p>
          </xdr:txBody>
        </xdr:sp>
        <xdr:clientData fPrintsWithSheet="0"/>
      </xdr:twoCellAnchor>
    </mc:Choice>
    <mc:Fallback/>
  </mc:AlternateContent>
  <xdr:twoCellAnchor>
    <xdr:from>
      <xdr:col>16</xdr:col>
      <xdr:colOff>1104899</xdr:colOff>
      <xdr:row>54</xdr:row>
      <xdr:rowOff>58831</xdr:rowOff>
    </xdr:from>
    <xdr:to>
      <xdr:col>17</xdr:col>
      <xdr:colOff>802517</xdr:colOff>
      <xdr:row>54</xdr:row>
      <xdr:rowOff>418831</xdr:rowOff>
    </xdr:to>
    <xdr:sp macro="" textlink="">
      <xdr:nvSpPr>
        <xdr:cNvPr id="49" name="AutoShape 116">
          <a:hlinkClick xmlns:r="http://schemas.openxmlformats.org/officeDocument/2006/relationships" r:id="rId3"/>
          <a:extLst>
            <a:ext uri="{FF2B5EF4-FFF2-40B4-BE49-F238E27FC236}">
              <a16:creationId xmlns:a16="http://schemas.microsoft.com/office/drawing/2014/main" id="{00000000-0008-0000-0A00-000031000000}"/>
            </a:ext>
          </a:extLst>
        </xdr:cNvPr>
        <xdr:cNvSpPr>
          <a:spLocks noChangeArrowheads="1"/>
        </xdr:cNvSpPr>
      </xdr:nvSpPr>
      <xdr:spPr bwMode="auto">
        <a:xfrm>
          <a:off x="6147546" y="14424772"/>
          <a:ext cx="1188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1200" b="1" i="0" u="none" strike="noStrike" baseline="0">
              <a:solidFill>
                <a:srgbClr val="FF0000"/>
              </a:solidFill>
              <a:latin typeface="Times New Roman"/>
              <a:cs typeface="Times New Roman"/>
            </a:rPr>
            <a:t>Startseite</a:t>
          </a:r>
          <a:endParaRPr lang="de-AT" sz="1600" b="1" i="0" u="none" strike="noStrike" baseline="0">
            <a:solidFill>
              <a:srgbClr val="FF0000"/>
            </a:solidFill>
            <a:latin typeface="Times New Roman"/>
            <a:cs typeface="Times New Roman"/>
          </a:endParaRPr>
        </a:p>
      </xdr:txBody>
    </xdr:sp>
    <xdr:clientData/>
  </xdr:twoCellAnchor>
  <xdr:twoCellAnchor>
    <xdr:from>
      <xdr:col>18</xdr:col>
      <xdr:colOff>49830</xdr:colOff>
      <xdr:row>54</xdr:row>
      <xdr:rowOff>58831</xdr:rowOff>
    </xdr:from>
    <xdr:to>
      <xdr:col>21</xdr:col>
      <xdr:colOff>285330</xdr:colOff>
      <xdr:row>54</xdr:row>
      <xdr:rowOff>418831</xdr:rowOff>
    </xdr:to>
    <xdr:sp macro="" textlink="">
      <xdr:nvSpPr>
        <xdr:cNvPr id="50" name="AutoShape 442">
          <a:hlinkClick xmlns:r="http://schemas.openxmlformats.org/officeDocument/2006/relationships" r:id="rId4"/>
          <a:extLst>
            <a:ext uri="{FF2B5EF4-FFF2-40B4-BE49-F238E27FC236}">
              <a16:creationId xmlns:a16="http://schemas.microsoft.com/office/drawing/2014/main" id="{00000000-0008-0000-0A00-000032000000}"/>
            </a:ext>
          </a:extLst>
        </xdr:cNvPr>
        <xdr:cNvSpPr>
          <a:spLocks noChangeArrowheads="1"/>
        </xdr:cNvSpPr>
      </xdr:nvSpPr>
      <xdr:spPr bwMode="auto">
        <a:xfrm>
          <a:off x="7557771" y="14424772"/>
          <a:ext cx="1188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1200" b="1" i="0" u="none" strike="noStrike" baseline="0">
              <a:solidFill>
                <a:srgbClr val="800080"/>
              </a:solidFill>
              <a:latin typeface="Times New Roman"/>
              <a:cs typeface="Times New Roman"/>
            </a:rPr>
            <a:t>Read Me</a:t>
          </a:r>
        </a:p>
      </xdr:txBody>
    </xdr:sp>
    <xdr:clientData/>
  </xdr:twoCellAnchor>
  <xdr:twoCellAnchor>
    <xdr:from>
      <xdr:col>29</xdr:col>
      <xdr:colOff>101601</xdr:colOff>
      <xdr:row>54</xdr:row>
      <xdr:rowOff>57150</xdr:rowOff>
    </xdr:from>
    <xdr:to>
      <xdr:col>32</xdr:col>
      <xdr:colOff>393131</xdr:colOff>
      <xdr:row>54</xdr:row>
      <xdr:rowOff>417150</xdr:rowOff>
    </xdr:to>
    <xdr:sp macro="" textlink="">
      <xdr:nvSpPr>
        <xdr:cNvPr id="53" name="AutoShape 442">
          <a:hlinkClick xmlns:r="http://schemas.openxmlformats.org/officeDocument/2006/relationships" r:id="rId5"/>
          <a:extLst>
            <a:ext uri="{FF2B5EF4-FFF2-40B4-BE49-F238E27FC236}">
              <a16:creationId xmlns:a16="http://schemas.microsoft.com/office/drawing/2014/main" id="{00000000-0008-0000-0A00-000035000000}"/>
            </a:ext>
          </a:extLst>
        </xdr:cNvPr>
        <xdr:cNvSpPr>
          <a:spLocks noChangeArrowheads="1"/>
        </xdr:cNvSpPr>
      </xdr:nvSpPr>
      <xdr:spPr bwMode="auto">
        <a:xfrm>
          <a:off x="11923807" y="14423091"/>
          <a:ext cx="1188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tx1"/>
              </a:solidFill>
              <a:latin typeface="Times New Roman"/>
              <a:ea typeface="+mn-ea"/>
              <a:cs typeface="Times New Roman"/>
            </a:rPr>
            <a:t>Homepage</a:t>
          </a:r>
        </a:p>
      </xdr:txBody>
    </xdr:sp>
    <xdr:clientData/>
  </xdr:twoCellAnchor>
  <xdr:twoCellAnchor editAs="oneCell">
    <xdr:from>
      <xdr:col>9</xdr:col>
      <xdr:colOff>0</xdr:colOff>
      <xdr:row>60</xdr:row>
      <xdr:rowOff>0</xdr:rowOff>
    </xdr:from>
    <xdr:to>
      <xdr:col>9</xdr:col>
      <xdr:colOff>304800</xdr:colOff>
      <xdr:row>61</xdr:row>
      <xdr:rowOff>57148</xdr:rowOff>
    </xdr:to>
    <xdr:sp macro="" textlink="">
      <xdr:nvSpPr>
        <xdr:cNvPr id="3" name="AutoShape 45" descr="Flagge Polen animiert 120x90">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3990975" y="1082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21</xdr:col>
      <xdr:colOff>526119</xdr:colOff>
      <xdr:row>54</xdr:row>
      <xdr:rowOff>57149</xdr:rowOff>
    </xdr:from>
    <xdr:to>
      <xdr:col>22</xdr:col>
      <xdr:colOff>246148</xdr:colOff>
      <xdr:row>54</xdr:row>
      <xdr:rowOff>417149</xdr:rowOff>
    </xdr:to>
    <xdr:sp macro="" textlink="">
      <xdr:nvSpPr>
        <xdr:cNvPr id="71" name="AutoShape 3">
          <a:hlinkClick xmlns:r="http://schemas.openxmlformats.org/officeDocument/2006/relationships" r:id="rId6"/>
          <a:extLst>
            <a:ext uri="{FF2B5EF4-FFF2-40B4-BE49-F238E27FC236}">
              <a16:creationId xmlns:a16="http://schemas.microsoft.com/office/drawing/2014/main" id="{00000000-0008-0000-0A00-000047000000}"/>
            </a:ext>
          </a:extLst>
        </xdr:cNvPr>
        <xdr:cNvSpPr>
          <a:spLocks noChangeArrowheads="1"/>
        </xdr:cNvSpPr>
      </xdr:nvSpPr>
      <xdr:spPr bwMode="auto">
        <a:xfrm>
          <a:off x="8986560" y="14423090"/>
          <a:ext cx="1188000"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accent3">
                  <a:lumMod val="75000"/>
                </a:schemeClr>
              </a:solidFill>
              <a:latin typeface="Times New Roman"/>
              <a:ea typeface="+mn-ea"/>
              <a:cs typeface="Times New Roman"/>
            </a:rPr>
            <a:t>Spielregeln</a:t>
          </a:r>
        </a:p>
      </xdr:txBody>
    </xdr:sp>
    <xdr:clientData/>
  </xdr:twoCellAnchor>
  <mc:AlternateContent xmlns:mc="http://schemas.openxmlformats.org/markup-compatibility/2006">
    <mc:Choice xmlns:a14="http://schemas.microsoft.com/office/drawing/2010/main" Requires="a14">
      <xdr:twoCellAnchor>
        <xdr:from>
          <xdr:col>9</xdr:col>
          <xdr:colOff>28575</xdr:colOff>
          <xdr:row>34</xdr:row>
          <xdr:rowOff>0</xdr:rowOff>
        </xdr:from>
        <xdr:to>
          <xdr:col>9</xdr:col>
          <xdr:colOff>628650</xdr:colOff>
          <xdr:row>39</xdr:row>
          <xdr:rowOff>209550</xdr:rowOff>
        </xdr:to>
        <xdr:grpSp>
          <xdr:nvGrpSpPr>
            <xdr:cNvPr id="8" name="Gruppieren 7">
              <a:extLst>
                <a:ext uri="{FF2B5EF4-FFF2-40B4-BE49-F238E27FC236}">
                  <a16:creationId xmlns:a16="http://schemas.microsoft.com/office/drawing/2014/main" id="{00000000-0008-0000-0A00-000008000000}"/>
                </a:ext>
              </a:extLst>
            </xdr:cNvPr>
            <xdr:cNvGrpSpPr/>
          </xdr:nvGrpSpPr>
          <xdr:grpSpPr>
            <a:xfrm>
              <a:off x="4019222" y="9098017"/>
              <a:ext cx="595313" cy="1441232"/>
              <a:chOff x="5112544" y="9024922"/>
              <a:chExt cx="600075" cy="1459701"/>
            </a:xfrm>
          </xdr:grpSpPr>
          <xdr:sp macro="" textlink="">
            <xdr:nvSpPr>
              <xdr:cNvPr id="2" name="Drop Down 45" hidden="1">
                <a:extLst>
                  <a:ext uri="{63B3BB69-23CF-44E3-9099-C40C66FF867C}">
                    <a14:compatExt spid="_x0000_s14381"/>
                  </a:ext>
                  <a:ext uri="{FF2B5EF4-FFF2-40B4-BE49-F238E27FC236}">
                    <a16:creationId xmlns:a16="http://schemas.microsoft.com/office/drawing/2014/main" id="{00000000-0008-0000-0A00-000002000000}"/>
                  </a:ext>
                </a:extLst>
              </xdr:cNvPr>
              <xdr:cNvSpPr/>
            </xdr:nvSpPr>
            <xdr:spPr bwMode="auto">
              <a:xfrm>
                <a:off x="5112544" y="9024922"/>
                <a:ext cx="600075" cy="219436"/>
              </a:xfrm>
              <a:prstGeom prst="rect">
                <a:avLst/>
              </a:prstGeom>
              <a:noFill/>
              <a:ln>
                <a:noFill/>
              </a:ln>
              <a:extLst>
                <a:ext uri="{91240B29-F687-4F45-9708-019B960494DF}">
                  <a14:hiddenLine w="9525">
                    <a:noFill/>
                    <a:miter lim="800000"/>
                    <a:headEnd/>
                    <a:tailEnd/>
                  </a14:hiddenLine>
                </a:ext>
              </a:extLst>
            </xdr:spPr>
          </xdr:sp>
          <xdr:sp macro="" textlink="">
            <xdr:nvSpPr>
              <xdr:cNvPr id="4" name="Drop Down 46" hidden="1">
                <a:extLst>
                  <a:ext uri="{63B3BB69-23CF-44E3-9099-C40C66FF867C}">
                    <a14:compatExt spid="_x0000_s14382"/>
                  </a:ext>
                  <a:ext uri="{FF2B5EF4-FFF2-40B4-BE49-F238E27FC236}">
                    <a16:creationId xmlns:a16="http://schemas.microsoft.com/office/drawing/2014/main" id="{00000000-0008-0000-0A00-000004000000}"/>
                  </a:ext>
                </a:extLst>
              </xdr:cNvPr>
              <xdr:cNvSpPr/>
            </xdr:nvSpPr>
            <xdr:spPr bwMode="auto">
              <a:xfrm>
                <a:off x="5112544" y="9282533"/>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5" name="Drop Down 47" hidden="1">
                <a:extLst>
                  <a:ext uri="{63B3BB69-23CF-44E3-9099-C40C66FF867C}">
                    <a14:compatExt spid="_x0000_s14383"/>
                  </a:ext>
                  <a:ext uri="{FF2B5EF4-FFF2-40B4-BE49-F238E27FC236}">
                    <a16:creationId xmlns:a16="http://schemas.microsoft.com/office/drawing/2014/main" id="{00000000-0008-0000-0A00-000005000000}"/>
                  </a:ext>
                </a:extLst>
              </xdr:cNvPr>
              <xdr:cNvSpPr/>
            </xdr:nvSpPr>
            <xdr:spPr bwMode="auto">
              <a:xfrm>
                <a:off x="5112544" y="9530588"/>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14384" name="Drop Down 48" hidden="1">
                <a:extLst>
                  <a:ext uri="{63B3BB69-23CF-44E3-9099-C40C66FF867C}">
                    <a14:compatExt spid="_x0000_s14384"/>
                  </a:ext>
                  <a:ext uri="{FF2B5EF4-FFF2-40B4-BE49-F238E27FC236}">
                    <a16:creationId xmlns:a16="http://schemas.microsoft.com/office/drawing/2014/main" id="{00000000-0008-0000-0A00-000030380000}"/>
                  </a:ext>
                </a:extLst>
              </xdr:cNvPr>
              <xdr:cNvSpPr/>
            </xdr:nvSpPr>
            <xdr:spPr bwMode="auto">
              <a:xfrm>
                <a:off x="5112544" y="9778640"/>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14385" name="Drop Down 49" hidden="1">
                <a:extLst>
                  <a:ext uri="{63B3BB69-23CF-44E3-9099-C40C66FF867C}">
                    <a14:compatExt spid="_x0000_s14385"/>
                  </a:ext>
                  <a:ext uri="{FF2B5EF4-FFF2-40B4-BE49-F238E27FC236}">
                    <a16:creationId xmlns:a16="http://schemas.microsoft.com/office/drawing/2014/main" id="{00000000-0008-0000-0A00-000031380000}"/>
                  </a:ext>
                </a:extLst>
              </xdr:cNvPr>
              <xdr:cNvSpPr/>
            </xdr:nvSpPr>
            <xdr:spPr bwMode="auto">
              <a:xfrm>
                <a:off x="5112544" y="10017157"/>
                <a:ext cx="600075" cy="219433"/>
              </a:xfrm>
              <a:prstGeom prst="rect">
                <a:avLst/>
              </a:prstGeom>
              <a:noFill/>
              <a:ln>
                <a:noFill/>
              </a:ln>
              <a:extLst>
                <a:ext uri="{91240B29-F687-4F45-9708-019B960494DF}">
                  <a14:hiddenLine w="9525">
                    <a:noFill/>
                    <a:miter lim="800000"/>
                    <a:headEnd/>
                    <a:tailEnd/>
                  </a14:hiddenLine>
                </a:ext>
              </a:extLst>
            </xdr:spPr>
          </xdr:sp>
          <xdr:sp macro="" textlink="">
            <xdr:nvSpPr>
              <xdr:cNvPr id="14386" name="Drop Down 50" hidden="1">
                <a:extLst>
                  <a:ext uri="{63B3BB69-23CF-44E3-9099-C40C66FF867C}">
                    <a14:compatExt spid="_x0000_s14386"/>
                  </a:ext>
                  <a:ext uri="{FF2B5EF4-FFF2-40B4-BE49-F238E27FC236}">
                    <a16:creationId xmlns:a16="http://schemas.microsoft.com/office/drawing/2014/main" id="{00000000-0008-0000-0A00-000032380000}"/>
                  </a:ext>
                </a:extLst>
              </xdr:cNvPr>
              <xdr:cNvSpPr/>
            </xdr:nvSpPr>
            <xdr:spPr bwMode="auto">
              <a:xfrm>
                <a:off x="5112544" y="10265192"/>
                <a:ext cx="600075" cy="219431"/>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33</xdr:row>
          <xdr:rowOff>61913</xdr:rowOff>
        </xdr:from>
        <xdr:to>
          <xdr:col>10</xdr:col>
          <xdr:colOff>214313</xdr:colOff>
          <xdr:row>33</xdr:row>
          <xdr:rowOff>314325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A00-00003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AT" sz="8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42</xdr:row>
          <xdr:rowOff>0</xdr:rowOff>
        </xdr:from>
        <xdr:to>
          <xdr:col>9</xdr:col>
          <xdr:colOff>628650</xdr:colOff>
          <xdr:row>47</xdr:row>
          <xdr:rowOff>209550</xdr:rowOff>
        </xdr:to>
        <xdr:grpSp>
          <xdr:nvGrpSpPr>
            <xdr:cNvPr id="9" name="Gruppieren 8">
              <a:extLst>
                <a:ext uri="{FF2B5EF4-FFF2-40B4-BE49-F238E27FC236}">
                  <a16:creationId xmlns:a16="http://schemas.microsoft.com/office/drawing/2014/main" id="{00000000-0008-0000-0A00-000009000000}"/>
                </a:ext>
              </a:extLst>
            </xdr:cNvPr>
            <xdr:cNvGrpSpPr/>
          </xdr:nvGrpSpPr>
          <xdr:grpSpPr>
            <a:xfrm>
              <a:off x="4019222" y="11172716"/>
              <a:ext cx="595313" cy="1441231"/>
              <a:chOff x="5112544" y="11132368"/>
              <a:chExt cx="600075" cy="1459690"/>
            </a:xfrm>
          </xdr:grpSpPr>
          <xdr:sp macro="" textlink="">
            <xdr:nvSpPr>
              <xdr:cNvPr id="14388" name="Drop Down 52" hidden="1">
                <a:extLst>
                  <a:ext uri="{63B3BB69-23CF-44E3-9099-C40C66FF867C}">
                    <a14:compatExt spid="_x0000_s14388"/>
                  </a:ext>
                  <a:ext uri="{FF2B5EF4-FFF2-40B4-BE49-F238E27FC236}">
                    <a16:creationId xmlns:a16="http://schemas.microsoft.com/office/drawing/2014/main" id="{00000000-0008-0000-0A00-000034380000}"/>
                  </a:ext>
                </a:extLst>
              </xdr:cNvPr>
              <xdr:cNvSpPr/>
            </xdr:nvSpPr>
            <xdr:spPr bwMode="auto">
              <a:xfrm>
                <a:off x="5112544" y="11132368"/>
                <a:ext cx="600075" cy="219435"/>
              </a:xfrm>
              <a:prstGeom prst="rect">
                <a:avLst/>
              </a:prstGeom>
              <a:noFill/>
              <a:ln>
                <a:noFill/>
              </a:ln>
              <a:extLst>
                <a:ext uri="{91240B29-F687-4F45-9708-019B960494DF}">
                  <a14:hiddenLine w="9525">
                    <a:noFill/>
                    <a:miter lim="800000"/>
                    <a:headEnd/>
                    <a:tailEnd/>
                  </a14:hiddenLine>
                </a:ext>
              </a:extLst>
            </xdr:spPr>
          </xdr:sp>
          <xdr:sp macro="" textlink="">
            <xdr:nvSpPr>
              <xdr:cNvPr id="14389" name="Drop Down 53" hidden="1">
                <a:extLst>
                  <a:ext uri="{63B3BB69-23CF-44E3-9099-C40C66FF867C}">
                    <a14:compatExt spid="_x0000_s14389"/>
                  </a:ext>
                  <a:ext uri="{FF2B5EF4-FFF2-40B4-BE49-F238E27FC236}">
                    <a16:creationId xmlns:a16="http://schemas.microsoft.com/office/drawing/2014/main" id="{00000000-0008-0000-0A00-000035380000}"/>
                  </a:ext>
                </a:extLst>
              </xdr:cNvPr>
              <xdr:cNvSpPr/>
            </xdr:nvSpPr>
            <xdr:spPr bwMode="auto">
              <a:xfrm>
                <a:off x="5112544" y="11389939"/>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14390" name="Drop Down 54" hidden="1">
                <a:extLst>
                  <a:ext uri="{63B3BB69-23CF-44E3-9099-C40C66FF867C}">
                    <a14:compatExt spid="_x0000_s14390"/>
                  </a:ext>
                  <a:ext uri="{FF2B5EF4-FFF2-40B4-BE49-F238E27FC236}">
                    <a16:creationId xmlns:a16="http://schemas.microsoft.com/office/drawing/2014/main" id="{00000000-0008-0000-0A00-000036380000}"/>
                  </a:ext>
                </a:extLst>
              </xdr:cNvPr>
              <xdr:cNvSpPr/>
            </xdr:nvSpPr>
            <xdr:spPr bwMode="auto">
              <a:xfrm>
                <a:off x="5112544" y="11637994"/>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14391" name="Drop Down 55" hidden="1">
                <a:extLst>
                  <a:ext uri="{63B3BB69-23CF-44E3-9099-C40C66FF867C}">
                    <a14:compatExt spid="_x0000_s14391"/>
                  </a:ext>
                  <a:ext uri="{FF2B5EF4-FFF2-40B4-BE49-F238E27FC236}">
                    <a16:creationId xmlns:a16="http://schemas.microsoft.com/office/drawing/2014/main" id="{00000000-0008-0000-0A00-000037380000}"/>
                  </a:ext>
                </a:extLst>
              </xdr:cNvPr>
              <xdr:cNvSpPr/>
            </xdr:nvSpPr>
            <xdr:spPr bwMode="auto">
              <a:xfrm>
                <a:off x="5112544" y="11886046"/>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14392" name="Drop Down 56" hidden="1">
                <a:extLst>
                  <a:ext uri="{63B3BB69-23CF-44E3-9099-C40C66FF867C}">
                    <a14:compatExt spid="_x0000_s14392"/>
                  </a:ext>
                  <a:ext uri="{FF2B5EF4-FFF2-40B4-BE49-F238E27FC236}">
                    <a16:creationId xmlns:a16="http://schemas.microsoft.com/office/drawing/2014/main" id="{00000000-0008-0000-0A00-000038380000}"/>
                  </a:ext>
                </a:extLst>
              </xdr:cNvPr>
              <xdr:cNvSpPr/>
            </xdr:nvSpPr>
            <xdr:spPr bwMode="auto">
              <a:xfrm>
                <a:off x="5112544" y="12124563"/>
                <a:ext cx="600075" cy="219433"/>
              </a:xfrm>
              <a:prstGeom prst="rect">
                <a:avLst/>
              </a:prstGeom>
              <a:noFill/>
              <a:ln>
                <a:noFill/>
              </a:ln>
              <a:extLst>
                <a:ext uri="{91240B29-F687-4F45-9708-019B960494DF}">
                  <a14:hiddenLine w="9525">
                    <a:noFill/>
                    <a:miter lim="800000"/>
                    <a:headEnd/>
                    <a:tailEnd/>
                  </a14:hiddenLine>
                </a:ext>
              </a:extLst>
            </xdr:spPr>
          </xdr:sp>
          <xdr:sp macro="" textlink="">
            <xdr:nvSpPr>
              <xdr:cNvPr id="14393" name="Drop Down 57" hidden="1">
                <a:extLst>
                  <a:ext uri="{63B3BB69-23CF-44E3-9099-C40C66FF867C}">
                    <a14:compatExt spid="_x0000_s14393"/>
                  </a:ext>
                  <a:ext uri="{FF2B5EF4-FFF2-40B4-BE49-F238E27FC236}">
                    <a16:creationId xmlns:a16="http://schemas.microsoft.com/office/drawing/2014/main" id="{00000000-0008-0000-0A00-000039380000}"/>
                  </a:ext>
                </a:extLst>
              </xdr:cNvPr>
              <xdr:cNvSpPr/>
            </xdr:nvSpPr>
            <xdr:spPr bwMode="auto">
              <a:xfrm>
                <a:off x="5112544" y="12372624"/>
                <a:ext cx="600075" cy="21943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41</xdr:row>
          <xdr:rowOff>61913</xdr:rowOff>
        </xdr:from>
        <xdr:to>
          <xdr:col>10</xdr:col>
          <xdr:colOff>214313</xdr:colOff>
          <xdr:row>41</xdr:row>
          <xdr:rowOff>314325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A00-00003A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AT" sz="8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3</xdr:row>
          <xdr:rowOff>66675</xdr:rowOff>
        </xdr:from>
        <xdr:to>
          <xdr:col>43</xdr:col>
          <xdr:colOff>785813</xdr:colOff>
          <xdr:row>4</xdr:row>
          <xdr:rowOff>152400</xdr:rowOff>
        </xdr:to>
        <xdr:sp macro="" textlink="">
          <xdr:nvSpPr>
            <xdr:cNvPr id="14395" name="Drop Down 59" hidden="1">
              <a:extLst>
                <a:ext uri="{63B3BB69-23CF-44E3-9099-C40C66FF867C}">
                  <a14:compatExt spid="_x0000_s14395"/>
                </a:ext>
                <a:ext uri="{FF2B5EF4-FFF2-40B4-BE49-F238E27FC236}">
                  <a16:creationId xmlns:a16="http://schemas.microsoft.com/office/drawing/2014/main" id="{00000000-0008-0000-0A00-00003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142875</xdr:colOff>
          <xdr:row>5</xdr:row>
          <xdr:rowOff>61913</xdr:rowOff>
        </xdr:from>
        <xdr:to>
          <xdr:col>43</xdr:col>
          <xdr:colOff>800100</xdr:colOff>
          <xdr:row>6</xdr:row>
          <xdr:rowOff>142875</xdr:rowOff>
        </xdr:to>
        <xdr:sp macro="" textlink="">
          <xdr:nvSpPr>
            <xdr:cNvPr id="14396" name="Drop Down 60" hidden="1">
              <a:extLst>
                <a:ext uri="{63B3BB69-23CF-44E3-9099-C40C66FF867C}">
                  <a14:compatExt spid="_x0000_s14396"/>
                </a:ext>
                <a:ext uri="{FF2B5EF4-FFF2-40B4-BE49-F238E27FC236}">
                  <a16:creationId xmlns:a16="http://schemas.microsoft.com/office/drawing/2014/main" id="{00000000-0008-0000-0A00-00003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7</xdr:row>
          <xdr:rowOff>61913</xdr:rowOff>
        </xdr:from>
        <xdr:to>
          <xdr:col>43</xdr:col>
          <xdr:colOff>785813</xdr:colOff>
          <xdr:row>8</xdr:row>
          <xdr:rowOff>138113</xdr:rowOff>
        </xdr:to>
        <xdr:sp macro="" textlink="">
          <xdr:nvSpPr>
            <xdr:cNvPr id="14397" name="Drop Down 61" hidden="1">
              <a:extLst>
                <a:ext uri="{63B3BB69-23CF-44E3-9099-C40C66FF867C}">
                  <a14:compatExt spid="_x0000_s14397"/>
                </a:ext>
                <a:ext uri="{FF2B5EF4-FFF2-40B4-BE49-F238E27FC236}">
                  <a16:creationId xmlns:a16="http://schemas.microsoft.com/office/drawing/2014/main" id="{00000000-0008-0000-0A00-00003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9</xdr:row>
          <xdr:rowOff>104775</xdr:rowOff>
        </xdr:from>
        <xdr:to>
          <xdr:col>43</xdr:col>
          <xdr:colOff>785813</xdr:colOff>
          <xdr:row>10</xdr:row>
          <xdr:rowOff>100013</xdr:rowOff>
        </xdr:to>
        <xdr:sp macro="" textlink="">
          <xdr:nvSpPr>
            <xdr:cNvPr id="14398" name="Drop Down 62" hidden="1">
              <a:extLst>
                <a:ext uri="{63B3BB69-23CF-44E3-9099-C40C66FF867C}">
                  <a14:compatExt spid="_x0000_s14398"/>
                </a:ext>
                <a:ext uri="{FF2B5EF4-FFF2-40B4-BE49-F238E27FC236}">
                  <a16:creationId xmlns:a16="http://schemas.microsoft.com/office/drawing/2014/main" id="{00000000-0008-0000-0A00-00003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1547813</xdr:colOff>
          <xdr:row>1</xdr:row>
          <xdr:rowOff>104775</xdr:rowOff>
        </xdr:from>
        <xdr:to>
          <xdr:col>45</xdr:col>
          <xdr:colOff>180975</xdr:colOff>
          <xdr:row>2</xdr:row>
          <xdr:rowOff>152400</xdr:rowOff>
        </xdr:to>
        <xdr:sp macro="" textlink="">
          <xdr:nvSpPr>
            <xdr:cNvPr id="14399" name="Button 63" hidden="1">
              <a:extLst>
                <a:ext uri="{63B3BB69-23CF-44E3-9099-C40C66FF867C}">
                  <a14:compatExt spid="_x0000_s14399"/>
                </a:ext>
                <a:ext uri="{FF2B5EF4-FFF2-40B4-BE49-F238E27FC236}">
                  <a16:creationId xmlns:a16="http://schemas.microsoft.com/office/drawing/2014/main" id="{00000000-0008-0000-0A00-00003F380000}"/>
                </a:ext>
              </a:extLst>
            </xdr:cNvPr>
            <xdr:cNvSpPr/>
          </xdr:nvSpPr>
          <xdr:spPr bwMode="auto">
            <a:xfrm>
              <a:off x="0" y="0"/>
              <a:ext cx="0" cy="0"/>
            </a:xfrm>
            <a:prstGeom prst="rect">
              <a:avLst/>
            </a:prstGeom>
            <a:noFill/>
            <a:ln w="9525">
              <a:miter lim="800000"/>
              <a:headEnd/>
              <a:tailEnd/>
            </a:ln>
          </xdr:spPr>
          <xdr:txBody>
            <a:bodyPr vertOverflow="clip" wrap="square" lIns="54864" tIns="41148" rIns="54864" bIns="41148" anchor="ctr" upright="1"/>
            <a:lstStyle/>
            <a:p>
              <a:pPr algn="ctr" rtl="0">
                <a:defRPr sz="1000"/>
              </a:pPr>
              <a:r>
                <a:rPr lang="de-AT" sz="1200" b="0" i="0" u="none" strike="noStrike" baseline="0">
                  <a:solidFill>
                    <a:srgbClr val="000000"/>
                  </a:solidFill>
                  <a:latin typeface="Arial"/>
                  <a:cs typeface="Arial"/>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11</xdr:row>
          <xdr:rowOff>66675</xdr:rowOff>
        </xdr:from>
        <xdr:to>
          <xdr:col>43</xdr:col>
          <xdr:colOff>785813</xdr:colOff>
          <xdr:row>12</xdr:row>
          <xdr:rowOff>152400</xdr:rowOff>
        </xdr:to>
        <xdr:sp macro="" textlink="">
          <xdr:nvSpPr>
            <xdr:cNvPr id="14400" name="Drop Down 64" hidden="1">
              <a:extLst>
                <a:ext uri="{63B3BB69-23CF-44E3-9099-C40C66FF867C}">
                  <a14:compatExt spid="_x0000_s14400"/>
                </a:ext>
                <a:ext uri="{FF2B5EF4-FFF2-40B4-BE49-F238E27FC236}">
                  <a16:creationId xmlns:a16="http://schemas.microsoft.com/office/drawing/2014/main" id="{00000000-0008-0000-0A00-00004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142875</xdr:colOff>
          <xdr:row>13</xdr:row>
          <xdr:rowOff>61913</xdr:rowOff>
        </xdr:from>
        <xdr:to>
          <xdr:col>43</xdr:col>
          <xdr:colOff>800100</xdr:colOff>
          <xdr:row>14</xdr:row>
          <xdr:rowOff>142875</xdr:rowOff>
        </xdr:to>
        <xdr:sp macro="" textlink="">
          <xdr:nvSpPr>
            <xdr:cNvPr id="14401" name="Drop Down 65" hidden="1">
              <a:extLst>
                <a:ext uri="{63B3BB69-23CF-44E3-9099-C40C66FF867C}">
                  <a14:compatExt spid="_x0000_s14401"/>
                </a:ext>
                <a:ext uri="{FF2B5EF4-FFF2-40B4-BE49-F238E27FC236}">
                  <a16:creationId xmlns:a16="http://schemas.microsoft.com/office/drawing/2014/main" id="{00000000-0008-0000-0A00-00004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15</xdr:row>
          <xdr:rowOff>61913</xdr:rowOff>
        </xdr:from>
        <xdr:to>
          <xdr:col>43</xdr:col>
          <xdr:colOff>785813</xdr:colOff>
          <xdr:row>16</xdr:row>
          <xdr:rowOff>138113</xdr:rowOff>
        </xdr:to>
        <xdr:sp macro="" textlink="">
          <xdr:nvSpPr>
            <xdr:cNvPr id="14402" name="Drop Down 66" hidden="1">
              <a:extLst>
                <a:ext uri="{63B3BB69-23CF-44E3-9099-C40C66FF867C}">
                  <a14:compatExt spid="_x0000_s14402"/>
                </a:ext>
                <a:ext uri="{FF2B5EF4-FFF2-40B4-BE49-F238E27FC236}">
                  <a16:creationId xmlns:a16="http://schemas.microsoft.com/office/drawing/2014/main" id="{00000000-0008-0000-0A00-00004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17</xdr:row>
          <xdr:rowOff>104775</xdr:rowOff>
        </xdr:from>
        <xdr:to>
          <xdr:col>43</xdr:col>
          <xdr:colOff>785813</xdr:colOff>
          <xdr:row>18</xdr:row>
          <xdr:rowOff>100013</xdr:rowOff>
        </xdr:to>
        <xdr:sp macro="" textlink="">
          <xdr:nvSpPr>
            <xdr:cNvPr id="14403" name="Drop Down 67" hidden="1">
              <a:extLst>
                <a:ext uri="{63B3BB69-23CF-44E3-9099-C40C66FF867C}">
                  <a14:compatExt spid="_x0000_s14403"/>
                </a:ext>
                <a:ext uri="{FF2B5EF4-FFF2-40B4-BE49-F238E27FC236}">
                  <a16:creationId xmlns:a16="http://schemas.microsoft.com/office/drawing/2014/main" id="{00000000-0008-0000-0A00-00004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23</xdr:col>
      <xdr:colOff>46504</xdr:colOff>
      <xdr:row>54</xdr:row>
      <xdr:rowOff>56030</xdr:rowOff>
    </xdr:from>
    <xdr:to>
      <xdr:col>28</xdr:col>
      <xdr:colOff>112235</xdr:colOff>
      <xdr:row>54</xdr:row>
      <xdr:rowOff>416030</xdr:rowOff>
    </xdr:to>
    <xdr:sp macro="" textlink="">
      <xdr:nvSpPr>
        <xdr:cNvPr id="107" name="AutoShape 442">
          <a:hlinkClick xmlns:r="http://schemas.openxmlformats.org/officeDocument/2006/relationships" r:id="rId7"/>
          <a:extLst>
            <a:ext uri="{FF2B5EF4-FFF2-40B4-BE49-F238E27FC236}">
              <a16:creationId xmlns:a16="http://schemas.microsoft.com/office/drawing/2014/main" id="{00000000-0008-0000-0A00-00006B000000}"/>
            </a:ext>
          </a:extLst>
        </xdr:cNvPr>
        <xdr:cNvSpPr>
          <a:spLocks noChangeArrowheads="1"/>
        </xdr:cNvSpPr>
      </xdr:nvSpPr>
      <xdr:spPr bwMode="auto">
        <a:xfrm>
          <a:off x="10456769" y="14421971"/>
          <a:ext cx="1197525" cy="3600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accent3">
                  <a:lumMod val="75000"/>
                </a:schemeClr>
              </a:solidFill>
              <a:latin typeface="Times New Roman"/>
              <a:ea typeface="+mn-ea"/>
              <a:cs typeface="Times New Roman"/>
            </a:rPr>
            <a:t>Forum</a:t>
          </a:r>
        </a:p>
      </xdr:txBody>
    </xdr:sp>
    <xdr:clientData/>
  </xdr:twoCellAnchor>
  <xdr:twoCellAnchor>
    <xdr:from>
      <xdr:col>3</xdr:col>
      <xdr:colOff>143435</xdr:colOff>
      <xdr:row>49</xdr:row>
      <xdr:rowOff>107576</xdr:rowOff>
    </xdr:from>
    <xdr:to>
      <xdr:col>5</xdr:col>
      <xdr:colOff>1120588</xdr:colOff>
      <xdr:row>51</xdr:row>
      <xdr:rowOff>197223</xdr:rowOff>
    </xdr:to>
    <xdr:sp macro="" textlink="">
      <xdr:nvSpPr>
        <xdr:cNvPr id="6" name="Pfeil: nach rechts 5">
          <a:hlinkClick xmlns:r="http://schemas.openxmlformats.org/officeDocument/2006/relationships" r:id="rId8"/>
          <a:extLst>
            <a:ext uri="{FF2B5EF4-FFF2-40B4-BE49-F238E27FC236}">
              <a16:creationId xmlns:a16="http://schemas.microsoft.com/office/drawing/2014/main" id="{00000000-0008-0000-0A00-000006000000}"/>
            </a:ext>
          </a:extLst>
        </xdr:cNvPr>
        <xdr:cNvSpPr/>
      </xdr:nvSpPr>
      <xdr:spPr bwMode="auto">
        <a:xfrm>
          <a:off x="1138517" y="12801600"/>
          <a:ext cx="2743200" cy="573741"/>
        </a:xfrm>
        <a:prstGeom prst="rightArrow">
          <a:avLst>
            <a:gd name="adj1" fmla="val 62500"/>
            <a:gd name="adj2" fmla="val 59375"/>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WEITER ZUM ACHTELFINALE</a:t>
          </a:r>
        </a:p>
      </xdr:txBody>
    </xdr:sp>
    <xdr:clientData/>
  </xdr:twoCellAnchor>
  <xdr:twoCellAnchor editAs="oneCell">
    <xdr:from>
      <xdr:col>2</xdr:col>
      <xdr:colOff>170090</xdr:colOff>
      <xdr:row>1</xdr:row>
      <xdr:rowOff>4252</xdr:rowOff>
    </xdr:from>
    <xdr:to>
      <xdr:col>2</xdr:col>
      <xdr:colOff>678763</xdr:colOff>
      <xdr:row>2</xdr:row>
      <xdr:rowOff>12756</xdr:rowOff>
    </xdr:to>
    <xdr:pic>
      <xdr:nvPicPr>
        <xdr:cNvPr id="11" name="Grafik 10" descr="Ein Bild, das Logo, Grafiken, Symbol, Schrift enthält.&#10;&#10;Automatisch generierte Beschreibung">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369945" y="348683"/>
          <a:ext cx="508673" cy="369944"/>
        </a:xfrm>
        <a:prstGeom prst="rect">
          <a:avLst/>
        </a:prstGeom>
      </xdr:spPr>
    </xdr:pic>
    <xdr:clientData/>
  </xdr:twoCellAnchor>
  <xdr:twoCellAnchor editAs="oneCell">
    <xdr:from>
      <xdr:col>33</xdr:col>
      <xdr:colOff>4227</xdr:colOff>
      <xdr:row>1</xdr:row>
      <xdr:rowOff>15059</xdr:rowOff>
    </xdr:from>
    <xdr:to>
      <xdr:col>34</xdr:col>
      <xdr:colOff>816426</xdr:colOff>
      <xdr:row>2</xdr:row>
      <xdr:rowOff>244309</xdr:rowOff>
    </xdr:to>
    <xdr:pic>
      <xdr:nvPicPr>
        <xdr:cNvPr id="12" name="Grafik 11" descr="Ein Bild, das Logo, Grafiken, Symbol, Schrift enthält.&#10;&#10;Automatisch generierte Beschreibung">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5163435" y="359490"/>
          <a:ext cx="812199" cy="590690"/>
        </a:xfrm>
        <a:prstGeom prst="rect">
          <a:avLst/>
        </a:prstGeom>
      </xdr:spPr>
    </xdr:pic>
    <xdr:clientData/>
  </xdr:twoCellAnchor>
  <xdr:twoCellAnchor editAs="oneCell">
    <xdr:from>
      <xdr:col>19</xdr:col>
      <xdr:colOff>9356</xdr:colOff>
      <xdr:row>16</xdr:row>
      <xdr:rowOff>243226</xdr:rowOff>
    </xdr:from>
    <xdr:to>
      <xdr:col>21</xdr:col>
      <xdr:colOff>58788</xdr:colOff>
      <xdr:row>18</xdr:row>
      <xdr:rowOff>5102</xdr:rowOff>
    </xdr:to>
    <xdr:pic>
      <xdr:nvPicPr>
        <xdr:cNvPr id="16" name="Grafik 15" descr="Ein Bild, das Logo, Grafiken, Symbol, Schrift enthält.&#10;&#10;Automatisch generierte Beschreibung">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7986544" y="4567747"/>
          <a:ext cx="508673" cy="369944"/>
        </a:xfrm>
        <a:prstGeom prst="rect">
          <a:avLst/>
        </a:prstGeom>
      </xdr:spPr>
    </xdr:pic>
    <xdr:clientData/>
  </xdr:twoCellAnchor>
  <xdr:twoCellAnchor editAs="oneCell">
    <xdr:from>
      <xdr:col>19</xdr:col>
      <xdr:colOff>8676</xdr:colOff>
      <xdr:row>40</xdr:row>
      <xdr:rowOff>242545</xdr:rowOff>
    </xdr:from>
    <xdr:to>
      <xdr:col>21</xdr:col>
      <xdr:colOff>58108</xdr:colOff>
      <xdr:row>42</xdr:row>
      <xdr:rowOff>12925</xdr:rowOff>
    </xdr:to>
    <xdr:pic>
      <xdr:nvPicPr>
        <xdr:cNvPr id="17" name="Grafik 16" descr="Ein Bild, das Logo, Grafiken, Symbol, Schrift enthält.&#10;&#10;Automatisch generierte Beschreibu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7985864" y="10817847"/>
          <a:ext cx="508673" cy="369944"/>
        </a:xfrm>
        <a:prstGeom prst="rect">
          <a:avLst/>
        </a:prstGeom>
      </xdr:spPr>
    </xdr:pic>
    <xdr:clientData/>
  </xdr:twoCellAnchor>
  <xdr:twoCellAnchor editAs="oneCell">
    <xdr:from>
      <xdr:col>19</xdr:col>
      <xdr:colOff>12246</xdr:colOff>
      <xdr:row>32</xdr:row>
      <xdr:rowOff>233362</xdr:rowOff>
    </xdr:from>
    <xdr:to>
      <xdr:col>21</xdr:col>
      <xdr:colOff>61678</xdr:colOff>
      <xdr:row>34</xdr:row>
      <xdr:rowOff>3741</xdr:rowOff>
    </xdr:to>
    <xdr:pic>
      <xdr:nvPicPr>
        <xdr:cNvPr id="18" name="Grafik 17" descr="Ein Bild, das Logo, Grafiken, Symbol, Schrift enthält.&#10;&#10;Automatisch generierte Beschreibung">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7989434" y="8729322"/>
          <a:ext cx="508673" cy="369944"/>
        </a:xfrm>
        <a:prstGeom prst="rect">
          <a:avLst/>
        </a:prstGeom>
      </xdr:spPr>
    </xdr:pic>
    <xdr:clientData/>
  </xdr:twoCellAnchor>
  <xdr:twoCellAnchor editAs="oneCell">
    <xdr:from>
      <xdr:col>19</xdr:col>
      <xdr:colOff>11567</xdr:colOff>
      <xdr:row>24</xdr:row>
      <xdr:rowOff>245438</xdr:rowOff>
    </xdr:from>
    <xdr:to>
      <xdr:col>21</xdr:col>
      <xdr:colOff>60999</xdr:colOff>
      <xdr:row>26</xdr:row>
      <xdr:rowOff>7313</xdr:rowOff>
    </xdr:to>
    <xdr:pic>
      <xdr:nvPicPr>
        <xdr:cNvPr id="19" name="Grafik 18" descr="Ein Bild, das Logo, Grafiken, Symbol, Schrift enthält.&#10;&#10;Automatisch generierte Beschreibung">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7988755" y="6653552"/>
          <a:ext cx="508673" cy="369944"/>
        </a:xfrm>
        <a:prstGeom prst="rect">
          <a:avLst/>
        </a:prstGeom>
      </xdr:spPr>
    </xdr:pic>
    <xdr:clientData/>
  </xdr:twoCellAnchor>
  <xdr:twoCellAnchor editAs="oneCell">
    <xdr:from>
      <xdr:col>19</xdr:col>
      <xdr:colOff>10886</xdr:colOff>
      <xdr:row>8</xdr:row>
      <xdr:rowOff>236254</xdr:rowOff>
    </xdr:from>
    <xdr:to>
      <xdr:col>21</xdr:col>
      <xdr:colOff>60318</xdr:colOff>
      <xdr:row>9</xdr:row>
      <xdr:rowOff>359568</xdr:rowOff>
    </xdr:to>
    <xdr:pic>
      <xdr:nvPicPr>
        <xdr:cNvPr id="20" name="Grafik 19" descr="Ein Bild, das Logo, Grafiken, Symbol, Schrift enthält.&#10;&#10;Automatisch generierte Beschreibung">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7988074" y="2472928"/>
          <a:ext cx="508673" cy="369944"/>
        </a:xfrm>
        <a:prstGeom prst="rect">
          <a:avLst/>
        </a:prstGeom>
      </xdr:spPr>
    </xdr:pic>
    <xdr:clientData/>
  </xdr:twoCellAnchor>
  <xdr:twoCellAnchor editAs="oneCell">
    <xdr:from>
      <xdr:col>19</xdr:col>
      <xdr:colOff>10206</xdr:colOff>
      <xdr:row>0</xdr:row>
      <xdr:rowOff>341879</xdr:rowOff>
    </xdr:from>
    <xdr:to>
      <xdr:col>21</xdr:col>
      <xdr:colOff>59638</xdr:colOff>
      <xdr:row>2</xdr:row>
      <xdr:rowOff>5952</xdr:rowOff>
    </xdr:to>
    <xdr:pic>
      <xdr:nvPicPr>
        <xdr:cNvPr id="22" name="Grafik 21" descr="Ein Bild, das Logo, Grafiken, Symbol, Schrift enthält.&#10;&#10;Automatisch generierte Beschreibung">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7987394" y="341879"/>
          <a:ext cx="508673" cy="369944"/>
        </a:xfrm>
        <a:prstGeom prst="rect">
          <a:avLst/>
        </a:prstGeom>
      </xdr:spPr>
    </xdr:pic>
    <xdr:clientData/>
  </xdr:twoCellAnchor>
  <xdr:twoCellAnchor editAs="oneCell">
    <xdr:from>
      <xdr:col>2</xdr:col>
      <xdr:colOff>183867</xdr:colOff>
      <xdr:row>40</xdr:row>
      <xdr:rowOff>239145</xdr:rowOff>
    </xdr:from>
    <xdr:to>
      <xdr:col>2</xdr:col>
      <xdr:colOff>692540</xdr:colOff>
      <xdr:row>42</xdr:row>
      <xdr:rowOff>9525</xdr:rowOff>
    </xdr:to>
    <xdr:pic>
      <xdr:nvPicPr>
        <xdr:cNvPr id="23" name="Grafik 22" descr="Ein Bild, das Logo, Grafiken, Symbol, Schrift enthält.&#10;&#10;Automatisch generierte Beschreibung">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383722" y="10814447"/>
          <a:ext cx="508673" cy="369944"/>
        </a:xfrm>
        <a:prstGeom prst="rect">
          <a:avLst/>
        </a:prstGeom>
      </xdr:spPr>
    </xdr:pic>
    <xdr:clientData/>
  </xdr:twoCellAnchor>
  <xdr:twoCellAnchor editAs="oneCell">
    <xdr:from>
      <xdr:col>2</xdr:col>
      <xdr:colOff>195946</xdr:colOff>
      <xdr:row>32</xdr:row>
      <xdr:rowOff>238465</xdr:rowOff>
    </xdr:from>
    <xdr:to>
      <xdr:col>2</xdr:col>
      <xdr:colOff>704619</xdr:colOff>
      <xdr:row>34</xdr:row>
      <xdr:rowOff>8844</xdr:rowOff>
    </xdr:to>
    <xdr:pic>
      <xdr:nvPicPr>
        <xdr:cNvPr id="24" name="Grafik 23" descr="Ein Bild, das Logo, Grafiken, Symbol, Schrift enthält.&#10;&#10;Automatisch generierte Beschreibung">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395801" y="8734425"/>
          <a:ext cx="508673" cy="369944"/>
        </a:xfrm>
        <a:prstGeom prst="rect">
          <a:avLst/>
        </a:prstGeom>
      </xdr:spPr>
    </xdr:pic>
    <xdr:clientData/>
  </xdr:twoCellAnchor>
  <xdr:twoCellAnchor editAs="oneCell">
    <xdr:from>
      <xdr:col>2</xdr:col>
      <xdr:colOff>156992</xdr:colOff>
      <xdr:row>24</xdr:row>
      <xdr:rowOff>242037</xdr:rowOff>
    </xdr:from>
    <xdr:to>
      <xdr:col>2</xdr:col>
      <xdr:colOff>665665</xdr:colOff>
      <xdr:row>26</xdr:row>
      <xdr:rowOff>3912</xdr:rowOff>
    </xdr:to>
    <xdr:pic>
      <xdr:nvPicPr>
        <xdr:cNvPr id="25" name="Grafik 24" descr="Ein Bild, das Logo, Grafiken, Symbol, Schrift enthält.&#10;&#10;Automatisch generierte Beschreibung">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356847" y="6650151"/>
          <a:ext cx="508673" cy="369944"/>
        </a:xfrm>
        <a:prstGeom prst="rect">
          <a:avLst/>
        </a:prstGeom>
      </xdr:spPr>
    </xdr:pic>
    <xdr:clientData/>
  </xdr:twoCellAnchor>
  <xdr:twoCellAnchor editAs="oneCell">
    <xdr:from>
      <xdr:col>2</xdr:col>
      <xdr:colOff>147808</xdr:colOff>
      <xdr:row>16</xdr:row>
      <xdr:rowOff>237103</xdr:rowOff>
    </xdr:from>
    <xdr:to>
      <xdr:col>2</xdr:col>
      <xdr:colOff>656481</xdr:colOff>
      <xdr:row>17</xdr:row>
      <xdr:rowOff>360418</xdr:rowOff>
    </xdr:to>
    <xdr:pic>
      <xdr:nvPicPr>
        <xdr:cNvPr id="26" name="Grafik 25" descr="Ein Bild, das Logo, Grafiken, Symbol, Schrift enthält.&#10;&#10;Automatisch generierte Beschreibung">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347663" y="4561624"/>
          <a:ext cx="508673" cy="369944"/>
        </a:xfrm>
        <a:prstGeom prst="rect">
          <a:avLst/>
        </a:prstGeom>
      </xdr:spPr>
    </xdr:pic>
    <xdr:clientData/>
  </xdr:twoCellAnchor>
  <xdr:twoCellAnchor editAs="oneCell">
    <xdr:from>
      <xdr:col>2</xdr:col>
      <xdr:colOff>168388</xdr:colOff>
      <xdr:row>8</xdr:row>
      <xdr:rowOff>236424</xdr:rowOff>
    </xdr:from>
    <xdr:to>
      <xdr:col>2</xdr:col>
      <xdr:colOff>677061</xdr:colOff>
      <xdr:row>9</xdr:row>
      <xdr:rowOff>359738</xdr:rowOff>
    </xdr:to>
    <xdr:pic>
      <xdr:nvPicPr>
        <xdr:cNvPr id="27" name="Grafik 26" descr="Ein Bild, das Logo, Grafiken, Symbol, Schrift enthält.&#10;&#10;Automatisch generierte Beschreibung">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368243" y="2473098"/>
          <a:ext cx="508673" cy="369944"/>
        </a:xfrm>
        <a:prstGeom prst="rect">
          <a:avLst/>
        </a:prstGeom>
      </xdr:spPr>
    </xdr:pic>
    <xdr:clientData/>
  </xdr:twoCellAnchor>
  <xdr:twoCellAnchor editAs="oneCell">
    <xdr:from>
      <xdr:col>33</xdr:col>
      <xdr:colOff>4227</xdr:colOff>
      <xdr:row>1</xdr:row>
      <xdr:rowOff>15059</xdr:rowOff>
    </xdr:from>
    <xdr:to>
      <xdr:col>34</xdr:col>
      <xdr:colOff>816426</xdr:colOff>
      <xdr:row>2</xdr:row>
      <xdr:rowOff>244309</xdr:rowOff>
    </xdr:to>
    <xdr:pic>
      <xdr:nvPicPr>
        <xdr:cNvPr id="28" name="Grafik 27" descr="Ein Bild, das Logo, Grafiken, Symbol, Schrift enthält.&#10;&#10;Automatisch generierte Beschreibun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5163435" y="359490"/>
          <a:ext cx="816426" cy="590690"/>
        </a:xfrm>
        <a:prstGeom prst="rect">
          <a:avLst/>
        </a:prstGeom>
      </xdr:spPr>
    </xdr:pic>
    <xdr:clientData/>
  </xdr:twoCellAnchor>
  <xdr:twoCellAnchor editAs="oneCell">
    <xdr:from>
      <xdr:col>34</xdr:col>
      <xdr:colOff>25514</xdr:colOff>
      <xdr:row>21</xdr:row>
      <xdr:rowOff>66086</xdr:rowOff>
    </xdr:from>
    <xdr:to>
      <xdr:col>34</xdr:col>
      <xdr:colOff>841940</xdr:colOff>
      <xdr:row>23</xdr:row>
      <xdr:rowOff>167769</xdr:rowOff>
    </xdr:to>
    <xdr:pic>
      <xdr:nvPicPr>
        <xdr:cNvPr id="29" name="Grafik 28" descr="Ein Bild, das Logo, Grafiken, Symbol, Schrift enthält.&#10;&#10;Automatisch generierte Beschreibung">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5184722" y="5738564"/>
          <a:ext cx="816426" cy="590690"/>
        </a:xfrm>
        <a:prstGeom prst="rect">
          <a:avLst/>
        </a:prstGeom>
      </xdr:spPr>
    </xdr:pic>
    <xdr:clientData/>
  </xdr:twoCellAnchor>
  <xdr:twoCellAnchor editAs="oneCell">
    <xdr:from>
      <xdr:col>34</xdr:col>
      <xdr:colOff>21263</xdr:colOff>
      <xdr:row>43</xdr:row>
      <xdr:rowOff>66085</xdr:rowOff>
    </xdr:from>
    <xdr:to>
      <xdr:col>34</xdr:col>
      <xdr:colOff>837689</xdr:colOff>
      <xdr:row>45</xdr:row>
      <xdr:rowOff>163517</xdr:rowOff>
    </xdr:to>
    <xdr:pic>
      <xdr:nvPicPr>
        <xdr:cNvPr id="30" name="Grafik 29" descr="Ein Bild, das Logo, Grafiken, Symbol, Schrift enthält.&#10;&#10;Automatisch generierte Beschreibung">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5180471" y="11487581"/>
          <a:ext cx="816426" cy="590690"/>
        </a:xfrm>
        <a:prstGeom prst="rect">
          <a:avLst/>
        </a:prstGeom>
      </xdr:spPr>
    </xdr:pic>
    <xdr:clientData/>
  </xdr:twoCellAnchor>
  <xdr:twoCellAnchor editAs="oneCell">
    <xdr:from>
      <xdr:col>34</xdr:col>
      <xdr:colOff>50347</xdr:colOff>
      <xdr:row>34</xdr:row>
      <xdr:rowOff>65407</xdr:rowOff>
    </xdr:from>
    <xdr:to>
      <xdr:col>34</xdr:col>
      <xdr:colOff>866773</xdr:colOff>
      <xdr:row>36</xdr:row>
      <xdr:rowOff>162838</xdr:rowOff>
    </xdr:to>
    <xdr:pic>
      <xdr:nvPicPr>
        <xdr:cNvPr id="31" name="Grafik 30" descr="Ein Bild, das Logo, Grafiken, Symbol, Schrift enthält.&#10;&#10;Automatisch generierte Beschreibung">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5209555" y="9160932"/>
          <a:ext cx="816426" cy="590690"/>
        </a:xfrm>
        <a:prstGeom prst="rect">
          <a:avLst/>
        </a:prstGeom>
      </xdr:spPr>
    </xdr:pic>
    <xdr:clientData/>
  </xdr:twoCellAnchor>
  <xdr:twoCellAnchor>
    <xdr:from>
      <xdr:col>32</xdr:col>
      <xdr:colOff>246629</xdr:colOff>
      <xdr:row>5</xdr:row>
      <xdr:rowOff>59532</xdr:rowOff>
    </xdr:from>
    <xdr:to>
      <xdr:col>32</xdr:col>
      <xdr:colOff>2053828</xdr:colOff>
      <xdr:row>6</xdr:row>
      <xdr:rowOff>187098</xdr:rowOff>
    </xdr:to>
    <xdr:sp macro="" textlink="">
      <xdr:nvSpPr>
        <xdr:cNvPr id="7" name="Rechteck: abgerundete Ecken 6">
          <a:hlinkClick xmlns:r="http://schemas.openxmlformats.org/officeDocument/2006/relationships" r:id="rId13"/>
          <a:extLst>
            <a:ext uri="{FF2B5EF4-FFF2-40B4-BE49-F238E27FC236}">
              <a16:creationId xmlns:a16="http://schemas.microsoft.com/office/drawing/2014/main" id="{00000000-0008-0000-0A00-000007000000}"/>
            </a:ext>
          </a:extLst>
        </xdr:cNvPr>
        <xdr:cNvSpPr/>
      </xdr:nvSpPr>
      <xdr:spPr bwMode="auto">
        <a:xfrm>
          <a:off x="13173415" y="1530804"/>
          <a:ext cx="1807199" cy="382700"/>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 Fair-Play-Wertung</a:t>
          </a:r>
        </a:p>
      </xdr:txBody>
    </xdr:sp>
    <xdr:clientData/>
  </xdr:twoCellAnchor>
  <xdr:twoCellAnchor>
    <xdr:from>
      <xdr:col>32</xdr:col>
      <xdr:colOff>241696</xdr:colOff>
      <xdr:row>21</xdr:row>
      <xdr:rowOff>50348</xdr:rowOff>
    </xdr:from>
    <xdr:to>
      <xdr:col>32</xdr:col>
      <xdr:colOff>2048895</xdr:colOff>
      <xdr:row>22</xdr:row>
      <xdr:rowOff>190671</xdr:rowOff>
    </xdr:to>
    <xdr:sp macro="" textlink="">
      <xdr:nvSpPr>
        <xdr:cNvPr id="10" name="Rechteck: abgerundete Ecken 9">
          <a:hlinkClick xmlns:r="http://schemas.openxmlformats.org/officeDocument/2006/relationships" r:id="rId13"/>
          <a:extLst>
            <a:ext uri="{FF2B5EF4-FFF2-40B4-BE49-F238E27FC236}">
              <a16:creationId xmlns:a16="http://schemas.microsoft.com/office/drawing/2014/main" id="{00000000-0008-0000-0A00-00000A000000}"/>
            </a:ext>
          </a:extLst>
        </xdr:cNvPr>
        <xdr:cNvSpPr/>
      </xdr:nvSpPr>
      <xdr:spPr bwMode="auto">
        <a:xfrm>
          <a:off x="13168482" y="5722826"/>
          <a:ext cx="1807199" cy="382700"/>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 Fair-Play-Wertung</a:t>
          </a:r>
        </a:p>
      </xdr:txBody>
    </xdr:sp>
    <xdr:clientData/>
  </xdr:twoCellAnchor>
  <xdr:twoCellAnchor>
    <xdr:from>
      <xdr:col>32</xdr:col>
      <xdr:colOff>236763</xdr:colOff>
      <xdr:row>45</xdr:row>
      <xdr:rowOff>117645</xdr:rowOff>
    </xdr:from>
    <xdr:to>
      <xdr:col>32</xdr:col>
      <xdr:colOff>2043962</xdr:colOff>
      <xdr:row>47</xdr:row>
      <xdr:rowOff>7086</xdr:rowOff>
    </xdr:to>
    <xdr:sp macro="" textlink="">
      <xdr:nvSpPr>
        <xdr:cNvPr id="13" name="Rechteck: abgerundete Ecken 12">
          <a:hlinkClick xmlns:r="http://schemas.openxmlformats.org/officeDocument/2006/relationships" r:id="rId13"/>
          <a:extLst>
            <a:ext uri="{FF2B5EF4-FFF2-40B4-BE49-F238E27FC236}">
              <a16:creationId xmlns:a16="http://schemas.microsoft.com/office/drawing/2014/main" id="{00000000-0008-0000-0A00-00000D000000}"/>
            </a:ext>
          </a:extLst>
        </xdr:cNvPr>
        <xdr:cNvSpPr/>
      </xdr:nvSpPr>
      <xdr:spPr bwMode="auto">
        <a:xfrm>
          <a:off x="13163549" y="12032399"/>
          <a:ext cx="1807199" cy="382700"/>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 Fair-Play-Wertung</a:t>
          </a:r>
        </a:p>
      </xdr:txBody>
    </xdr:sp>
    <xdr:clientData/>
  </xdr:twoCellAnchor>
  <xdr:twoCellAnchor>
    <xdr:from>
      <xdr:col>32</xdr:col>
      <xdr:colOff>253093</xdr:colOff>
      <xdr:row>37</xdr:row>
      <xdr:rowOff>91476</xdr:rowOff>
    </xdr:from>
    <xdr:to>
      <xdr:col>32</xdr:col>
      <xdr:colOff>2060292</xdr:colOff>
      <xdr:row>38</xdr:row>
      <xdr:rowOff>227546</xdr:rowOff>
    </xdr:to>
    <xdr:sp macro="" textlink="">
      <xdr:nvSpPr>
        <xdr:cNvPr id="14" name="Rechteck: abgerundete Ecken 13">
          <a:hlinkClick xmlns:r="http://schemas.openxmlformats.org/officeDocument/2006/relationships" r:id="rId13"/>
          <a:extLst>
            <a:ext uri="{FF2B5EF4-FFF2-40B4-BE49-F238E27FC236}">
              <a16:creationId xmlns:a16="http://schemas.microsoft.com/office/drawing/2014/main" id="{00000000-0008-0000-0A00-00000E000000}"/>
            </a:ext>
          </a:extLst>
        </xdr:cNvPr>
        <xdr:cNvSpPr/>
      </xdr:nvSpPr>
      <xdr:spPr bwMode="auto">
        <a:xfrm>
          <a:off x="13179879" y="9926889"/>
          <a:ext cx="1807199" cy="382700"/>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 Fair-Play-Wertung</a:t>
          </a:r>
        </a:p>
      </xdr:txBody>
    </xdr:sp>
    <xdr:clientData/>
  </xdr:twoCellAnchor>
  <xdr:twoCellAnchor>
    <xdr:from>
      <xdr:col>32</xdr:col>
      <xdr:colOff>252413</xdr:colOff>
      <xdr:row>29</xdr:row>
      <xdr:rowOff>78057</xdr:rowOff>
    </xdr:from>
    <xdr:to>
      <xdr:col>32</xdr:col>
      <xdr:colOff>2059612</xdr:colOff>
      <xdr:row>30</xdr:row>
      <xdr:rowOff>214127</xdr:rowOff>
    </xdr:to>
    <xdr:sp macro="" textlink="">
      <xdr:nvSpPr>
        <xdr:cNvPr id="15" name="Rechteck: abgerundete Ecken 14">
          <a:hlinkClick xmlns:r="http://schemas.openxmlformats.org/officeDocument/2006/relationships" r:id="rId13"/>
          <a:extLst>
            <a:ext uri="{FF2B5EF4-FFF2-40B4-BE49-F238E27FC236}">
              <a16:creationId xmlns:a16="http://schemas.microsoft.com/office/drawing/2014/main" id="{00000000-0008-0000-0A00-00000F000000}"/>
            </a:ext>
          </a:extLst>
        </xdr:cNvPr>
        <xdr:cNvSpPr/>
      </xdr:nvSpPr>
      <xdr:spPr bwMode="auto">
        <a:xfrm>
          <a:off x="13179199" y="7834128"/>
          <a:ext cx="1807199" cy="382700"/>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 Fair-Play-Wertung</a:t>
          </a:r>
        </a:p>
      </xdr:txBody>
    </xdr:sp>
    <xdr:clientData/>
  </xdr:twoCellAnchor>
  <xdr:twoCellAnchor>
    <xdr:from>
      <xdr:col>32</xdr:col>
      <xdr:colOff>234723</xdr:colOff>
      <xdr:row>14</xdr:row>
      <xdr:rowOff>39120</xdr:rowOff>
    </xdr:from>
    <xdr:to>
      <xdr:col>32</xdr:col>
      <xdr:colOff>2041922</xdr:colOff>
      <xdr:row>15</xdr:row>
      <xdr:rowOff>175191</xdr:rowOff>
    </xdr:to>
    <xdr:sp macro="" textlink="">
      <xdr:nvSpPr>
        <xdr:cNvPr id="32" name="Rechteck: abgerundete Ecken 31">
          <a:hlinkClick xmlns:r="http://schemas.openxmlformats.org/officeDocument/2006/relationships" r:id="rId13"/>
          <a:extLst>
            <a:ext uri="{FF2B5EF4-FFF2-40B4-BE49-F238E27FC236}">
              <a16:creationId xmlns:a16="http://schemas.microsoft.com/office/drawing/2014/main" id="{00000000-0008-0000-0A00-000020000000}"/>
            </a:ext>
          </a:extLst>
        </xdr:cNvPr>
        <xdr:cNvSpPr/>
      </xdr:nvSpPr>
      <xdr:spPr bwMode="auto">
        <a:xfrm>
          <a:off x="13161509" y="3870382"/>
          <a:ext cx="1807199" cy="382700"/>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 Fair-Play-Wertung</a:t>
          </a:r>
        </a:p>
      </xdr:txBody>
    </xdr:sp>
    <xdr:clientData/>
  </xdr:twoCellAnchor>
  <xdr:twoCellAnchor>
    <xdr:from>
      <xdr:col>113</xdr:col>
      <xdr:colOff>127566</xdr:colOff>
      <xdr:row>2</xdr:row>
      <xdr:rowOff>46776</xdr:rowOff>
    </xdr:from>
    <xdr:to>
      <xdr:col>114</xdr:col>
      <xdr:colOff>493258</xdr:colOff>
      <xdr:row>4</xdr:row>
      <xdr:rowOff>170091</xdr:rowOff>
    </xdr:to>
    <xdr:sp macro="" textlink="">
      <xdr:nvSpPr>
        <xdr:cNvPr id="33" name="Rechteck: abgerundete Ecken 32">
          <a:hlinkClick xmlns:r="http://schemas.openxmlformats.org/officeDocument/2006/relationships" r:id="rId14"/>
          <a:extLst>
            <a:ext uri="{FF2B5EF4-FFF2-40B4-BE49-F238E27FC236}">
              <a16:creationId xmlns:a16="http://schemas.microsoft.com/office/drawing/2014/main" id="{00000000-0008-0000-0A00-000021000000}"/>
            </a:ext>
          </a:extLst>
        </xdr:cNvPr>
        <xdr:cNvSpPr/>
      </xdr:nvSpPr>
      <xdr:spPr bwMode="auto">
        <a:xfrm>
          <a:off x="66134966" y="752647"/>
          <a:ext cx="1203381" cy="633582"/>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Zurück zum Tippformular</a:t>
          </a:r>
        </a:p>
      </xdr:txBody>
    </xdr:sp>
    <xdr:clientData/>
  </xdr:twoCellAnchor>
  <xdr:twoCellAnchor>
    <xdr:from>
      <xdr:col>113</xdr:col>
      <xdr:colOff>156652</xdr:colOff>
      <xdr:row>10</xdr:row>
      <xdr:rowOff>211932</xdr:rowOff>
    </xdr:from>
    <xdr:to>
      <xdr:col>114</xdr:col>
      <xdr:colOff>522344</xdr:colOff>
      <xdr:row>13</xdr:row>
      <xdr:rowOff>105626</xdr:rowOff>
    </xdr:to>
    <xdr:sp macro="" textlink="">
      <xdr:nvSpPr>
        <xdr:cNvPr id="34" name="Rechteck: abgerundete Ecken 33">
          <a:hlinkClick xmlns:r="http://schemas.openxmlformats.org/officeDocument/2006/relationships" r:id="rId15"/>
          <a:extLst>
            <a:ext uri="{FF2B5EF4-FFF2-40B4-BE49-F238E27FC236}">
              <a16:creationId xmlns:a16="http://schemas.microsoft.com/office/drawing/2014/main" id="{00000000-0008-0000-0A00-000022000000}"/>
            </a:ext>
          </a:extLst>
        </xdr:cNvPr>
        <xdr:cNvSpPr/>
      </xdr:nvSpPr>
      <xdr:spPr bwMode="auto">
        <a:xfrm>
          <a:off x="66164052" y="3056676"/>
          <a:ext cx="1203381" cy="633582"/>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Zurück zum Tippformular</a:t>
          </a:r>
        </a:p>
      </xdr:txBody>
    </xdr:sp>
    <xdr:clientData/>
  </xdr:twoCellAnchor>
  <xdr:twoCellAnchor>
    <xdr:from>
      <xdr:col>113</xdr:col>
      <xdr:colOff>151719</xdr:colOff>
      <xdr:row>18</xdr:row>
      <xdr:rowOff>241009</xdr:rowOff>
    </xdr:from>
    <xdr:to>
      <xdr:col>114</xdr:col>
      <xdr:colOff>517411</xdr:colOff>
      <xdr:row>21</xdr:row>
      <xdr:rowOff>134702</xdr:rowOff>
    </xdr:to>
    <xdr:sp macro="" textlink="">
      <xdr:nvSpPr>
        <xdr:cNvPr id="35" name="Rechteck: abgerundete Ecken 34">
          <a:hlinkClick xmlns:r="http://schemas.openxmlformats.org/officeDocument/2006/relationships" r:id="rId16"/>
          <a:extLst>
            <a:ext uri="{FF2B5EF4-FFF2-40B4-BE49-F238E27FC236}">
              <a16:creationId xmlns:a16="http://schemas.microsoft.com/office/drawing/2014/main" id="{00000000-0008-0000-0A00-000023000000}"/>
            </a:ext>
          </a:extLst>
        </xdr:cNvPr>
        <xdr:cNvSpPr/>
      </xdr:nvSpPr>
      <xdr:spPr bwMode="auto">
        <a:xfrm>
          <a:off x="66159119" y="5173598"/>
          <a:ext cx="1203381" cy="633582"/>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Zurück zum Tippformular</a:t>
          </a:r>
        </a:p>
      </xdr:txBody>
    </xdr:sp>
    <xdr:clientData/>
  </xdr:twoCellAnchor>
  <xdr:twoCellAnchor>
    <xdr:from>
      <xdr:col>113</xdr:col>
      <xdr:colOff>148823</xdr:colOff>
      <xdr:row>26</xdr:row>
      <xdr:rowOff>206294</xdr:rowOff>
    </xdr:from>
    <xdr:to>
      <xdr:col>114</xdr:col>
      <xdr:colOff>516728</xdr:colOff>
      <xdr:row>29</xdr:row>
      <xdr:rowOff>99988</xdr:rowOff>
    </xdr:to>
    <xdr:sp macro="" textlink="">
      <xdr:nvSpPr>
        <xdr:cNvPr id="36" name="Rechteck: abgerundete Ecken 35">
          <a:hlinkClick xmlns:r="http://schemas.openxmlformats.org/officeDocument/2006/relationships" r:id="rId17"/>
          <a:extLst>
            <a:ext uri="{FF2B5EF4-FFF2-40B4-BE49-F238E27FC236}">
              <a16:creationId xmlns:a16="http://schemas.microsoft.com/office/drawing/2014/main" id="{00000000-0008-0000-0A00-000024000000}"/>
            </a:ext>
          </a:extLst>
        </xdr:cNvPr>
        <xdr:cNvSpPr/>
      </xdr:nvSpPr>
      <xdr:spPr bwMode="auto">
        <a:xfrm>
          <a:off x="66156223" y="7222477"/>
          <a:ext cx="1205594" cy="633582"/>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Zurück zum Tippformular</a:t>
          </a:r>
        </a:p>
      </xdr:txBody>
    </xdr:sp>
    <xdr:clientData/>
  </xdr:twoCellAnchor>
  <xdr:twoCellAnchor>
    <xdr:from>
      <xdr:col>113</xdr:col>
      <xdr:colOff>156650</xdr:colOff>
      <xdr:row>34</xdr:row>
      <xdr:rowOff>231116</xdr:rowOff>
    </xdr:from>
    <xdr:to>
      <xdr:col>114</xdr:col>
      <xdr:colOff>524555</xdr:colOff>
      <xdr:row>37</xdr:row>
      <xdr:rowOff>124810</xdr:rowOff>
    </xdr:to>
    <xdr:sp macro="" textlink="">
      <xdr:nvSpPr>
        <xdr:cNvPr id="37" name="Rechteck: abgerundete Ecken 36">
          <a:hlinkClick xmlns:r="http://schemas.openxmlformats.org/officeDocument/2006/relationships" r:id="rId18"/>
          <a:extLst>
            <a:ext uri="{FF2B5EF4-FFF2-40B4-BE49-F238E27FC236}">
              <a16:creationId xmlns:a16="http://schemas.microsoft.com/office/drawing/2014/main" id="{00000000-0008-0000-0A00-000025000000}"/>
            </a:ext>
          </a:extLst>
        </xdr:cNvPr>
        <xdr:cNvSpPr/>
      </xdr:nvSpPr>
      <xdr:spPr bwMode="auto">
        <a:xfrm>
          <a:off x="66164050" y="9326641"/>
          <a:ext cx="1205594" cy="633582"/>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Zurück zum Tippformular</a:t>
          </a:r>
        </a:p>
      </xdr:txBody>
    </xdr:sp>
    <xdr:clientData/>
  </xdr:twoCellAnchor>
  <xdr:twoCellAnchor>
    <xdr:from>
      <xdr:col>113</xdr:col>
      <xdr:colOff>160226</xdr:colOff>
      <xdr:row>43</xdr:row>
      <xdr:rowOff>800</xdr:rowOff>
    </xdr:from>
    <xdr:to>
      <xdr:col>114</xdr:col>
      <xdr:colOff>528131</xdr:colOff>
      <xdr:row>45</xdr:row>
      <xdr:rowOff>141124</xdr:rowOff>
    </xdr:to>
    <xdr:sp macro="" textlink="">
      <xdr:nvSpPr>
        <xdr:cNvPr id="38" name="Rechteck: abgerundete Ecken 37">
          <a:hlinkClick xmlns:r="http://schemas.openxmlformats.org/officeDocument/2006/relationships" r:id="rId19"/>
          <a:extLst>
            <a:ext uri="{FF2B5EF4-FFF2-40B4-BE49-F238E27FC236}">
              <a16:creationId xmlns:a16="http://schemas.microsoft.com/office/drawing/2014/main" id="{00000000-0008-0000-0A00-000026000000}"/>
            </a:ext>
          </a:extLst>
        </xdr:cNvPr>
        <xdr:cNvSpPr/>
      </xdr:nvSpPr>
      <xdr:spPr bwMode="auto">
        <a:xfrm>
          <a:off x="66167626" y="11422296"/>
          <a:ext cx="1205594" cy="633582"/>
        </a:xfrm>
        <a:prstGeom prst="roundRect">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rtlCol="0" anchor="ctr" anchorCtr="0" upright="1"/>
        <a:lstStyle/>
        <a:p>
          <a:pPr marL="0" indent="0" algn="ctr" rtl="0"/>
          <a:r>
            <a:rPr lang="de-AT" sz="1200" b="1" i="0" u="none" strike="noStrike" baseline="0">
              <a:solidFill>
                <a:schemeClr val="tx2"/>
              </a:solidFill>
              <a:latin typeface="Times New Roman"/>
              <a:ea typeface="+mn-ea"/>
              <a:cs typeface="Times New Roman"/>
            </a:rPr>
            <a:t>Zurück zum Tippformular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34</xdr:col>
      <xdr:colOff>25400</xdr:colOff>
      <xdr:row>50</xdr:row>
      <xdr:rowOff>228600</xdr:rowOff>
    </xdr:from>
    <xdr:to>
      <xdr:col>44</xdr:col>
      <xdr:colOff>35719</xdr:colOff>
      <xdr:row>53</xdr:row>
      <xdr:rowOff>38100</xdr:rowOff>
    </xdr:to>
    <xdr:sp macro="" textlink="">
      <xdr:nvSpPr>
        <xdr:cNvPr id="2" name="AutoShape 61">
          <a:extLst>
            <a:ext uri="{FF2B5EF4-FFF2-40B4-BE49-F238E27FC236}">
              <a16:creationId xmlns:a16="http://schemas.microsoft.com/office/drawing/2014/main" id="{00000000-0008-0000-0B00-000002000000}"/>
            </a:ext>
          </a:extLst>
        </xdr:cNvPr>
        <xdr:cNvSpPr>
          <a:spLocks noChangeArrowheads="1"/>
        </xdr:cNvSpPr>
      </xdr:nvSpPr>
      <xdr:spPr bwMode="auto">
        <a:xfrm>
          <a:off x="16491744" y="13361194"/>
          <a:ext cx="5606256" cy="559594"/>
        </a:xfrm>
        <a:prstGeom prst="plaque">
          <a:avLst>
            <a:gd name="adj" fmla="val 16667"/>
          </a:avLst>
        </a:prstGeom>
        <a:noFill/>
        <a:ln w="50800">
          <a:solidFill>
            <a:srgbClr val="000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55</xdr:row>
      <xdr:rowOff>128511</xdr:rowOff>
    </xdr:from>
    <xdr:to>
      <xdr:col>47</xdr:col>
      <xdr:colOff>0</xdr:colOff>
      <xdr:row>59</xdr:row>
      <xdr:rowOff>23813</xdr:rowOff>
    </xdr:to>
    <xdr:grpSp>
      <xdr:nvGrpSpPr>
        <xdr:cNvPr id="3" name="Group 148">
          <a:extLst>
            <a:ext uri="{FF2B5EF4-FFF2-40B4-BE49-F238E27FC236}">
              <a16:creationId xmlns:a16="http://schemas.microsoft.com/office/drawing/2014/main" id="{00000000-0008-0000-0B00-000003000000}"/>
            </a:ext>
          </a:extLst>
        </xdr:cNvPr>
        <xdr:cNvGrpSpPr>
          <a:grpSpLocks/>
        </xdr:cNvGrpSpPr>
      </xdr:nvGrpSpPr>
      <xdr:grpSpPr bwMode="auto">
        <a:xfrm>
          <a:off x="21045488" y="14873211"/>
          <a:ext cx="1676400" cy="1647902"/>
          <a:chOff x="991" y="1062"/>
          <a:chExt cx="177" cy="161"/>
        </a:xfrm>
      </xdr:grpSpPr>
      <xdr:pic macro="[0]!Quicktipp_fixieren">
        <xdr:nvPicPr>
          <xdr:cNvPr id="4" name="Picture 144" descr="Ball-2008-EM">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7" y="1085"/>
            <a:ext cx="148" cy="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Quicktipp_fixieren" textlink="">
        <xdr:nvSpPr>
          <xdr:cNvPr id="5" name="Oval 145">
            <a:hlinkClick xmlns:r="http://schemas.openxmlformats.org/officeDocument/2006/relationships" r:id="rId2"/>
            <a:extLst>
              <a:ext uri="{FF2B5EF4-FFF2-40B4-BE49-F238E27FC236}">
                <a16:creationId xmlns:a16="http://schemas.microsoft.com/office/drawing/2014/main" id="{00000000-0008-0000-0B00-000005000000}"/>
              </a:ext>
            </a:extLst>
          </xdr:cNvPr>
          <xdr:cNvSpPr>
            <a:spLocks noChangeArrowheads="1"/>
          </xdr:cNvSpPr>
        </xdr:nvSpPr>
        <xdr:spPr bwMode="auto">
          <a:xfrm>
            <a:off x="991" y="1062"/>
            <a:ext cx="177" cy="161"/>
          </a:xfrm>
          <a:prstGeom prst="ellipse">
            <a:avLst/>
          </a:prstGeom>
          <a:noFill/>
          <a:ln w="0">
            <a:noFill/>
            <a:round/>
            <a:headEnd/>
            <a:tailEnd/>
          </a:ln>
        </xdr:spPr>
        <xdr:txBody>
          <a:bodyPr vertOverflow="clip" wrap="square" lIns="91440" tIns="73152" rIns="91440" bIns="73152" anchor="ctr" upright="1"/>
          <a:lstStyle/>
          <a:p>
            <a:pPr algn="ctr" rtl="0">
              <a:defRPr sz="1000"/>
            </a:pPr>
            <a:r>
              <a:rPr lang="de-AT" sz="4800" b="0" i="0" u="none" strike="noStrike" baseline="0">
                <a:solidFill>
                  <a:srgbClr val="FF0000"/>
                </a:solidFill>
                <a:latin typeface="Asimov"/>
              </a:rPr>
              <a:t>OK</a:t>
            </a:r>
          </a:p>
        </xdr:txBody>
      </xdr:sp>
    </xdr:grpSp>
    <xdr:clientData/>
  </xdr:twoCellAnchor>
  <mc:AlternateContent xmlns:mc="http://schemas.openxmlformats.org/markup-compatibility/2006">
    <mc:Choice xmlns:a14="http://schemas.microsoft.com/office/drawing/2010/main" Requires="a14">
      <xdr:twoCellAnchor>
        <xdr:from>
          <xdr:col>9</xdr:col>
          <xdr:colOff>28575</xdr:colOff>
          <xdr:row>2</xdr:row>
          <xdr:rowOff>9525</xdr:rowOff>
        </xdr:from>
        <xdr:to>
          <xdr:col>10</xdr:col>
          <xdr:colOff>0</xdr:colOff>
          <xdr:row>7</xdr:row>
          <xdr:rowOff>219075</xdr:rowOff>
        </xdr:to>
        <xdr:grpSp>
          <xdr:nvGrpSpPr>
            <xdr:cNvPr id="6" name="Group 1">
              <a:extLst>
                <a:ext uri="{FF2B5EF4-FFF2-40B4-BE49-F238E27FC236}">
                  <a16:creationId xmlns:a16="http://schemas.microsoft.com/office/drawing/2014/main" id="{00000000-0008-0000-0B00-000006000000}"/>
                </a:ext>
              </a:extLst>
            </xdr:cNvPr>
            <xdr:cNvGrpSpPr>
              <a:grpSpLocks/>
            </xdr:cNvGrpSpPr>
          </xdr:nvGrpSpPr>
          <xdr:grpSpPr bwMode="auto">
            <a:xfrm>
              <a:off x="4672013" y="542925"/>
              <a:ext cx="595312" cy="1495425"/>
              <a:chOff x="353" y="58"/>
              <a:chExt cx="76" cy="157"/>
            </a:xfrm>
          </xdr:grpSpPr>
          <xdr:sp macro="" textlink="">
            <xdr:nvSpPr>
              <xdr:cNvPr id="446465" name="Drop Down 1" hidden="1">
                <a:extLst>
                  <a:ext uri="{63B3BB69-23CF-44E3-9099-C40C66FF867C}">
                    <a14:compatExt spid="_x0000_s446465"/>
                  </a:ext>
                  <a:ext uri="{FF2B5EF4-FFF2-40B4-BE49-F238E27FC236}">
                    <a16:creationId xmlns:a16="http://schemas.microsoft.com/office/drawing/2014/main" id="{00000000-0008-0000-0B00-000001D00600}"/>
                  </a:ext>
                </a:extLst>
              </xdr:cNvPr>
              <xdr:cNvSpPr/>
            </xdr:nvSpPr>
            <xdr:spPr bwMode="auto">
              <a:xfrm>
                <a:off x="353" y="58"/>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66" name="Drop Down 2" hidden="1">
                <a:extLst>
                  <a:ext uri="{63B3BB69-23CF-44E3-9099-C40C66FF867C}">
                    <a14:compatExt spid="_x0000_s446466"/>
                  </a:ext>
                  <a:ext uri="{FF2B5EF4-FFF2-40B4-BE49-F238E27FC236}">
                    <a16:creationId xmlns:a16="http://schemas.microsoft.com/office/drawing/2014/main" id="{00000000-0008-0000-0B00-000002D00600}"/>
                  </a:ext>
                </a:extLst>
              </xdr:cNvPr>
              <xdr:cNvSpPr/>
            </xdr:nvSpPr>
            <xdr:spPr bwMode="auto">
              <a:xfrm>
                <a:off x="353" y="84"/>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67" name="Drop Down 3" hidden="1">
                <a:extLst>
                  <a:ext uri="{63B3BB69-23CF-44E3-9099-C40C66FF867C}">
                    <a14:compatExt spid="_x0000_s446467"/>
                  </a:ext>
                  <a:ext uri="{FF2B5EF4-FFF2-40B4-BE49-F238E27FC236}">
                    <a16:creationId xmlns:a16="http://schemas.microsoft.com/office/drawing/2014/main" id="{00000000-0008-0000-0B00-000003D00600}"/>
                  </a:ext>
                </a:extLst>
              </xdr:cNvPr>
              <xdr:cNvSpPr/>
            </xdr:nvSpPr>
            <xdr:spPr bwMode="auto">
              <a:xfrm>
                <a:off x="353" y="110"/>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68" name="Drop Down 4" hidden="1">
                <a:extLst>
                  <a:ext uri="{63B3BB69-23CF-44E3-9099-C40C66FF867C}">
                    <a14:compatExt spid="_x0000_s446468"/>
                  </a:ext>
                  <a:ext uri="{FF2B5EF4-FFF2-40B4-BE49-F238E27FC236}">
                    <a16:creationId xmlns:a16="http://schemas.microsoft.com/office/drawing/2014/main" id="{00000000-0008-0000-0B00-000004D00600}"/>
                  </a:ext>
                </a:extLst>
              </xdr:cNvPr>
              <xdr:cNvSpPr/>
            </xdr:nvSpPr>
            <xdr:spPr bwMode="auto">
              <a:xfrm>
                <a:off x="353" y="137"/>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69" name="Drop Down 5" hidden="1">
                <a:extLst>
                  <a:ext uri="{63B3BB69-23CF-44E3-9099-C40C66FF867C}">
                    <a14:compatExt spid="_x0000_s446469"/>
                  </a:ext>
                  <a:ext uri="{FF2B5EF4-FFF2-40B4-BE49-F238E27FC236}">
                    <a16:creationId xmlns:a16="http://schemas.microsoft.com/office/drawing/2014/main" id="{00000000-0008-0000-0B00-000005D00600}"/>
                  </a:ext>
                </a:extLst>
              </xdr:cNvPr>
              <xdr:cNvSpPr/>
            </xdr:nvSpPr>
            <xdr:spPr bwMode="auto">
              <a:xfrm>
                <a:off x="353" y="164"/>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70" name="Drop Down 6" hidden="1">
                <a:extLst>
                  <a:ext uri="{63B3BB69-23CF-44E3-9099-C40C66FF867C}">
                    <a14:compatExt spid="_x0000_s446470"/>
                  </a:ext>
                  <a:ext uri="{FF2B5EF4-FFF2-40B4-BE49-F238E27FC236}">
                    <a16:creationId xmlns:a16="http://schemas.microsoft.com/office/drawing/2014/main" id="{00000000-0008-0000-0B00-000006D00600}"/>
                  </a:ext>
                </a:extLst>
              </xdr:cNvPr>
              <xdr:cNvSpPr/>
            </xdr:nvSpPr>
            <xdr:spPr bwMode="auto">
              <a:xfrm>
                <a:off x="353" y="191"/>
                <a:ext cx="76" cy="2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10</xdr:row>
          <xdr:rowOff>0</xdr:rowOff>
        </xdr:from>
        <xdr:to>
          <xdr:col>10</xdr:col>
          <xdr:colOff>0</xdr:colOff>
          <xdr:row>15</xdr:row>
          <xdr:rowOff>228600</xdr:rowOff>
        </xdr:to>
        <xdr:grpSp>
          <xdr:nvGrpSpPr>
            <xdr:cNvPr id="13" name="Group 8">
              <a:extLst>
                <a:ext uri="{FF2B5EF4-FFF2-40B4-BE49-F238E27FC236}">
                  <a16:creationId xmlns:a16="http://schemas.microsoft.com/office/drawing/2014/main" id="{00000000-0008-0000-0B00-00000D000000}"/>
                </a:ext>
              </a:extLst>
            </xdr:cNvPr>
            <xdr:cNvGrpSpPr>
              <a:grpSpLocks/>
            </xdr:cNvGrpSpPr>
          </xdr:nvGrpSpPr>
          <xdr:grpSpPr bwMode="auto">
            <a:xfrm>
              <a:off x="4672013" y="2686050"/>
              <a:ext cx="595312" cy="1466850"/>
              <a:chOff x="517" y="308"/>
              <a:chExt cx="76" cy="156"/>
            </a:xfrm>
          </xdr:grpSpPr>
          <xdr:sp macro="" textlink="">
            <xdr:nvSpPr>
              <xdr:cNvPr id="446471" name="Drop Down 7" hidden="1">
                <a:extLst>
                  <a:ext uri="{63B3BB69-23CF-44E3-9099-C40C66FF867C}">
                    <a14:compatExt spid="_x0000_s446471"/>
                  </a:ext>
                  <a:ext uri="{FF2B5EF4-FFF2-40B4-BE49-F238E27FC236}">
                    <a16:creationId xmlns:a16="http://schemas.microsoft.com/office/drawing/2014/main" id="{00000000-0008-0000-0B00-000007D00600}"/>
                  </a:ext>
                </a:extLst>
              </xdr:cNvPr>
              <xdr:cNvSpPr/>
            </xdr:nvSpPr>
            <xdr:spPr bwMode="auto">
              <a:xfrm>
                <a:off x="517" y="308"/>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72" name="Drop Down 8" hidden="1">
                <a:extLst>
                  <a:ext uri="{63B3BB69-23CF-44E3-9099-C40C66FF867C}">
                    <a14:compatExt spid="_x0000_s446472"/>
                  </a:ext>
                  <a:ext uri="{FF2B5EF4-FFF2-40B4-BE49-F238E27FC236}">
                    <a16:creationId xmlns:a16="http://schemas.microsoft.com/office/drawing/2014/main" id="{00000000-0008-0000-0B00-000008D00600}"/>
                  </a:ext>
                </a:extLst>
              </xdr:cNvPr>
              <xdr:cNvSpPr/>
            </xdr:nvSpPr>
            <xdr:spPr bwMode="auto">
              <a:xfrm>
                <a:off x="517" y="334"/>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73" name="Drop Down 9" hidden="1">
                <a:extLst>
                  <a:ext uri="{63B3BB69-23CF-44E3-9099-C40C66FF867C}">
                    <a14:compatExt spid="_x0000_s446473"/>
                  </a:ext>
                  <a:ext uri="{FF2B5EF4-FFF2-40B4-BE49-F238E27FC236}">
                    <a16:creationId xmlns:a16="http://schemas.microsoft.com/office/drawing/2014/main" id="{00000000-0008-0000-0B00-000009D00600}"/>
                  </a:ext>
                </a:extLst>
              </xdr:cNvPr>
              <xdr:cNvSpPr/>
            </xdr:nvSpPr>
            <xdr:spPr bwMode="auto">
              <a:xfrm>
                <a:off x="517" y="361"/>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74" name="Drop Down 10" hidden="1">
                <a:extLst>
                  <a:ext uri="{63B3BB69-23CF-44E3-9099-C40C66FF867C}">
                    <a14:compatExt spid="_x0000_s446474"/>
                  </a:ext>
                  <a:ext uri="{FF2B5EF4-FFF2-40B4-BE49-F238E27FC236}">
                    <a16:creationId xmlns:a16="http://schemas.microsoft.com/office/drawing/2014/main" id="{00000000-0008-0000-0B00-00000AD00600}"/>
                  </a:ext>
                </a:extLst>
              </xdr:cNvPr>
              <xdr:cNvSpPr/>
            </xdr:nvSpPr>
            <xdr:spPr bwMode="auto">
              <a:xfrm>
                <a:off x="517" y="387"/>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75" name="Drop Down 11" hidden="1">
                <a:extLst>
                  <a:ext uri="{63B3BB69-23CF-44E3-9099-C40C66FF867C}">
                    <a14:compatExt spid="_x0000_s446475"/>
                  </a:ext>
                  <a:ext uri="{FF2B5EF4-FFF2-40B4-BE49-F238E27FC236}">
                    <a16:creationId xmlns:a16="http://schemas.microsoft.com/office/drawing/2014/main" id="{00000000-0008-0000-0B00-00000BD00600}"/>
                  </a:ext>
                </a:extLst>
              </xdr:cNvPr>
              <xdr:cNvSpPr/>
            </xdr:nvSpPr>
            <xdr:spPr bwMode="auto">
              <a:xfrm>
                <a:off x="517" y="414"/>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76" name="Drop Down 12" hidden="1">
                <a:extLst>
                  <a:ext uri="{63B3BB69-23CF-44E3-9099-C40C66FF867C}">
                    <a14:compatExt spid="_x0000_s446476"/>
                  </a:ext>
                  <a:ext uri="{FF2B5EF4-FFF2-40B4-BE49-F238E27FC236}">
                    <a16:creationId xmlns:a16="http://schemas.microsoft.com/office/drawing/2014/main" id="{00000000-0008-0000-0B00-00000CD00600}"/>
                  </a:ext>
                </a:extLst>
              </xdr:cNvPr>
              <xdr:cNvSpPr/>
            </xdr:nvSpPr>
            <xdr:spPr bwMode="auto">
              <a:xfrm>
                <a:off x="517" y="440"/>
                <a:ext cx="76" cy="2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18</xdr:row>
          <xdr:rowOff>0</xdr:rowOff>
        </xdr:from>
        <xdr:to>
          <xdr:col>10</xdr:col>
          <xdr:colOff>0</xdr:colOff>
          <xdr:row>23</xdr:row>
          <xdr:rowOff>209550</xdr:rowOff>
        </xdr:to>
        <xdr:grpSp>
          <xdr:nvGrpSpPr>
            <xdr:cNvPr id="20" name="Group 15">
              <a:extLst>
                <a:ext uri="{FF2B5EF4-FFF2-40B4-BE49-F238E27FC236}">
                  <a16:creationId xmlns:a16="http://schemas.microsoft.com/office/drawing/2014/main" id="{00000000-0008-0000-0B00-000014000000}"/>
                </a:ext>
              </a:extLst>
            </xdr:cNvPr>
            <xdr:cNvGrpSpPr>
              <a:grpSpLocks/>
            </xdr:cNvGrpSpPr>
          </xdr:nvGrpSpPr>
          <xdr:grpSpPr bwMode="auto">
            <a:xfrm>
              <a:off x="4672013" y="4781550"/>
              <a:ext cx="595312" cy="1447800"/>
              <a:chOff x="517" y="551"/>
              <a:chExt cx="76" cy="154"/>
            </a:xfrm>
          </xdr:grpSpPr>
          <xdr:sp macro="" textlink="">
            <xdr:nvSpPr>
              <xdr:cNvPr id="446477" name="Drop Down 13" hidden="1">
                <a:extLst>
                  <a:ext uri="{63B3BB69-23CF-44E3-9099-C40C66FF867C}">
                    <a14:compatExt spid="_x0000_s446477"/>
                  </a:ext>
                  <a:ext uri="{FF2B5EF4-FFF2-40B4-BE49-F238E27FC236}">
                    <a16:creationId xmlns:a16="http://schemas.microsoft.com/office/drawing/2014/main" id="{00000000-0008-0000-0B00-00000DD00600}"/>
                  </a:ext>
                </a:extLst>
              </xdr:cNvPr>
              <xdr:cNvSpPr/>
            </xdr:nvSpPr>
            <xdr:spPr bwMode="auto">
              <a:xfrm>
                <a:off x="517" y="551"/>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78" name="Drop Down 14" hidden="1">
                <a:extLst>
                  <a:ext uri="{63B3BB69-23CF-44E3-9099-C40C66FF867C}">
                    <a14:compatExt spid="_x0000_s446478"/>
                  </a:ext>
                  <a:ext uri="{FF2B5EF4-FFF2-40B4-BE49-F238E27FC236}">
                    <a16:creationId xmlns:a16="http://schemas.microsoft.com/office/drawing/2014/main" id="{00000000-0008-0000-0B00-00000ED00600}"/>
                  </a:ext>
                </a:extLst>
              </xdr:cNvPr>
              <xdr:cNvSpPr/>
            </xdr:nvSpPr>
            <xdr:spPr bwMode="auto">
              <a:xfrm>
                <a:off x="517" y="577"/>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79" name="Drop Down 15" hidden="1">
                <a:extLst>
                  <a:ext uri="{63B3BB69-23CF-44E3-9099-C40C66FF867C}">
                    <a14:compatExt spid="_x0000_s446479"/>
                  </a:ext>
                  <a:ext uri="{FF2B5EF4-FFF2-40B4-BE49-F238E27FC236}">
                    <a16:creationId xmlns:a16="http://schemas.microsoft.com/office/drawing/2014/main" id="{00000000-0008-0000-0B00-00000FD00600}"/>
                  </a:ext>
                </a:extLst>
              </xdr:cNvPr>
              <xdr:cNvSpPr/>
            </xdr:nvSpPr>
            <xdr:spPr bwMode="auto">
              <a:xfrm>
                <a:off x="517" y="603"/>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80" name="Drop Down 16" hidden="1">
                <a:extLst>
                  <a:ext uri="{63B3BB69-23CF-44E3-9099-C40C66FF867C}">
                    <a14:compatExt spid="_x0000_s446480"/>
                  </a:ext>
                  <a:ext uri="{FF2B5EF4-FFF2-40B4-BE49-F238E27FC236}">
                    <a16:creationId xmlns:a16="http://schemas.microsoft.com/office/drawing/2014/main" id="{00000000-0008-0000-0B00-000010D00600}"/>
                  </a:ext>
                </a:extLst>
              </xdr:cNvPr>
              <xdr:cNvSpPr/>
            </xdr:nvSpPr>
            <xdr:spPr bwMode="auto">
              <a:xfrm>
                <a:off x="517" y="629"/>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81" name="Drop Down 17" hidden="1">
                <a:extLst>
                  <a:ext uri="{63B3BB69-23CF-44E3-9099-C40C66FF867C}">
                    <a14:compatExt spid="_x0000_s446481"/>
                  </a:ext>
                  <a:ext uri="{FF2B5EF4-FFF2-40B4-BE49-F238E27FC236}">
                    <a16:creationId xmlns:a16="http://schemas.microsoft.com/office/drawing/2014/main" id="{00000000-0008-0000-0B00-000011D00600}"/>
                  </a:ext>
                </a:extLst>
              </xdr:cNvPr>
              <xdr:cNvSpPr/>
            </xdr:nvSpPr>
            <xdr:spPr bwMode="auto">
              <a:xfrm>
                <a:off x="517" y="656"/>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82" name="Drop Down 18" hidden="1">
                <a:extLst>
                  <a:ext uri="{63B3BB69-23CF-44E3-9099-C40C66FF867C}">
                    <a14:compatExt spid="_x0000_s446482"/>
                  </a:ext>
                  <a:ext uri="{FF2B5EF4-FFF2-40B4-BE49-F238E27FC236}">
                    <a16:creationId xmlns:a16="http://schemas.microsoft.com/office/drawing/2014/main" id="{00000000-0008-0000-0B00-000012D00600}"/>
                  </a:ext>
                </a:extLst>
              </xdr:cNvPr>
              <xdr:cNvSpPr/>
            </xdr:nvSpPr>
            <xdr:spPr bwMode="auto">
              <a:xfrm>
                <a:off x="517" y="681"/>
                <a:ext cx="76" cy="2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26</xdr:row>
          <xdr:rowOff>0</xdr:rowOff>
        </xdr:from>
        <xdr:to>
          <xdr:col>10</xdr:col>
          <xdr:colOff>0</xdr:colOff>
          <xdr:row>31</xdr:row>
          <xdr:rowOff>209550</xdr:rowOff>
        </xdr:to>
        <xdr:grpSp>
          <xdr:nvGrpSpPr>
            <xdr:cNvPr id="27" name="Group 22">
              <a:extLst>
                <a:ext uri="{FF2B5EF4-FFF2-40B4-BE49-F238E27FC236}">
                  <a16:creationId xmlns:a16="http://schemas.microsoft.com/office/drawing/2014/main" id="{00000000-0008-0000-0B00-00001B000000}"/>
                </a:ext>
              </a:extLst>
            </xdr:cNvPr>
            <xdr:cNvGrpSpPr>
              <a:grpSpLocks/>
            </xdr:cNvGrpSpPr>
          </xdr:nvGrpSpPr>
          <xdr:grpSpPr bwMode="auto">
            <a:xfrm>
              <a:off x="4672013" y="6877050"/>
              <a:ext cx="595312" cy="1447800"/>
              <a:chOff x="517" y="784"/>
              <a:chExt cx="76" cy="153"/>
            </a:xfrm>
          </xdr:grpSpPr>
          <xdr:sp macro="" textlink="">
            <xdr:nvSpPr>
              <xdr:cNvPr id="446483" name="Drop Down 19" hidden="1">
                <a:extLst>
                  <a:ext uri="{63B3BB69-23CF-44E3-9099-C40C66FF867C}">
                    <a14:compatExt spid="_x0000_s446483"/>
                  </a:ext>
                  <a:ext uri="{FF2B5EF4-FFF2-40B4-BE49-F238E27FC236}">
                    <a16:creationId xmlns:a16="http://schemas.microsoft.com/office/drawing/2014/main" id="{00000000-0008-0000-0B00-000013D00600}"/>
                  </a:ext>
                </a:extLst>
              </xdr:cNvPr>
              <xdr:cNvSpPr/>
            </xdr:nvSpPr>
            <xdr:spPr bwMode="auto">
              <a:xfrm>
                <a:off x="517" y="784"/>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84" name="Drop Down 20" hidden="1">
                <a:extLst>
                  <a:ext uri="{63B3BB69-23CF-44E3-9099-C40C66FF867C}">
                    <a14:compatExt spid="_x0000_s446484"/>
                  </a:ext>
                  <a:ext uri="{FF2B5EF4-FFF2-40B4-BE49-F238E27FC236}">
                    <a16:creationId xmlns:a16="http://schemas.microsoft.com/office/drawing/2014/main" id="{00000000-0008-0000-0B00-000014D00600}"/>
                  </a:ext>
                </a:extLst>
              </xdr:cNvPr>
              <xdr:cNvSpPr/>
            </xdr:nvSpPr>
            <xdr:spPr bwMode="auto">
              <a:xfrm>
                <a:off x="517" y="811"/>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85" name="Drop Down 21" hidden="1">
                <a:extLst>
                  <a:ext uri="{63B3BB69-23CF-44E3-9099-C40C66FF867C}">
                    <a14:compatExt spid="_x0000_s446485"/>
                  </a:ext>
                  <a:ext uri="{FF2B5EF4-FFF2-40B4-BE49-F238E27FC236}">
                    <a16:creationId xmlns:a16="http://schemas.microsoft.com/office/drawing/2014/main" id="{00000000-0008-0000-0B00-000015D00600}"/>
                  </a:ext>
                </a:extLst>
              </xdr:cNvPr>
              <xdr:cNvSpPr/>
            </xdr:nvSpPr>
            <xdr:spPr bwMode="auto">
              <a:xfrm>
                <a:off x="517" y="837"/>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86" name="Drop Down 22" hidden="1">
                <a:extLst>
                  <a:ext uri="{63B3BB69-23CF-44E3-9099-C40C66FF867C}">
                    <a14:compatExt spid="_x0000_s446486"/>
                  </a:ext>
                  <a:ext uri="{FF2B5EF4-FFF2-40B4-BE49-F238E27FC236}">
                    <a16:creationId xmlns:a16="http://schemas.microsoft.com/office/drawing/2014/main" id="{00000000-0008-0000-0B00-000016D00600}"/>
                  </a:ext>
                </a:extLst>
              </xdr:cNvPr>
              <xdr:cNvSpPr/>
            </xdr:nvSpPr>
            <xdr:spPr bwMode="auto">
              <a:xfrm>
                <a:off x="517" y="863"/>
                <a:ext cx="76" cy="24"/>
              </a:xfrm>
              <a:prstGeom prst="rect">
                <a:avLst/>
              </a:prstGeom>
              <a:noFill/>
              <a:ln>
                <a:noFill/>
              </a:ln>
              <a:extLst>
                <a:ext uri="{91240B29-F687-4F45-9708-019B960494DF}">
                  <a14:hiddenLine w="9525">
                    <a:noFill/>
                    <a:miter lim="800000"/>
                    <a:headEnd/>
                    <a:tailEnd/>
                  </a14:hiddenLine>
                </a:ext>
              </a:extLst>
            </xdr:spPr>
          </xdr:sp>
          <xdr:sp macro="" textlink="">
            <xdr:nvSpPr>
              <xdr:cNvPr id="446487" name="Drop Down 23" hidden="1">
                <a:extLst>
                  <a:ext uri="{63B3BB69-23CF-44E3-9099-C40C66FF867C}">
                    <a14:compatExt spid="_x0000_s446487"/>
                  </a:ext>
                  <a:ext uri="{FF2B5EF4-FFF2-40B4-BE49-F238E27FC236}">
                    <a16:creationId xmlns:a16="http://schemas.microsoft.com/office/drawing/2014/main" id="{00000000-0008-0000-0B00-000017D00600}"/>
                  </a:ext>
                </a:extLst>
              </xdr:cNvPr>
              <xdr:cNvSpPr/>
            </xdr:nvSpPr>
            <xdr:spPr bwMode="auto">
              <a:xfrm>
                <a:off x="517" y="888"/>
                <a:ext cx="76" cy="23"/>
              </a:xfrm>
              <a:prstGeom prst="rect">
                <a:avLst/>
              </a:prstGeom>
              <a:noFill/>
              <a:ln>
                <a:noFill/>
              </a:ln>
              <a:extLst>
                <a:ext uri="{91240B29-F687-4F45-9708-019B960494DF}">
                  <a14:hiddenLine w="9525">
                    <a:noFill/>
                    <a:miter lim="800000"/>
                    <a:headEnd/>
                    <a:tailEnd/>
                  </a14:hiddenLine>
                </a:ext>
              </a:extLst>
            </xdr:spPr>
          </xdr:sp>
          <xdr:sp macro="" textlink="">
            <xdr:nvSpPr>
              <xdr:cNvPr id="446488" name="Drop Down 24" hidden="1">
                <a:extLst>
                  <a:ext uri="{63B3BB69-23CF-44E3-9099-C40C66FF867C}">
                    <a14:compatExt spid="_x0000_s446488"/>
                  </a:ext>
                  <a:ext uri="{FF2B5EF4-FFF2-40B4-BE49-F238E27FC236}">
                    <a16:creationId xmlns:a16="http://schemas.microsoft.com/office/drawing/2014/main" id="{00000000-0008-0000-0B00-000018D00600}"/>
                  </a:ext>
                </a:extLst>
              </xdr:cNvPr>
              <xdr:cNvSpPr/>
            </xdr:nvSpPr>
            <xdr:spPr bwMode="auto">
              <a:xfrm>
                <a:off x="517" y="914"/>
                <a:ext cx="76" cy="23"/>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24</xdr:row>
          <xdr:rowOff>66675</xdr:rowOff>
        </xdr:from>
        <xdr:to>
          <xdr:col>43</xdr:col>
          <xdr:colOff>785813</xdr:colOff>
          <xdr:row>25</xdr:row>
          <xdr:rowOff>152400</xdr:rowOff>
        </xdr:to>
        <xdr:sp macro="" textlink="">
          <xdr:nvSpPr>
            <xdr:cNvPr id="446493" name="Drop Down 29" hidden="1">
              <a:extLst>
                <a:ext uri="{63B3BB69-23CF-44E3-9099-C40C66FF867C}">
                  <a14:compatExt spid="_x0000_s446493"/>
                </a:ext>
                <a:ext uri="{FF2B5EF4-FFF2-40B4-BE49-F238E27FC236}">
                  <a16:creationId xmlns:a16="http://schemas.microsoft.com/office/drawing/2014/main" id="{00000000-0008-0000-0B00-00001D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142875</xdr:colOff>
          <xdr:row>26</xdr:row>
          <xdr:rowOff>61913</xdr:rowOff>
        </xdr:from>
        <xdr:to>
          <xdr:col>43</xdr:col>
          <xdr:colOff>800100</xdr:colOff>
          <xdr:row>27</xdr:row>
          <xdr:rowOff>142875</xdr:rowOff>
        </xdr:to>
        <xdr:sp macro="" textlink="">
          <xdr:nvSpPr>
            <xdr:cNvPr id="446494" name="Drop Down 30" hidden="1">
              <a:extLst>
                <a:ext uri="{63B3BB69-23CF-44E3-9099-C40C66FF867C}">
                  <a14:compatExt spid="_x0000_s446494"/>
                </a:ext>
                <a:ext uri="{FF2B5EF4-FFF2-40B4-BE49-F238E27FC236}">
                  <a16:creationId xmlns:a16="http://schemas.microsoft.com/office/drawing/2014/main" id="{00000000-0008-0000-0B00-00001E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28</xdr:row>
          <xdr:rowOff>61913</xdr:rowOff>
        </xdr:from>
        <xdr:to>
          <xdr:col>43</xdr:col>
          <xdr:colOff>785813</xdr:colOff>
          <xdr:row>29</xdr:row>
          <xdr:rowOff>138113</xdr:rowOff>
        </xdr:to>
        <xdr:sp macro="" textlink="">
          <xdr:nvSpPr>
            <xdr:cNvPr id="446495" name="Drop Down 31" hidden="1">
              <a:extLst>
                <a:ext uri="{63B3BB69-23CF-44E3-9099-C40C66FF867C}">
                  <a14:compatExt spid="_x0000_s446495"/>
                </a:ext>
                <a:ext uri="{FF2B5EF4-FFF2-40B4-BE49-F238E27FC236}">
                  <a16:creationId xmlns:a16="http://schemas.microsoft.com/office/drawing/2014/main" id="{00000000-0008-0000-0B00-00001F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30</xdr:row>
          <xdr:rowOff>85725</xdr:rowOff>
        </xdr:from>
        <xdr:to>
          <xdr:col>43</xdr:col>
          <xdr:colOff>785813</xdr:colOff>
          <xdr:row>31</xdr:row>
          <xdr:rowOff>176213</xdr:rowOff>
        </xdr:to>
        <xdr:sp macro="" textlink="">
          <xdr:nvSpPr>
            <xdr:cNvPr id="446496" name="Drop Down 32" hidden="1">
              <a:extLst>
                <a:ext uri="{63B3BB69-23CF-44E3-9099-C40C66FF867C}">
                  <a14:compatExt spid="_x0000_s446496"/>
                </a:ext>
                <a:ext uri="{FF2B5EF4-FFF2-40B4-BE49-F238E27FC236}">
                  <a16:creationId xmlns:a16="http://schemas.microsoft.com/office/drawing/2014/main" id="{00000000-0008-0000-0B00-000020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37</xdr:row>
          <xdr:rowOff>85725</xdr:rowOff>
        </xdr:from>
        <xdr:to>
          <xdr:col>43</xdr:col>
          <xdr:colOff>785813</xdr:colOff>
          <xdr:row>38</xdr:row>
          <xdr:rowOff>180975</xdr:rowOff>
        </xdr:to>
        <xdr:sp macro="" textlink="">
          <xdr:nvSpPr>
            <xdr:cNvPr id="446497" name="Drop Down 33" hidden="1">
              <a:extLst>
                <a:ext uri="{63B3BB69-23CF-44E3-9099-C40C66FF867C}">
                  <a14:compatExt spid="_x0000_s446497"/>
                </a:ext>
                <a:ext uri="{FF2B5EF4-FFF2-40B4-BE49-F238E27FC236}">
                  <a16:creationId xmlns:a16="http://schemas.microsoft.com/office/drawing/2014/main" id="{00000000-0008-0000-0B00-000021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39</xdr:row>
          <xdr:rowOff>76200</xdr:rowOff>
        </xdr:from>
        <xdr:to>
          <xdr:col>43</xdr:col>
          <xdr:colOff>785813</xdr:colOff>
          <xdr:row>40</xdr:row>
          <xdr:rowOff>180975</xdr:rowOff>
        </xdr:to>
        <xdr:sp macro="" textlink="">
          <xdr:nvSpPr>
            <xdr:cNvPr id="446498" name="Drop Down 34" hidden="1">
              <a:extLst>
                <a:ext uri="{63B3BB69-23CF-44E3-9099-C40C66FF867C}">
                  <a14:compatExt spid="_x0000_s446498"/>
                </a:ext>
                <a:ext uri="{FF2B5EF4-FFF2-40B4-BE49-F238E27FC236}">
                  <a16:creationId xmlns:a16="http://schemas.microsoft.com/office/drawing/2014/main" id="{00000000-0008-0000-0B00-000022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46</xdr:row>
          <xdr:rowOff>85725</xdr:rowOff>
        </xdr:from>
        <xdr:to>
          <xdr:col>43</xdr:col>
          <xdr:colOff>785813</xdr:colOff>
          <xdr:row>47</xdr:row>
          <xdr:rowOff>180975</xdr:rowOff>
        </xdr:to>
        <xdr:sp macro="" textlink="">
          <xdr:nvSpPr>
            <xdr:cNvPr id="446499" name="Drop Down 35" hidden="1">
              <a:extLst>
                <a:ext uri="{63B3BB69-23CF-44E3-9099-C40C66FF867C}">
                  <a14:compatExt spid="_x0000_s446499"/>
                </a:ext>
                <a:ext uri="{FF2B5EF4-FFF2-40B4-BE49-F238E27FC236}">
                  <a16:creationId xmlns:a16="http://schemas.microsoft.com/office/drawing/2014/main" id="{00000000-0008-0000-0B00-000023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844550</xdr:colOff>
      <xdr:row>54</xdr:row>
      <xdr:rowOff>47625</xdr:rowOff>
    </xdr:from>
    <xdr:to>
      <xdr:col>18</xdr:col>
      <xdr:colOff>431800</xdr:colOff>
      <xdr:row>54</xdr:row>
      <xdr:rowOff>411843</xdr:rowOff>
    </xdr:to>
    <xdr:sp macro="" textlink="">
      <xdr:nvSpPr>
        <xdr:cNvPr id="48" name="AutoShape 116">
          <a:hlinkClick xmlns:r="http://schemas.openxmlformats.org/officeDocument/2006/relationships" r:id="rId3"/>
          <a:extLst>
            <a:ext uri="{FF2B5EF4-FFF2-40B4-BE49-F238E27FC236}">
              <a16:creationId xmlns:a16="http://schemas.microsoft.com/office/drawing/2014/main" id="{00000000-0008-0000-0B00-000030000000}"/>
            </a:ext>
          </a:extLst>
        </xdr:cNvPr>
        <xdr:cNvSpPr>
          <a:spLocks noChangeArrowheads="1"/>
        </xdr:cNvSpPr>
      </xdr:nvSpPr>
      <xdr:spPr bwMode="auto">
        <a:xfrm>
          <a:off x="10360025" y="14306550"/>
          <a:ext cx="2216150" cy="364218"/>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1200" b="1" i="0" u="none" strike="noStrike" baseline="0">
              <a:solidFill>
                <a:srgbClr val="FF0000"/>
              </a:solidFill>
              <a:latin typeface="Times New Roman"/>
              <a:cs typeface="Times New Roman"/>
            </a:rPr>
            <a:t>Startseite</a:t>
          </a:r>
          <a:endParaRPr lang="de-AT" sz="1600" b="1" i="0" u="none" strike="noStrike" baseline="0">
            <a:solidFill>
              <a:srgbClr val="FF0000"/>
            </a:solidFill>
            <a:latin typeface="Times New Roman"/>
            <a:cs typeface="Times New Roman"/>
          </a:endParaRPr>
        </a:p>
      </xdr:txBody>
    </xdr:sp>
    <xdr:clientData/>
  </xdr:twoCellAnchor>
  <xdr:twoCellAnchor>
    <xdr:from>
      <xdr:col>20</xdr:col>
      <xdr:colOff>128270</xdr:colOff>
      <xdr:row>54</xdr:row>
      <xdr:rowOff>47625</xdr:rowOff>
    </xdr:from>
    <xdr:to>
      <xdr:col>21</xdr:col>
      <xdr:colOff>1212375</xdr:colOff>
      <xdr:row>54</xdr:row>
      <xdr:rowOff>411435</xdr:rowOff>
    </xdr:to>
    <xdr:sp macro="" textlink="">
      <xdr:nvSpPr>
        <xdr:cNvPr id="49" name="AutoShape 442">
          <a:hlinkClick xmlns:r="http://schemas.openxmlformats.org/officeDocument/2006/relationships" r:id="rId4"/>
          <a:extLst>
            <a:ext uri="{FF2B5EF4-FFF2-40B4-BE49-F238E27FC236}">
              <a16:creationId xmlns:a16="http://schemas.microsoft.com/office/drawing/2014/main" id="{00000000-0008-0000-0B00-000031000000}"/>
            </a:ext>
          </a:extLst>
        </xdr:cNvPr>
        <xdr:cNvSpPr>
          <a:spLocks noChangeArrowheads="1"/>
        </xdr:cNvSpPr>
      </xdr:nvSpPr>
      <xdr:spPr bwMode="auto">
        <a:xfrm>
          <a:off x="13044170" y="14306550"/>
          <a:ext cx="1265080" cy="36381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algn="ctr" rtl="0">
            <a:defRPr sz="1000"/>
          </a:pPr>
          <a:r>
            <a:rPr lang="de-AT" sz="1200" b="1" i="0" u="none" strike="noStrike" baseline="0">
              <a:solidFill>
                <a:srgbClr val="800080"/>
              </a:solidFill>
              <a:latin typeface="Times New Roman"/>
              <a:cs typeface="Times New Roman"/>
            </a:rPr>
            <a:t>Read Me</a:t>
          </a:r>
        </a:p>
      </xdr:txBody>
    </xdr:sp>
    <xdr:clientData/>
  </xdr:twoCellAnchor>
  <xdr:twoCellAnchor>
    <xdr:from>
      <xdr:col>29</xdr:col>
      <xdr:colOff>101600</xdr:colOff>
      <xdr:row>54</xdr:row>
      <xdr:rowOff>57150</xdr:rowOff>
    </xdr:from>
    <xdr:to>
      <xdr:col>32</xdr:col>
      <xdr:colOff>750093</xdr:colOff>
      <xdr:row>54</xdr:row>
      <xdr:rowOff>420960</xdr:rowOff>
    </xdr:to>
    <xdr:sp macro="" textlink="">
      <xdr:nvSpPr>
        <xdr:cNvPr id="50" name="AutoShape 442">
          <a:hlinkClick xmlns:r="http://schemas.openxmlformats.org/officeDocument/2006/relationships" r:id="rId5"/>
          <a:extLst>
            <a:ext uri="{FF2B5EF4-FFF2-40B4-BE49-F238E27FC236}">
              <a16:creationId xmlns:a16="http://schemas.microsoft.com/office/drawing/2014/main" id="{00000000-0008-0000-0B00-000032000000}"/>
            </a:ext>
          </a:extLst>
        </xdr:cNvPr>
        <xdr:cNvSpPr>
          <a:spLocks noChangeArrowheads="1"/>
        </xdr:cNvSpPr>
      </xdr:nvSpPr>
      <xdr:spPr bwMode="auto">
        <a:xfrm>
          <a:off x="12567444" y="14427994"/>
          <a:ext cx="1493837" cy="36381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tx1"/>
              </a:solidFill>
              <a:latin typeface="Times New Roman"/>
              <a:ea typeface="+mn-ea"/>
              <a:cs typeface="Times New Roman"/>
            </a:rPr>
            <a:t>Homepage</a:t>
          </a:r>
        </a:p>
      </xdr:txBody>
    </xdr:sp>
    <xdr:clientData/>
  </xdr:twoCellAnchor>
  <xdr:twoCellAnchor editAs="oneCell">
    <xdr:from>
      <xdr:col>9</xdr:col>
      <xdr:colOff>0</xdr:colOff>
      <xdr:row>60</xdr:row>
      <xdr:rowOff>0</xdr:rowOff>
    </xdr:from>
    <xdr:to>
      <xdr:col>9</xdr:col>
      <xdr:colOff>304800</xdr:colOff>
      <xdr:row>61</xdr:row>
      <xdr:rowOff>57149</xdr:rowOff>
    </xdr:to>
    <xdr:sp macro="" textlink="">
      <xdr:nvSpPr>
        <xdr:cNvPr id="51" name="AutoShape 45" descr="Flagge Polen animiert 120x90">
          <a:extLst>
            <a:ext uri="{FF2B5EF4-FFF2-40B4-BE49-F238E27FC236}">
              <a16:creationId xmlns:a16="http://schemas.microsoft.com/office/drawing/2014/main" id="{00000000-0008-0000-0B00-000033000000}"/>
            </a:ext>
          </a:extLst>
        </xdr:cNvPr>
        <xdr:cNvSpPr>
          <a:spLocks noChangeAspect="1" noChangeArrowheads="1"/>
        </xdr:cNvSpPr>
      </xdr:nvSpPr>
      <xdr:spPr bwMode="auto">
        <a:xfrm>
          <a:off x="5114925" y="167449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22</xdr:col>
      <xdr:colOff>257175</xdr:colOff>
      <xdr:row>54</xdr:row>
      <xdr:rowOff>57149</xdr:rowOff>
    </xdr:from>
    <xdr:to>
      <xdr:col>27</xdr:col>
      <xdr:colOff>168225</xdr:colOff>
      <xdr:row>54</xdr:row>
      <xdr:rowOff>420749</xdr:rowOff>
    </xdr:to>
    <xdr:sp macro="" textlink="">
      <xdr:nvSpPr>
        <xdr:cNvPr id="52" name="AutoShape 3">
          <a:hlinkClick xmlns:r="http://schemas.openxmlformats.org/officeDocument/2006/relationships" r:id="rId6"/>
          <a:extLst>
            <a:ext uri="{FF2B5EF4-FFF2-40B4-BE49-F238E27FC236}">
              <a16:creationId xmlns:a16="http://schemas.microsoft.com/office/drawing/2014/main" id="{00000000-0008-0000-0B00-000034000000}"/>
            </a:ext>
          </a:extLst>
        </xdr:cNvPr>
        <xdr:cNvSpPr>
          <a:spLocks noChangeArrowheads="1"/>
        </xdr:cNvSpPr>
      </xdr:nvSpPr>
      <xdr:spPr bwMode="auto">
        <a:xfrm>
          <a:off x="14820900" y="14316074"/>
          <a:ext cx="1263600" cy="3636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1200" b="1" i="0" u="none" strike="noStrike" baseline="0">
              <a:solidFill>
                <a:schemeClr val="accent3">
                  <a:lumMod val="75000"/>
                </a:schemeClr>
              </a:solidFill>
              <a:latin typeface="Times New Roman"/>
              <a:ea typeface="+mn-ea"/>
              <a:cs typeface="Times New Roman"/>
            </a:rPr>
            <a:t>Spielregeln</a:t>
          </a:r>
        </a:p>
      </xdr:txBody>
    </xdr:sp>
    <xdr:clientData/>
  </xdr:twoCellAnchor>
  <mc:AlternateContent xmlns:mc="http://schemas.openxmlformats.org/markup-compatibility/2006">
    <mc:Choice xmlns:a14="http://schemas.microsoft.com/office/drawing/2010/main" Requires="a14">
      <xdr:twoCellAnchor>
        <xdr:from>
          <xdr:col>9</xdr:col>
          <xdr:colOff>28575</xdr:colOff>
          <xdr:row>34</xdr:row>
          <xdr:rowOff>0</xdr:rowOff>
        </xdr:from>
        <xdr:to>
          <xdr:col>10</xdr:col>
          <xdr:colOff>0</xdr:colOff>
          <xdr:row>39</xdr:row>
          <xdr:rowOff>209550</xdr:rowOff>
        </xdr:to>
        <xdr:grpSp>
          <xdr:nvGrpSpPr>
            <xdr:cNvPr id="54" name="Gruppieren 53">
              <a:extLst>
                <a:ext uri="{FF2B5EF4-FFF2-40B4-BE49-F238E27FC236}">
                  <a16:creationId xmlns:a16="http://schemas.microsoft.com/office/drawing/2014/main" id="{00000000-0008-0000-0B00-000036000000}"/>
                </a:ext>
              </a:extLst>
            </xdr:cNvPr>
            <xdr:cNvGrpSpPr/>
          </xdr:nvGrpSpPr>
          <xdr:grpSpPr>
            <a:xfrm>
              <a:off x="4672013" y="8963025"/>
              <a:ext cx="595312" cy="1447800"/>
              <a:chOff x="5112544" y="9024960"/>
              <a:chExt cx="600075" cy="1459716"/>
            </a:xfrm>
          </xdr:grpSpPr>
          <xdr:sp macro="" textlink="">
            <xdr:nvSpPr>
              <xdr:cNvPr id="446503" name="Drop Down 39" hidden="1">
                <a:extLst>
                  <a:ext uri="{63B3BB69-23CF-44E3-9099-C40C66FF867C}">
                    <a14:compatExt spid="_x0000_s446503"/>
                  </a:ext>
                  <a:ext uri="{FF2B5EF4-FFF2-40B4-BE49-F238E27FC236}">
                    <a16:creationId xmlns:a16="http://schemas.microsoft.com/office/drawing/2014/main" id="{00000000-0008-0000-0B00-000027D00600}"/>
                  </a:ext>
                </a:extLst>
              </xdr:cNvPr>
              <xdr:cNvSpPr/>
            </xdr:nvSpPr>
            <xdr:spPr bwMode="auto">
              <a:xfrm>
                <a:off x="5112544" y="9024960"/>
                <a:ext cx="600075" cy="219433"/>
              </a:xfrm>
              <a:prstGeom prst="rect">
                <a:avLst/>
              </a:prstGeom>
              <a:noFill/>
              <a:ln>
                <a:noFill/>
              </a:ln>
              <a:extLst>
                <a:ext uri="{91240B29-F687-4F45-9708-019B960494DF}">
                  <a14:hiddenLine w="9525">
                    <a:noFill/>
                    <a:miter lim="800000"/>
                    <a:headEnd/>
                    <a:tailEnd/>
                  </a14:hiddenLine>
                </a:ext>
              </a:extLst>
            </xdr:spPr>
          </xdr:sp>
          <xdr:sp macro="" textlink="">
            <xdr:nvSpPr>
              <xdr:cNvPr id="446504" name="Drop Down 40" hidden="1">
                <a:extLst>
                  <a:ext uri="{63B3BB69-23CF-44E3-9099-C40C66FF867C}">
                    <a14:compatExt spid="_x0000_s446504"/>
                  </a:ext>
                  <a:ext uri="{FF2B5EF4-FFF2-40B4-BE49-F238E27FC236}">
                    <a16:creationId xmlns:a16="http://schemas.microsoft.com/office/drawing/2014/main" id="{00000000-0008-0000-0B00-000028D00600}"/>
                  </a:ext>
                </a:extLst>
              </xdr:cNvPr>
              <xdr:cNvSpPr/>
            </xdr:nvSpPr>
            <xdr:spPr bwMode="auto">
              <a:xfrm>
                <a:off x="5112544" y="9282533"/>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446505" name="Drop Down 41" hidden="1">
                <a:extLst>
                  <a:ext uri="{63B3BB69-23CF-44E3-9099-C40C66FF867C}">
                    <a14:compatExt spid="_x0000_s446505"/>
                  </a:ext>
                  <a:ext uri="{FF2B5EF4-FFF2-40B4-BE49-F238E27FC236}">
                    <a16:creationId xmlns:a16="http://schemas.microsoft.com/office/drawing/2014/main" id="{00000000-0008-0000-0B00-000029D00600}"/>
                  </a:ext>
                </a:extLst>
              </xdr:cNvPr>
              <xdr:cNvSpPr/>
            </xdr:nvSpPr>
            <xdr:spPr bwMode="auto">
              <a:xfrm>
                <a:off x="5112544" y="9530586"/>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446506" name="Drop Down 42" hidden="1">
                <a:extLst>
                  <a:ext uri="{63B3BB69-23CF-44E3-9099-C40C66FF867C}">
                    <a14:compatExt spid="_x0000_s446506"/>
                  </a:ext>
                  <a:ext uri="{FF2B5EF4-FFF2-40B4-BE49-F238E27FC236}">
                    <a16:creationId xmlns:a16="http://schemas.microsoft.com/office/drawing/2014/main" id="{00000000-0008-0000-0B00-00002AD00600}"/>
                  </a:ext>
                </a:extLst>
              </xdr:cNvPr>
              <xdr:cNvSpPr/>
            </xdr:nvSpPr>
            <xdr:spPr bwMode="auto">
              <a:xfrm>
                <a:off x="5112544" y="9778641"/>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446507" name="Drop Down 43" hidden="1">
                <a:extLst>
                  <a:ext uri="{63B3BB69-23CF-44E3-9099-C40C66FF867C}">
                    <a14:compatExt spid="_x0000_s446507"/>
                  </a:ext>
                  <a:ext uri="{FF2B5EF4-FFF2-40B4-BE49-F238E27FC236}">
                    <a16:creationId xmlns:a16="http://schemas.microsoft.com/office/drawing/2014/main" id="{00000000-0008-0000-0B00-00002BD00600}"/>
                  </a:ext>
                </a:extLst>
              </xdr:cNvPr>
              <xdr:cNvSpPr/>
            </xdr:nvSpPr>
            <xdr:spPr bwMode="auto">
              <a:xfrm>
                <a:off x="5112544" y="10017154"/>
                <a:ext cx="600075" cy="219434"/>
              </a:xfrm>
              <a:prstGeom prst="rect">
                <a:avLst/>
              </a:prstGeom>
              <a:noFill/>
              <a:ln>
                <a:noFill/>
              </a:ln>
              <a:extLst>
                <a:ext uri="{91240B29-F687-4F45-9708-019B960494DF}">
                  <a14:hiddenLine w="9525">
                    <a:noFill/>
                    <a:miter lim="800000"/>
                    <a:headEnd/>
                    <a:tailEnd/>
                  </a14:hiddenLine>
                </a:ext>
              </a:extLst>
            </xdr:spPr>
          </xdr:sp>
          <xdr:sp macro="" textlink="">
            <xdr:nvSpPr>
              <xdr:cNvPr id="446508" name="Drop Down 44" hidden="1">
                <a:extLst>
                  <a:ext uri="{63B3BB69-23CF-44E3-9099-C40C66FF867C}">
                    <a14:compatExt spid="_x0000_s446508"/>
                  </a:ext>
                  <a:ext uri="{FF2B5EF4-FFF2-40B4-BE49-F238E27FC236}">
                    <a16:creationId xmlns:a16="http://schemas.microsoft.com/office/drawing/2014/main" id="{00000000-0008-0000-0B00-00002CD00600}"/>
                  </a:ext>
                </a:extLst>
              </xdr:cNvPr>
              <xdr:cNvSpPr/>
            </xdr:nvSpPr>
            <xdr:spPr bwMode="auto">
              <a:xfrm>
                <a:off x="5112544" y="10265243"/>
                <a:ext cx="600075" cy="219433"/>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42</xdr:row>
          <xdr:rowOff>0</xdr:rowOff>
        </xdr:from>
        <xdr:to>
          <xdr:col>10</xdr:col>
          <xdr:colOff>0</xdr:colOff>
          <xdr:row>47</xdr:row>
          <xdr:rowOff>209550</xdr:rowOff>
        </xdr:to>
        <xdr:grpSp>
          <xdr:nvGrpSpPr>
            <xdr:cNvPr id="62" name="Gruppieren 61">
              <a:extLst>
                <a:ext uri="{FF2B5EF4-FFF2-40B4-BE49-F238E27FC236}">
                  <a16:creationId xmlns:a16="http://schemas.microsoft.com/office/drawing/2014/main" id="{00000000-0008-0000-0B00-00003E000000}"/>
                </a:ext>
              </a:extLst>
            </xdr:cNvPr>
            <xdr:cNvGrpSpPr/>
          </xdr:nvGrpSpPr>
          <xdr:grpSpPr>
            <a:xfrm>
              <a:off x="4672013" y="11049000"/>
              <a:ext cx="595312" cy="1447800"/>
              <a:chOff x="5112544" y="11132347"/>
              <a:chExt cx="600075" cy="1459719"/>
            </a:xfrm>
          </xdr:grpSpPr>
          <xdr:sp macro="" textlink="">
            <xdr:nvSpPr>
              <xdr:cNvPr id="446510" name="Drop Down 46" hidden="1">
                <a:extLst>
                  <a:ext uri="{63B3BB69-23CF-44E3-9099-C40C66FF867C}">
                    <a14:compatExt spid="_x0000_s446510"/>
                  </a:ext>
                  <a:ext uri="{FF2B5EF4-FFF2-40B4-BE49-F238E27FC236}">
                    <a16:creationId xmlns:a16="http://schemas.microsoft.com/office/drawing/2014/main" id="{00000000-0008-0000-0B00-00002ED00600}"/>
                  </a:ext>
                </a:extLst>
              </xdr:cNvPr>
              <xdr:cNvSpPr/>
            </xdr:nvSpPr>
            <xdr:spPr bwMode="auto">
              <a:xfrm>
                <a:off x="5112544" y="11132347"/>
                <a:ext cx="600075" cy="219433"/>
              </a:xfrm>
              <a:prstGeom prst="rect">
                <a:avLst/>
              </a:prstGeom>
              <a:noFill/>
              <a:ln>
                <a:noFill/>
              </a:ln>
              <a:extLst>
                <a:ext uri="{91240B29-F687-4F45-9708-019B960494DF}">
                  <a14:hiddenLine w="9525">
                    <a:noFill/>
                    <a:miter lim="800000"/>
                    <a:headEnd/>
                    <a:tailEnd/>
                  </a14:hiddenLine>
                </a:ext>
              </a:extLst>
            </xdr:spPr>
          </xdr:sp>
          <xdr:sp macro="" textlink="">
            <xdr:nvSpPr>
              <xdr:cNvPr id="446511" name="Drop Down 47" hidden="1">
                <a:extLst>
                  <a:ext uri="{63B3BB69-23CF-44E3-9099-C40C66FF867C}">
                    <a14:compatExt spid="_x0000_s446511"/>
                  </a:ext>
                  <a:ext uri="{FF2B5EF4-FFF2-40B4-BE49-F238E27FC236}">
                    <a16:creationId xmlns:a16="http://schemas.microsoft.com/office/drawing/2014/main" id="{00000000-0008-0000-0B00-00002FD00600}"/>
                  </a:ext>
                </a:extLst>
              </xdr:cNvPr>
              <xdr:cNvSpPr/>
            </xdr:nvSpPr>
            <xdr:spPr bwMode="auto">
              <a:xfrm>
                <a:off x="5112544" y="11389939"/>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446512" name="Drop Down 48" hidden="1">
                <a:extLst>
                  <a:ext uri="{63B3BB69-23CF-44E3-9099-C40C66FF867C}">
                    <a14:compatExt spid="_x0000_s446512"/>
                  </a:ext>
                  <a:ext uri="{FF2B5EF4-FFF2-40B4-BE49-F238E27FC236}">
                    <a16:creationId xmlns:a16="http://schemas.microsoft.com/office/drawing/2014/main" id="{00000000-0008-0000-0B00-000030D00600}"/>
                  </a:ext>
                </a:extLst>
              </xdr:cNvPr>
              <xdr:cNvSpPr/>
            </xdr:nvSpPr>
            <xdr:spPr bwMode="auto">
              <a:xfrm>
                <a:off x="5112544" y="11637993"/>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446513" name="Drop Down 49" hidden="1">
                <a:extLst>
                  <a:ext uri="{63B3BB69-23CF-44E3-9099-C40C66FF867C}">
                    <a14:compatExt spid="_x0000_s446513"/>
                  </a:ext>
                  <a:ext uri="{FF2B5EF4-FFF2-40B4-BE49-F238E27FC236}">
                    <a16:creationId xmlns:a16="http://schemas.microsoft.com/office/drawing/2014/main" id="{00000000-0008-0000-0B00-000031D00600}"/>
                  </a:ext>
                </a:extLst>
              </xdr:cNvPr>
              <xdr:cNvSpPr/>
            </xdr:nvSpPr>
            <xdr:spPr bwMode="auto">
              <a:xfrm>
                <a:off x="5112544" y="11886048"/>
                <a:ext cx="600075" cy="228973"/>
              </a:xfrm>
              <a:prstGeom prst="rect">
                <a:avLst/>
              </a:prstGeom>
              <a:noFill/>
              <a:ln>
                <a:noFill/>
              </a:ln>
              <a:extLst>
                <a:ext uri="{91240B29-F687-4F45-9708-019B960494DF}">
                  <a14:hiddenLine w="9525">
                    <a:noFill/>
                    <a:miter lim="800000"/>
                    <a:headEnd/>
                    <a:tailEnd/>
                  </a14:hiddenLine>
                </a:ext>
              </a:extLst>
            </xdr:spPr>
          </xdr:sp>
          <xdr:sp macro="" textlink="">
            <xdr:nvSpPr>
              <xdr:cNvPr id="446514" name="Drop Down 50" hidden="1">
                <a:extLst>
                  <a:ext uri="{63B3BB69-23CF-44E3-9099-C40C66FF867C}">
                    <a14:compatExt spid="_x0000_s446514"/>
                  </a:ext>
                  <a:ext uri="{FF2B5EF4-FFF2-40B4-BE49-F238E27FC236}">
                    <a16:creationId xmlns:a16="http://schemas.microsoft.com/office/drawing/2014/main" id="{00000000-0008-0000-0B00-000032D00600}"/>
                  </a:ext>
                </a:extLst>
              </xdr:cNvPr>
              <xdr:cNvSpPr/>
            </xdr:nvSpPr>
            <xdr:spPr bwMode="auto">
              <a:xfrm>
                <a:off x="5112544" y="12124563"/>
                <a:ext cx="600075" cy="219433"/>
              </a:xfrm>
              <a:prstGeom prst="rect">
                <a:avLst/>
              </a:prstGeom>
              <a:noFill/>
              <a:ln>
                <a:noFill/>
              </a:ln>
              <a:extLst>
                <a:ext uri="{91240B29-F687-4F45-9708-019B960494DF}">
                  <a14:hiddenLine w="9525">
                    <a:noFill/>
                    <a:miter lim="800000"/>
                    <a:headEnd/>
                    <a:tailEnd/>
                  </a14:hiddenLine>
                </a:ext>
              </a:extLst>
            </xdr:spPr>
          </xdr:sp>
          <xdr:sp macro="" textlink="">
            <xdr:nvSpPr>
              <xdr:cNvPr id="446515" name="Drop Down 51" hidden="1">
                <a:extLst>
                  <a:ext uri="{63B3BB69-23CF-44E3-9099-C40C66FF867C}">
                    <a14:compatExt spid="_x0000_s446515"/>
                  </a:ext>
                  <a:ext uri="{FF2B5EF4-FFF2-40B4-BE49-F238E27FC236}">
                    <a16:creationId xmlns:a16="http://schemas.microsoft.com/office/drawing/2014/main" id="{00000000-0008-0000-0B00-000033D00600}"/>
                  </a:ext>
                </a:extLst>
              </xdr:cNvPr>
              <xdr:cNvSpPr/>
            </xdr:nvSpPr>
            <xdr:spPr bwMode="auto">
              <a:xfrm>
                <a:off x="5112544" y="12372633"/>
                <a:ext cx="600075" cy="219433"/>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3</xdr:row>
          <xdr:rowOff>66675</xdr:rowOff>
        </xdr:from>
        <xdr:to>
          <xdr:col>43</xdr:col>
          <xdr:colOff>785813</xdr:colOff>
          <xdr:row>4</xdr:row>
          <xdr:rowOff>152400</xdr:rowOff>
        </xdr:to>
        <xdr:sp macro="" textlink="">
          <xdr:nvSpPr>
            <xdr:cNvPr id="446517" name="Drop Down 53" hidden="1">
              <a:extLst>
                <a:ext uri="{63B3BB69-23CF-44E3-9099-C40C66FF867C}">
                  <a14:compatExt spid="_x0000_s446517"/>
                </a:ext>
                <a:ext uri="{FF2B5EF4-FFF2-40B4-BE49-F238E27FC236}">
                  <a16:creationId xmlns:a16="http://schemas.microsoft.com/office/drawing/2014/main" id="{00000000-0008-0000-0B00-000035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142875</xdr:colOff>
          <xdr:row>5</xdr:row>
          <xdr:rowOff>61913</xdr:rowOff>
        </xdr:from>
        <xdr:to>
          <xdr:col>43</xdr:col>
          <xdr:colOff>800100</xdr:colOff>
          <xdr:row>6</xdr:row>
          <xdr:rowOff>142875</xdr:rowOff>
        </xdr:to>
        <xdr:sp macro="" textlink="">
          <xdr:nvSpPr>
            <xdr:cNvPr id="446518" name="Drop Down 54" hidden="1">
              <a:extLst>
                <a:ext uri="{63B3BB69-23CF-44E3-9099-C40C66FF867C}">
                  <a14:compatExt spid="_x0000_s446518"/>
                </a:ext>
                <a:ext uri="{FF2B5EF4-FFF2-40B4-BE49-F238E27FC236}">
                  <a16:creationId xmlns:a16="http://schemas.microsoft.com/office/drawing/2014/main" id="{00000000-0008-0000-0B00-000036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7</xdr:row>
          <xdr:rowOff>61913</xdr:rowOff>
        </xdr:from>
        <xdr:to>
          <xdr:col>43</xdr:col>
          <xdr:colOff>785813</xdr:colOff>
          <xdr:row>8</xdr:row>
          <xdr:rowOff>138113</xdr:rowOff>
        </xdr:to>
        <xdr:sp macro="" textlink="">
          <xdr:nvSpPr>
            <xdr:cNvPr id="446519" name="Drop Down 55" hidden="1">
              <a:extLst>
                <a:ext uri="{63B3BB69-23CF-44E3-9099-C40C66FF867C}">
                  <a14:compatExt spid="_x0000_s446519"/>
                </a:ext>
                <a:ext uri="{FF2B5EF4-FFF2-40B4-BE49-F238E27FC236}">
                  <a16:creationId xmlns:a16="http://schemas.microsoft.com/office/drawing/2014/main" id="{00000000-0008-0000-0B00-000037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9</xdr:row>
          <xdr:rowOff>104775</xdr:rowOff>
        </xdr:from>
        <xdr:to>
          <xdr:col>43</xdr:col>
          <xdr:colOff>785813</xdr:colOff>
          <xdr:row>10</xdr:row>
          <xdr:rowOff>100013</xdr:rowOff>
        </xdr:to>
        <xdr:sp macro="" textlink="">
          <xdr:nvSpPr>
            <xdr:cNvPr id="446520" name="Drop Down 56" hidden="1">
              <a:extLst>
                <a:ext uri="{63B3BB69-23CF-44E3-9099-C40C66FF867C}">
                  <a14:compatExt spid="_x0000_s446520"/>
                </a:ext>
                <a:ext uri="{FF2B5EF4-FFF2-40B4-BE49-F238E27FC236}">
                  <a16:creationId xmlns:a16="http://schemas.microsoft.com/office/drawing/2014/main" id="{00000000-0008-0000-0B00-000038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11</xdr:row>
          <xdr:rowOff>66675</xdr:rowOff>
        </xdr:from>
        <xdr:to>
          <xdr:col>43</xdr:col>
          <xdr:colOff>785813</xdr:colOff>
          <xdr:row>12</xdr:row>
          <xdr:rowOff>152400</xdr:rowOff>
        </xdr:to>
        <xdr:sp macro="" textlink="">
          <xdr:nvSpPr>
            <xdr:cNvPr id="446522" name="Drop Down 58" hidden="1">
              <a:extLst>
                <a:ext uri="{63B3BB69-23CF-44E3-9099-C40C66FF867C}">
                  <a14:compatExt spid="_x0000_s446522"/>
                </a:ext>
                <a:ext uri="{FF2B5EF4-FFF2-40B4-BE49-F238E27FC236}">
                  <a16:creationId xmlns:a16="http://schemas.microsoft.com/office/drawing/2014/main" id="{00000000-0008-0000-0B00-00003A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142875</xdr:colOff>
          <xdr:row>13</xdr:row>
          <xdr:rowOff>61913</xdr:rowOff>
        </xdr:from>
        <xdr:to>
          <xdr:col>43</xdr:col>
          <xdr:colOff>800100</xdr:colOff>
          <xdr:row>14</xdr:row>
          <xdr:rowOff>142875</xdr:rowOff>
        </xdr:to>
        <xdr:sp macro="" textlink="">
          <xdr:nvSpPr>
            <xdr:cNvPr id="446523" name="Drop Down 59" hidden="1">
              <a:extLst>
                <a:ext uri="{63B3BB69-23CF-44E3-9099-C40C66FF867C}">
                  <a14:compatExt spid="_x0000_s446523"/>
                </a:ext>
                <a:ext uri="{FF2B5EF4-FFF2-40B4-BE49-F238E27FC236}">
                  <a16:creationId xmlns:a16="http://schemas.microsoft.com/office/drawing/2014/main" id="{00000000-0008-0000-0B00-00003B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15</xdr:row>
          <xdr:rowOff>61913</xdr:rowOff>
        </xdr:from>
        <xdr:to>
          <xdr:col>43</xdr:col>
          <xdr:colOff>785813</xdr:colOff>
          <xdr:row>16</xdr:row>
          <xdr:rowOff>138113</xdr:rowOff>
        </xdr:to>
        <xdr:sp macro="" textlink="">
          <xdr:nvSpPr>
            <xdr:cNvPr id="446524" name="Drop Down 60" hidden="1">
              <a:extLst>
                <a:ext uri="{63B3BB69-23CF-44E3-9099-C40C66FF867C}">
                  <a14:compatExt spid="_x0000_s446524"/>
                </a:ext>
                <a:ext uri="{FF2B5EF4-FFF2-40B4-BE49-F238E27FC236}">
                  <a16:creationId xmlns:a16="http://schemas.microsoft.com/office/drawing/2014/main" id="{00000000-0008-0000-0B00-00003C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123825</xdr:colOff>
          <xdr:row>17</xdr:row>
          <xdr:rowOff>104775</xdr:rowOff>
        </xdr:from>
        <xdr:to>
          <xdr:col>43</xdr:col>
          <xdr:colOff>785813</xdr:colOff>
          <xdr:row>18</xdr:row>
          <xdr:rowOff>100013</xdr:rowOff>
        </xdr:to>
        <xdr:sp macro="" textlink="">
          <xdr:nvSpPr>
            <xdr:cNvPr id="446525" name="Drop Down 61" hidden="1">
              <a:extLst>
                <a:ext uri="{63B3BB69-23CF-44E3-9099-C40C66FF867C}">
                  <a14:compatExt spid="_x0000_s446525"/>
                </a:ext>
                <a:ext uri="{FF2B5EF4-FFF2-40B4-BE49-F238E27FC236}">
                  <a16:creationId xmlns:a16="http://schemas.microsoft.com/office/drawing/2014/main" id="{00000000-0008-0000-0B00-00003DD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0</xdr:colOff>
      <xdr:row>56</xdr:row>
      <xdr:rowOff>357188</xdr:rowOff>
    </xdr:from>
    <xdr:to>
      <xdr:col>33</xdr:col>
      <xdr:colOff>369094</xdr:colOff>
      <xdr:row>60</xdr:row>
      <xdr:rowOff>147638</xdr:rowOff>
    </xdr:to>
    <xdr:sp macro="" textlink="">
      <xdr:nvSpPr>
        <xdr:cNvPr id="94" name="WordArt 124">
          <a:extLst>
            <a:ext uri="{FF2B5EF4-FFF2-40B4-BE49-F238E27FC236}">
              <a16:creationId xmlns:a16="http://schemas.microsoft.com/office/drawing/2014/main" id="{00000000-0008-0000-0B00-00005E000000}"/>
            </a:ext>
          </a:extLst>
        </xdr:cNvPr>
        <xdr:cNvSpPr>
          <a:spLocks noChangeArrowheads="1" noChangeShapeType="1" noTextEdit="1"/>
        </xdr:cNvSpPr>
      </xdr:nvSpPr>
      <xdr:spPr bwMode="auto">
        <a:xfrm>
          <a:off x="5524500" y="15466219"/>
          <a:ext cx="10751344" cy="1552575"/>
        </a:xfrm>
        <a:prstGeom prst="rect">
          <a:avLst/>
        </a:prstGeom>
      </xdr:spPr>
      <xdr:txBody>
        <a:bodyPr wrap="none" fromWordArt="1">
          <a:prstTxWarp prst="textPlain">
            <a:avLst>
              <a:gd name="adj" fmla="val 50000"/>
            </a:avLst>
          </a:prstTxWarp>
          <a:scene3d>
            <a:camera prst="legacyObliqueTopRight"/>
            <a:lightRig rig="legacyHarsh3" dir="b"/>
          </a:scene3d>
          <a:sp3d extrusionH="23800" prstMaterial="legacyMetal">
            <a:extrusionClr>
              <a:srgbClr val="99CCFF"/>
            </a:extrusionClr>
          </a:sp3d>
        </a:bodyPr>
        <a:lstStyle/>
        <a:p>
          <a:pPr algn="ctr" rtl="0"/>
          <a:r>
            <a:rPr lang="de-AT" sz="2000" kern="10" spc="0">
              <a:ln w="9525">
                <a:round/>
                <a:headEnd/>
                <a:tailEnd/>
              </a:ln>
              <a:gradFill rotWithShape="0">
                <a:gsLst>
                  <a:gs pos="0">
                    <a:srgbClr val="3366FF"/>
                  </a:gs>
                  <a:gs pos="50000">
                    <a:srgbClr val="000080"/>
                  </a:gs>
                  <a:gs pos="100000">
                    <a:srgbClr val="3366FF"/>
                  </a:gs>
                </a:gsLst>
                <a:lin ang="5400000" scaled="1"/>
              </a:gradFill>
              <a:effectLst/>
              <a:latin typeface="Times New Roman"/>
              <a:cs typeface="Times New Roman"/>
            </a:rPr>
            <a:t>Der Tipp gefällt Ihnen nicht ?</a:t>
          </a:r>
        </a:p>
        <a:p>
          <a:pPr algn="ctr" rtl="0"/>
          <a:r>
            <a:rPr lang="de-AT" sz="2000" kern="10" spc="0">
              <a:ln w="9525">
                <a:round/>
                <a:headEnd/>
                <a:tailEnd/>
              </a:ln>
              <a:gradFill rotWithShape="0">
                <a:gsLst>
                  <a:gs pos="0">
                    <a:srgbClr val="3366FF"/>
                  </a:gs>
                  <a:gs pos="50000">
                    <a:srgbClr val="000080"/>
                  </a:gs>
                  <a:gs pos="100000">
                    <a:srgbClr val="3366FF"/>
                  </a:gs>
                </a:gsLst>
                <a:lin ang="5400000" scaled="1"/>
              </a:gradFill>
              <a:effectLst/>
              <a:latin typeface="Times New Roman"/>
              <a:cs typeface="Times New Roman"/>
            </a:rPr>
            <a:t>Drücken Sie F9 - und Sie bekommen einen neuen, viel schöneren !</a:t>
          </a:r>
        </a:p>
        <a:p>
          <a:pPr algn="ctr" rtl="0"/>
          <a:r>
            <a:rPr lang="de-AT" sz="2000" kern="10" spc="0">
              <a:ln w="9525">
                <a:round/>
                <a:headEnd/>
                <a:tailEnd/>
              </a:ln>
              <a:gradFill rotWithShape="0">
                <a:gsLst>
                  <a:gs pos="0">
                    <a:srgbClr val="3366FF"/>
                  </a:gs>
                  <a:gs pos="50000">
                    <a:srgbClr val="000080"/>
                  </a:gs>
                  <a:gs pos="100000">
                    <a:srgbClr val="3366FF"/>
                  </a:gs>
                </a:gsLst>
                <a:lin ang="5400000" scaled="1"/>
              </a:gradFill>
              <a:effectLst/>
              <a:latin typeface="Times New Roman"/>
              <a:cs typeface="Times New Roman"/>
            </a:rPr>
            <a:t>Das geht so lange, bis Sie den OK-Button drücken</a:t>
          </a:r>
        </a:p>
      </xdr:txBody>
    </xdr:sp>
    <xdr:clientData/>
  </xdr:twoCellAnchor>
  <xdr:twoCellAnchor>
    <xdr:from>
      <xdr:col>11</xdr:col>
      <xdr:colOff>0</xdr:colOff>
      <xdr:row>61</xdr:row>
      <xdr:rowOff>178593</xdr:rowOff>
    </xdr:from>
    <xdr:to>
      <xdr:col>33</xdr:col>
      <xdr:colOff>404813</xdr:colOff>
      <xdr:row>63</xdr:row>
      <xdr:rowOff>30956</xdr:rowOff>
    </xdr:to>
    <xdr:sp macro="" textlink="">
      <xdr:nvSpPr>
        <xdr:cNvPr id="95" name="WordArt 125">
          <a:extLst>
            <a:ext uri="{FF2B5EF4-FFF2-40B4-BE49-F238E27FC236}">
              <a16:creationId xmlns:a16="http://schemas.microsoft.com/office/drawing/2014/main" id="{00000000-0008-0000-0B00-00005F000000}"/>
            </a:ext>
          </a:extLst>
        </xdr:cNvPr>
        <xdr:cNvSpPr>
          <a:spLocks noChangeArrowheads="1" noChangeShapeType="1" noTextEdit="1"/>
        </xdr:cNvSpPr>
      </xdr:nvSpPr>
      <xdr:spPr bwMode="auto">
        <a:xfrm>
          <a:off x="5524500" y="17299781"/>
          <a:ext cx="10787063" cy="352425"/>
        </a:xfrm>
        <a:prstGeom prst="rect">
          <a:avLst/>
        </a:prstGeom>
      </xdr:spPr>
      <xdr:txBody>
        <a:bodyPr wrap="none" fromWordArt="1">
          <a:prstTxWarp prst="textSlantUp">
            <a:avLst>
              <a:gd name="adj" fmla="val 0"/>
            </a:avLst>
          </a:prstTxWarp>
          <a:scene3d>
            <a:camera prst="legacyObliqueTopRight"/>
            <a:lightRig rig="legacyFlat3" dir="b"/>
          </a:scene3d>
          <a:sp3d extrusionH="49200" prstMaterial="legacyMatte">
            <a:extrusionClr>
              <a:srgbClr val="000080"/>
            </a:extrusionClr>
          </a:sp3d>
        </a:bodyPr>
        <a:lstStyle/>
        <a:p>
          <a:pPr algn="ctr" rtl="0"/>
          <a:r>
            <a:rPr lang="de-AT" sz="2400" b="1" kern="10" spc="0">
              <a:ln w="9525">
                <a:round/>
                <a:headEnd/>
                <a:tailEnd/>
              </a:ln>
              <a:gradFill rotWithShape="0">
                <a:gsLst>
                  <a:gs pos="0">
                    <a:srgbClr val="000080"/>
                  </a:gs>
                  <a:gs pos="100000">
                    <a:srgbClr val="3366FF"/>
                  </a:gs>
                </a:gsLst>
                <a:lin ang="5400000" scaled="1"/>
              </a:gradFill>
              <a:effectLst/>
              <a:latin typeface="Times New Roman"/>
              <a:cs typeface="Times New Roman"/>
            </a:rPr>
            <a:t>Sie glauben, das können Sie besser ? Dann ab zum</a:t>
          </a:r>
        </a:p>
      </xdr:txBody>
    </xdr:sp>
    <xdr:clientData/>
  </xdr:twoCellAnchor>
  <xdr:twoCellAnchor>
    <xdr:from>
      <xdr:col>34</xdr:col>
      <xdr:colOff>145252</xdr:colOff>
      <xdr:row>60</xdr:row>
      <xdr:rowOff>142876</xdr:rowOff>
    </xdr:from>
    <xdr:to>
      <xdr:col>39</xdr:col>
      <xdr:colOff>1095372</xdr:colOff>
      <xdr:row>63</xdr:row>
      <xdr:rowOff>218282</xdr:rowOff>
    </xdr:to>
    <xdr:sp macro="" textlink="">
      <xdr:nvSpPr>
        <xdr:cNvPr id="96" name="AutoShape 2">
          <a:hlinkClick xmlns:r="http://schemas.openxmlformats.org/officeDocument/2006/relationships" r:id="rId7"/>
          <a:extLst>
            <a:ext uri="{FF2B5EF4-FFF2-40B4-BE49-F238E27FC236}">
              <a16:creationId xmlns:a16="http://schemas.microsoft.com/office/drawing/2014/main" id="{00000000-0008-0000-0B00-000060000000}"/>
            </a:ext>
          </a:extLst>
        </xdr:cNvPr>
        <xdr:cNvSpPr>
          <a:spLocks noChangeArrowheads="1"/>
        </xdr:cNvSpPr>
      </xdr:nvSpPr>
      <xdr:spPr bwMode="auto">
        <a:xfrm>
          <a:off x="16611596" y="17014032"/>
          <a:ext cx="3974307" cy="825500"/>
        </a:xfrm>
        <a:prstGeom prst="actionButtonBlank">
          <a:avLst/>
        </a:prstGeom>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xdr:spPr>
      <xdr:txBody>
        <a:bodyPr vertOverflow="clip" wrap="square" lIns="91440" tIns="45720" rIns="91440" bIns="45720" anchor="ctr" anchorCtr="0" upright="1"/>
        <a:lstStyle/>
        <a:p>
          <a:pPr marL="0" indent="0" algn="ctr" rtl="0">
            <a:defRPr sz="1000"/>
          </a:pPr>
          <a:r>
            <a:rPr lang="de-AT" sz="3600" b="1" i="0" u="none" strike="noStrike" baseline="0">
              <a:solidFill>
                <a:schemeClr val="tx2"/>
              </a:solidFill>
              <a:latin typeface="Times New Roman"/>
              <a:ea typeface="+mn-ea"/>
              <a:cs typeface="Times New Roman"/>
            </a:rPr>
            <a:t>Tipp-Formular</a:t>
          </a:r>
        </a:p>
      </xdr:txBody>
    </xdr:sp>
    <xdr:clientData/>
  </xdr:twoCellAnchor>
  <xdr:twoCellAnchor editAs="oneCell">
    <xdr:from>
      <xdr:col>2</xdr:col>
      <xdr:colOff>48429</xdr:colOff>
      <xdr:row>0</xdr:row>
      <xdr:rowOff>165067</xdr:rowOff>
    </xdr:from>
    <xdr:to>
      <xdr:col>2</xdr:col>
      <xdr:colOff>557102</xdr:colOff>
      <xdr:row>2</xdr:row>
      <xdr:rowOff>396</xdr:rowOff>
    </xdr:to>
    <xdr:pic>
      <xdr:nvPicPr>
        <xdr:cNvPr id="7" name="Grafik 6" descr="Ein Bild, das Logo, Grafiken, Symbol, Schrift enthält.&#10;&#10;Automatisch generierte Beschreibung">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248454" y="165067"/>
          <a:ext cx="508673" cy="368729"/>
        </a:xfrm>
        <a:prstGeom prst="rect">
          <a:avLst/>
        </a:prstGeom>
      </xdr:spPr>
    </xdr:pic>
    <xdr:clientData/>
  </xdr:twoCellAnchor>
  <xdr:twoCellAnchor editAs="oneCell">
    <xdr:from>
      <xdr:col>19</xdr:col>
      <xdr:colOff>24616</xdr:colOff>
      <xdr:row>16</xdr:row>
      <xdr:rowOff>231742</xdr:rowOff>
    </xdr:from>
    <xdr:to>
      <xdr:col>21</xdr:col>
      <xdr:colOff>76089</xdr:colOff>
      <xdr:row>17</xdr:row>
      <xdr:rowOff>352821</xdr:rowOff>
    </xdr:to>
    <xdr:pic>
      <xdr:nvPicPr>
        <xdr:cNvPr id="8" name="Grafik 7" descr="Ein Bild, das Logo, Grafiken, Symbol, Schrift enthält.&#10;&#10;Automatisch generierte Beschreibung">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8682841" y="4403692"/>
          <a:ext cx="508673" cy="368729"/>
        </a:xfrm>
        <a:prstGeom prst="rect">
          <a:avLst/>
        </a:prstGeom>
      </xdr:spPr>
    </xdr:pic>
    <xdr:clientData/>
  </xdr:twoCellAnchor>
  <xdr:twoCellAnchor editAs="oneCell">
    <xdr:from>
      <xdr:col>19</xdr:col>
      <xdr:colOff>29379</xdr:colOff>
      <xdr:row>8</xdr:row>
      <xdr:rowOff>226980</xdr:rowOff>
    </xdr:from>
    <xdr:to>
      <xdr:col>21</xdr:col>
      <xdr:colOff>80852</xdr:colOff>
      <xdr:row>9</xdr:row>
      <xdr:rowOff>348059</xdr:rowOff>
    </xdr:to>
    <xdr:pic>
      <xdr:nvPicPr>
        <xdr:cNvPr id="9" name="Grafik 8" descr="Ein Bild, das Logo, Grafiken, Symbol, Schrift enthält.&#10;&#10;Automatisch generierte Beschreibung">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8687604" y="2303430"/>
          <a:ext cx="508673" cy="368729"/>
        </a:xfrm>
        <a:prstGeom prst="rect">
          <a:avLst/>
        </a:prstGeom>
      </xdr:spPr>
    </xdr:pic>
    <xdr:clientData/>
  </xdr:twoCellAnchor>
  <xdr:twoCellAnchor editAs="oneCell">
    <xdr:from>
      <xdr:col>19</xdr:col>
      <xdr:colOff>38904</xdr:colOff>
      <xdr:row>1</xdr:row>
      <xdr:rowOff>3142</xdr:rowOff>
    </xdr:from>
    <xdr:to>
      <xdr:col>21</xdr:col>
      <xdr:colOff>90377</xdr:colOff>
      <xdr:row>2</xdr:row>
      <xdr:rowOff>9921</xdr:rowOff>
    </xdr:to>
    <xdr:pic>
      <xdr:nvPicPr>
        <xdr:cNvPr id="10" name="Grafik 9" descr="Ein Bild, das Logo, Grafiken, Symbol, Schrift enthält.&#10;&#10;Automatisch generierte Beschreibung">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8697129" y="174592"/>
          <a:ext cx="508673" cy="368729"/>
        </a:xfrm>
        <a:prstGeom prst="rect">
          <a:avLst/>
        </a:prstGeom>
      </xdr:spPr>
    </xdr:pic>
    <xdr:clientData/>
  </xdr:twoCellAnchor>
  <xdr:twoCellAnchor editAs="oneCell">
    <xdr:from>
      <xdr:col>2</xdr:col>
      <xdr:colOff>100816</xdr:colOff>
      <xdr:row>24</xdr:row>
      <xdr:rowOff>246030</xdr:rowOff>
    </xdr:from>
    <xdr:to>
      <xdr:col>2</xdr:col>
      <xdr:colOff>609489</xdr:colOff>
      <xdr:row>26</xdr:row>
      <xdr:rowOff>5159</xdr:rowOff>
    </xdr:to>
    <xdr:pic>
      <xdr:nvPicPr>
        <xdr:cNvPr id="11" name="Grafik 10" descr="Ein Bild, das Logo, Grafiken, Symbol, Schrift enthält.&#10;&#10;Automatisch generierte Beschreibung">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300841" y="6513480"/>
          <a:ext cx="508673" cy="368729"/>
        </a:xfrm>
        <a:prstGeom prst="rect">
          <a:avLst/>
        </a:prstGeom>
      </xdr:spPr>
    </xdr:pic>
    <xdr:clientData/>
  </xdr:twoCellAnchor>
  <xdr:twoCellAnchor editAs="oneCell">
    <xdr:from>
      <xdr:col>2</xdr:col>
      <xdr:colOff>91291</xdr:colOff>
      <xdr:row>16</xdr:row>
      <xdr:rowOff>226980</xdr:rowOff>
    </xdr:from>
    <xdr:to>
      <xdr:col>2</xdr:col>
      <xdr:colOff>599964</xdr:colOff>
      <xdr:row>17</xdr:row>
      <xdr:rowOff>348059</xdr:rowOff>
    </xdr:to>
    <xdr:pic>
      <xdr:nvPicPr>
        <xdr:cNvPr id="12" name="Grafik 11" descr="Ein Bild, das Logo, Grafiken, Symbol, Schrift enthält.&#10;&#10;Automatisch generierte Beschreibung">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291316" y="4398930"/>
          <a:ext cx="508673" cy="368729"/>
        </a:xfrm>
        <a:prstGeom prst="rect">
          <a:avLst/>
        </a:prstGeom>
      </xdr:spPr>
    </xdr:pic>
    <xdr:clientData/>
  </xdr:twoCellAnchor>
  <xdr:twoCellAnchor editAs="oneCell">
    <xdr:from>
      <xdr:col>2</xdr:col>
      <xdr:colOff>96054</xdr:colOff>
      <xdr:row>8</xdr:row>
      <xdr:rowOff>246029</xdr:rowOff>
    </xdr:from>
    <xdr:to>
      <xdr:col>2</xdr:col>
      <xdr:colOff>604727</xdr:colOff>
      <xdr:row>10</xdr:row>
      <xdr:rowOff>5158</xdr:rowOff>
    </xdr:to>
    <xdr:pic>
      <xdr:nvPicPr>
        <xdr:cNvPr id="14" name="Grafik 13" descr="Ein Bild, das Logo, Grafiken, Symbol, Schrift enthält.&#10;&#10;Automatisch generierte Beschreibung">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296079" y="2322479"/>
          <a:ext cx="508673" cy="368729"/>
        </a:xfrm>
        <a:prstGeom prst="rect">
          <a:avLst/>
        </a:prstGeom>
      </xdr:spPr>
    </xdr:pic>
    <xdr:clientData/>
  </xdr:twoCellAnchor>
  <xdr:twoCellAnchor editAs="oneCell">
    <xdr:from>
      <xdr:col>2</xdr:col>
      <xdr:colOff>100816</xdr:colOff>
      <xdr:row>40</xdr:row>
      <xdr:rowOff>236505</xdr:rowOff>
    </xdr:from>
    <xdr:to>
      <xdr:col>2</xdr:col>
      <xdr:colOff>609489</xdr:colOff>
      <xdr:row>42</xdr:row>
      <xdr:rowOff>5159</xdr:rowOff>
    </xdr:to>
    <xdr:pic>
      <xdr:nvPicPr>
        <xdr:cNvPr id="15" name="Grafik 14" descr="Ein Bild, das Logo, Grafiken, Symbol, Schrift enthält.&#10;&#10;Automatisch generierte Beschreibung">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300841" y="10685430"/>
          <a:ext cx="508673" cy="368729"/>
        </a:xfrm>
        <a:prstGeom prst="rect">
          <a:avLst/>
        </a:prstGeom>
      </xdr:spPr>
    </xdr:pic>
    <xdr:clientData/>
  </xdr:twoCellAnchor>
  <xdr:twoCellAnchor editAs="oneCell">
    <xdr:from>
      <xdr:col>2</xdr:col>
      <xdr:colOff>77002</xdr:colOff>
      <xdr:row>32</xdr:row>
      <xdr:rowOff>236505</xdr:rowOff>
    </xdr:from>
    <xdr:to>
      <xdr:col>2</xdr:col>
      <xdr:colOff>585675</xdr:colOff>
      <xdr:row>34</xdr:row>
      <xdr:rowOff>5159</xdr:rowOff>
    </xdr:to>
    <xdr:pic>
      <xdr:nvPicPr>
        <xdr:cNvPr id="16" name="Grafik 15" descr="Ein Bild, das Logo, Grafiken, Symbol, Schrift enthält.&#10;&#10;Automatisch generierte Beschreibung">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277027" y="8599455"/>
          <a:ext cx="508673" cy="368729"/>
        </a:xfrm>
        <a:prstGeom prst="rect">
          <a:avLst/>
        </a:prstGeom>
      </xdr:spPr>
    </xdr:pic>
    <xdr:clientData/>
  </xdr:twoCellAnchor>
  <xdr:twoCellAnchor editAs="oneCell">
    <xdr:from>
      <xdr:col>19</xdr:col>
      <xdr:colOff>15091</xdr:colOff>
      <xdr:row>40</xdr:row>
      <xdr:rowOff>236505</xdr:rowOff>
    </xdr:from>
    <xdr:to>
      <xdr:col>21</xdr:col>
      <xdr:colOff>66564</xdr:colOff>
      <xdr:row>42</xdr:row>
      <xdr:rowOff>5159</xdr:rowOff>
    </xdr:to>
    <xdr:pic>
      <xdr:nvPicPr>
        <xdr:cNvPr id="17" name="Grafik 16" descr="Ein Bild, das Logo, Grafiken, Symbol, Schrift enthält.&#10;&#10;Automatisch generierte Beschreibung">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8673316" y="10685430"/>
          <a:ext cx="508673" cy="368729"/>
        </a:xfrm>
        <a:prstGeom prst="rect">
          <a:avLst/>
        </a:prstGeom>
      </xdr:spPr>
    </xdr:pic>
    <xdr:clientData/>
  </xdr:twoCellAnchor>
  <xdr:twoCellAnchor editAs="oneCell">
    <xdr:from>
      <xdr:col>19</xdr:col>
      <xdr:colOff>19854</xdr:colOff>
      <xdr:row>32</xdr:row>
      <xdr:rowOff>241268</xdr:rowOff>
    </xdr:from>
    <xdr:to>
      <xdr:col>21</xdr:col>
      <xdr:colOff>71327</xdr:colOff>
      <xdr:row>34</xdr:row>
      <xdr:rowOff>9922</xdr:rowOff>
    </xdr:to>
    <xdr:pic>
      <xdr:nvPicPr>
        <xdr:cNvPr id="18" name="Grafik 17" descr="Ein Bild, das Logo, Grafiken, Symbol, Schrift enthält.&#10;&#10;Automatisch generierte Beschreibu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8678079" y="8604218"/>
          <a:ext cx="508673" cy="368729"/>
        </a:xfrm>
        <a:prstGeom prst="rect">
          <a:avLst/>
        </a:prstGeom>
      </xdr:spPr>
    </xdr:pic>
    <xdr:clientData/>
  </xdr:twoCellAnchor>
  <xdr:twoCellAnchor editAs="oneCell">
    <xdr:from>
      <xdr:col>19</xdr:col>
      <xdr:colOff>29378</xdr:colOff>
      <xdr:row>24</xdr:row>
      <xdr:rowOff>241267</xdr:rowOff>
    </xdr:from>
    <xdr:to>
      <xdr:col>21</xdr:col>
      <xdr:colOff>80851</xdr:colOff>
      <xdr:row>26</xdr:row>
      <xdr:rowOff>396</xdr:rowOff>
    </xdr:to>
    <xdr:pic>
      <xdr:nvPicPr>
        <xdr:cNvPr id="19" name="Grafik 18" descr="Ein Bild, das Logo, Grafiken, Symbol, Schrift enthält.&#10;&#10;Automatisch generierte Beschreibung">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8687603" y="6508717"/>
          <a:ext cx="508673" cy="368729"/>
        </a:xfrm>
        <a:prstGeom prst="rect">
          <a:avLst/>
        </a:prstGeom>
      </xdr:spPr>
    </xdr:pic>
    <xdr:clientData/>
  </xdr:twoCellAnchor>
  <xdr:twoCellAnchor editAs="oneCell">
    <xdr:from>
      <xdr:col>34</xdr:col>
      <xdr:colOff>9522</xdr:colOff>
      <xdr:row>1</xdr:row>
      <xdr:rowOff>14287</xdr:rowOff>
    </xdr:from>
    <xdr:to>
      <xdr:col>34</xdr:col>
      <xdr:colOff>825948</xdr:colOff>
      <xdr:row>2</xdr:row>
      <xdr:rowOff>243027</xdr:rowOff>
    </xdr:to>
    <xdr:pic>
      <xdr:nvPicPr>
        <xdr:cNvPr id="21" name="Grafik 20" descr="Ein Bild, das Logo, Grafiken, Symbol, Schrift enthält.&#10;&#10;Automatisch generierte Beschreibung">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6468722" y="185737"/>
          <a:ext cx="816426" cy="590690"/>
        </a:xfrm>
        <a:prstGeom prst="rect">
          <a:avLst/>
        </a:prstGeom>
      </xdr:spPr>
    </xdr:pic>
    <xdr:clientData/>
  </xdr:twoCellAnchor>
  <xdr:twoCellAnchor editAs="oneCell">
    <xdr:from>
      <xdr:col>34</xdr:col>
      <xdr:colOff>28569</xdr:colOff>
      <xdr:row>34</xdr:row>
      <xdr:rowOff>71438</xdr:rowOff>
    </xdr:from>
    <xdr:to>
      <xdr:col>34</xdr:col>
      <xdr:colOff>844995</xdr:colOff>
      <xdr:row>36</xdr:row>
      <xdr:rowOff>166828</xdr:rowOff>
    </xdr:to>
    <xdr:pic>
      <xdr:nvPicPr>
        <xdr:cNvPr id="22" name="Grafik 21" descr="Ein Bild, das Logo, Grafiken, Symbol, Schrift enthält.&#10;&#10;Automatisch generierte Beschreibung">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6487769" y="9034463"/>
          <a:ext cx="816426" cy="590690"/>
        </a:xfrm>
        <a:prstGeom prst="rect">
          <a:avLst/>
        </a:prstGeom>
      </xdr:spPr>
    </xdr:pic>
    <xdr:clientData/>
  </xdr:twoCellAnchor>
  <xdr:twoCellAnchor editAs="oneCell">
    <xdr:from>
      <xdr:col>34</xdr:col>
      <xdr:colOff>23807</xdr:colOff>
      <xdr:row>43</xdr:row>
      <xdr:rowOff>71437</xdr:rowOff>
    </xdr:from>
    <xdr:to>
      <xdr:col>34</xdr:col>
      <xdr:colOff>840233</xdr:colOff>
      <xdr:row>45</xdr:row>
      <xdr:rowOff>166827</xdr:rowOff>
    </xdr:to>
    <xdr:pic>
      <xdr:nvPicPr>
        <xdr:cNvPr id="23" name="Grafik 22" descr="Ein Bild, das Logo, Grafiken, Symbol, Schrift enthält.&#10;&#10;Automatisch generierte Beschreibung">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6483007" y="11368087"/>
          <a:ext cx="816426" cy="590690"/>
        </a:xfrm>
        <a:prstGeom prst="rect">
          <a:avLst/>
        </a:prstGeom>
      </xdr:spPr>
    </xdr:pic>
    <xdr:clientData/>
  </xdr:twoCellAnchor>
  <xdr:twoCellAnchor editAs="oneCell">
    <xdr:from>
      <xdr:col>34</xdr:col>
      <xdr:colOff>19043</xdr:colOff>
      <xdr:row>21</xdr:row>
      <xdr:rowOff>61915</xdr:rowOff>
    </xdr:from>
    <xdr:to>
      <xdr:col>34</xdr:col>
      <xdr:colOff>835469</xdr:colOff>
      <xdr:row>23</xdr:row>
      <xdr:rowOff>157305</xdr:rowOff>
    </xdr:to>
    <xdr:pic>
      <xdr:nvPicPr>
        <xdr:cNvPr id="24" name="Grafik 23" descr="Ein Bild, das Logo, Grafiken, Symbol, Schrift enthält.&#10;&#10;Automatisch generierte Beschreibung">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8456" b="91176" l="6150" r="94118">
                      <a14:foregroundMark x1="13904" y1="45956" x2="13904" y2="45956"/>
                      <a14:foregroundMark x1="13102" y1="48162" x2="13102" y2="48162"/>
                      <a14:foregroundMark x1="13369" y1="52574" x2="12299" y2="56618"/>
                      <a14:foregroundMark x1="6684" y1="47794" x2="7754" y2="52206"/>
                      <a14:foregroundMark x1="81016" y1="31250" x2="82086" y2="40074"/>
                      <a14:foregroundMark x1="90374" y1="30147" x2="91176" y2="37868"/>
                      <a14:foregroundMark x1="94118" y1="53676" x2="92781" y2="53676"/>
                      <a14:foregroundMark x1="60963" y1="9191" x2="65241" y2="8456"/>
                      <a14:foregroundMark x1="44118" y1="9559" x2="44118" y2="9559"/>
                      <a14:foregroundMark x1="44652" y1="9926" x2="43583" y2="9926"/>
                      <a14:foregroundMark x1="41176" y1="12132" x2="45989" y2="10662"/>
                      <a14:foregroundMark x1="43048" y1="9926" x2="44920" y2="9926"/>
                      <a14:foregroundMark x1="36364" y1="75735" x2="40374" y2="82353"/>
                      <a14:foregroundMark x1="59626" y1="74632" x2="55882" y2="79779"/>
                      <a14:foregroundMark x1="44920" y1="91176" x2="44920" y2="91176"/>
                    </a14:backgroundRemoval>
                  </a14:imgEffect>
                </a14:imgLayer>
              </a14:imgProps>
            </a:ext>
            <a:ext uri="{28A0092B-C50C-407E-A947-70E740481C1C}">
              <a14:useLocalDpi xmlns:a14="http://schemas.microsoft.com/office/drawing/2010/main" val="0"/>
            </a:ext>
          </a:extLst>
        </a:blip>
        <a:stretch>
          <a:fillRect/>
        </a:stretch>
      </xdr:blipFill>
      <xdr:spPr>
        <a:xfrm>
          <a:off x="16478243" y="5586415"/>
          <a:ext cx="816426" cy="590690"/>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gradFill rotWithShape="0">
          <a:gsLst>
            <a:gs pos="0">
              <a:srgbClr val="808080"/>
            </a:gs>
            <a:gs pos="50000">
              <a:srgbClr val="C0C0C0"/>
            </a:gs>
            <a:gs pos="100000">
              <a:srgbClr val="808080"/>
            </a:gs>
          </a:gsLst>
          <a:lin ang="5400000" scaled="1"/>
        </a:gradFill>
        <a:ln w="50800" cap="rnd" cmpd="thinThick">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5400000" scaled="0"/>
          </a:gradFill>
          <a:round/>
          <a:headEnd/>
          <a:tailEnd/>
        </a:ln>
        <a:scene3d>
          <a:camera prst="orthographicFront"/>
          <a:lightRig rig="threePt" dir="t"/>
        </a:scene3d>
        <a:sp3d>
          <a:bevelT/>
          <a:bevelB/>
        </a:sp3d>
      </a:spPr>
      <a:bodyPr vertOverflow="clip" wrap="square" lIns="91440" tIns="45720" rIns="91440" bIns="45720" anchor="ctr" anchorCtr="0" upright="1"/>
      <a:lstStyle>
        <a:defPPr marL="0" indent="0" algn="ctr" rtl="0">
          <a:defRPr sz="1200" b="1" i="0" u="none" strike="noStrike" baseline="0">
            <a:solidFill>
              <a:schemeClr val="tx2"/>
            </a:solidFill>
            <a:latin typeface="Times New Roman"/>
            <a:ea typeface="+mn-ea"/>
            <a:cs typeface="Times New Roman"/>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7" Type="http://schemas.openxmlformats.org/officeDocument/2006/relationships/ctrlProp" Target="../ctrlProps/ctrlProp3.xml"/><Relationship Id="rId2" Type="http://schemas.openxmlformats.org/officeDocument/2006/relationships/drawing" Target="../drawings/drawing8.xml"/><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omments" Target="../comments1.xml"/><Relationship Id="rId5" Type="http://schemas.openxmlformats.org/officeDocument/2006/relationships/ctrlProp" Target="../ctrlProps/ctrlProp1.xml"/><Relationship Id="rId61" Type="http://schemas.openxmlformats.org/officeDocument/2006/relationships/ctrlProp" Target="../ctrlProps/ctrlProp57.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vmlDrawing" Target="../drawings/vmlDrawing1.v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1" Type="http://schemas.openxmlformats.org/officeDocument/2006/relationships/printerSettings" Target="../printerSettings/printerSettings8.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4" Type="http://schemas.openxmlformats.org/officeDocument/2006/relationships/image" Target="../media/image12.jpeg"/><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70.xml"/><Relationship Id="rId18" Type="http://schemas.openxmlformats.org/officeDocument/2006/relationships/ctrlProp" Target="../ctrlProps/ctrlProp75.xml"/><Relationship Id="rId26" Type="http://schemas.openxmlformats.org/officeDocument/2006/relationships/ctrlProp" Target="../ctrlProps/ctrlProp83.xml"/><Relationship Id="rId39" Type="http://schemas.openxmlformats.org/officeDocument/2006/relationships/ctrlProp" Target="../ctrlProps/ctrlProp96.xml"/><Relationship Id="rId21" Type="http://schemas.openxmlformats.org/officeDocument/2006/relationships/ctrlProp" Target="../ctrlProps/ctrlProp78.xml"/><Relationship Id="rId34" Type="http://schemas.openxmlformats.org/officeDocument/2006/relationships/ctrlProp" Target="../ctrlProps/ctrlProp91.xml"/><Relationship Id="rId42" Type="http://schemas.openxmlformats.org/officeDocument/2006/relationships/ctrlProp" Target="../ctrlProps/ctrlProp99.xml"/><Relationship Id="rId47" Type="http://schemas.openxmlformats.org/officeDocument/2006/relationships/ctrlProp" Target="../ctrlProps/ctrlProp104.xml"/><Relationship Id="rId50" Type="http://schemas.openxmlformats.org/officeDocument/2006/relationships/ctrlProp" Target="../ctrlProps/ctrlProp107.xml"/><Relationship Id="rId55" Type="http://schemas.openxmlformats.org/officeDocument/2006/relationships/ctrlProp" Target="../ctrlProps/ctrlProp112.xml"/><Relationship Id="rId7" Type="http://schemas.openxmlformats.org/officeDocument/2006/relationships/ctrlProp" Target="../ctrlProps/ctrlProp64.xml"/><Relationship Id="rId2" Type="http://schemas.openxmlformats.org/officeDocument/2006/relationships/drawing" Target="../drawings/drawing9.xml"/><Relationship Id="rId16" Type="http://schemas.openxmlformats.org/officeDocument/2006/relationships/ctrlProp" Target="../ctrlProps/ctrlProp73.xml"/><Relationship Id="rId29" Type="http://schemas.openxmlformats.org/officeDocument/2006/relationships/ctrlProp" Target="../ctrlProps/ctrlProp86.xml"/><Relationship Id="rId11" Type="http://schemas.openxmlformats.org/officeDocument/2006/relationships/ctrlProp" Target="../ctrlProps/ctrlProp68.xml"/><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3" Type="http://schemas.openxmlformats.org/officeDocument/2006/relationships/ctrlProp" Target="../ctrlProps/ctrlProp110.xml"/><Relationship Id="rId5" Type="http://schemas.openxmlformats.org/officeDocument/2006/relationships/ctrlProp" Target="../ctrlProps/ctrlProp62.xml"/><Relationship Id="rId10" Type="http://schemas.openxmlformats.org/officeDocument/2006/relationships/ctrlProp" Target="../ctrlProps/ctrlProp67.xml"/><Relationship Id="rId19" Type="http://schemas.openxmlformats.org/officeDocument/2006/relationships/ctrlProp" Target="../ctrlProps/ctrlProp76.xml"/><Relationship Id="rId31" Type="http://schemas.openxmlformats.org/officeDocument/2006/relationships/ctrlProp" Target="../ctrlProps/ctrlProp88.xml"/><Relationship Id="rId44" Type="http://schemas.openxmlformats.org/officeDocument/2006/relationships/ctrlProp" Target="../ctrlProps/ctrlProp101.xml"/><Relationship Id="rId52" Type="http://schemas.openxmlformats.org/officeDocument/2006/relationships/ctrlProp" Target="../ctrlProps/ctrlProp109.xml"/><Relationship Id="rId4" Type="http://schemas.openxmlformats.org/officeDocument/2006/relationships/image" Target="../media/image16.png"/><Relationship Id="rId9" Type="http://schemas.openxmlformats.org/officeDocument/2006/relationships/ctrlProp" Target="../ctrlProps/ctrlProp66.xml"/><Relationship Id="rId14" Type="http://schemas.openxmlformats.org/officeDocument/2006/relationships/ctrlProp" Target="../ctrlProps/ctrlProp71.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8" Type="http://schemas.openxmlformats.org/officeDocument/2006/relationships/ctrlProp" Target="../ctrlProps/ctrlProp65.xml"/><Relationship Id="rId51" Type="http://schemas.openxmlformats.org/officeDocument/2006/relationships/ctrlProp" Target="../ctrlProps/ctrlProp108.xml"/><Relationship Id="rId3" Type="http://schemas.openxmlformats.org/officeDocument/2006/relationships/vmlDrawing" Target="../drawings/vmlDrawing2.vml"/><Relationship Id="rId12" Type="http://schemas.openxmlformats.org/officeDocument/2006/relationships/ctrlProp" Target="../ctrlProps/ctrlProp69.xml"/><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20" Type="http://schemas.openxmlformats.org/officeDocument/2006/relationships/ctrlProp" Target="../ctrlProps/ctrlProp77.xml"/><Relationship Id="rId41" Type="http://schemas.openxmlformats.org/officeDocument/2006/relationships/ctrlProp" Target="../ctrlProps/ctrlProp98.xml"/><Relationship Id="rId54" Type="http://schemas.openxmlformats.org/officeDocument/2006/relationships/ctrlProp" Target="../ctrlProps/ctrlProp111.xml"/><Relationship Id="rId1" Type="http://schemas.openxmlformats.org/officeDocument/2006/relationships/printerSettings" Target="../printerSettings/printerSettings9.bin"/><Relationship Id="rId6" Type="http://schemas.openxmlformats.org/officeDocument/2006/relationships/ctrlProp" Target="../ctrlProps/ctrlProp63.xml"/><Relationship Id="rId15" Type="http://schemas.openxmlformats.org/officeDocument/2006/relationships/ctrlProp" Target="../ctrlProps/ctrlProp72.x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49" Type="http://schemas.openxmlformats.org/officeDocument/2006/relationships/ctrlProp" Target="../ctrlProps/ctrlProp106.xml"/></Relationships>
</file>

<file path=xl/worksheets/_rels/sheet13.xml.rels><?xml version="1.0" encoding="UTF-8" standalone="yes"?>
<Relationships xmlns="http://schemas.openxmlformats.org/package/2006/relationships"><Relationship Id="rId3" Type="http://schemas.openxmlformats.org/officeDocument/2006/relationships/hyperlink" Target="mailto:clemens@wagner-cup.eu" TargetMode="External"/><Relationship Id="rId2" Type="http://schemas.openxmlformats.org/officeDocument/2006/relationships/hyperlink" Target="mailto:alexander@wagner-cup.eu" TargetMode="External"/><Relationship Id="rId1" Type="http://schemas.openxmlformats.org/officeDocument/2006/relationships/hyperlink" Target="mailto:gerhard@wagner-cup.eu" TargetMode="External"/><Relationship Id="rId6" Type="http://schemas.openxmlformats.org/officeDocument/2006/relationships/image" Target="../media/image12.jpeg"/><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hyperlink" Target="mailto:clemens@wagner-cup.eu" TargetMode="External"/><Relationship Id="rId2" Type="http://schemas.openxmlformats.org/officeDocument/2006/relationships/hyperlink" Target="mailto:alexander@wagner-cup.eu" TargetMode="External"/><Relationship Id="rId1" Type="http://schemas.openxmlformats.org/officeDocument/2006/relationships/hyperlink" Target="mailto:gerhard@wagner-cup.eu" TargetMode="External"/><Relationship Id="rId6" Type="http://schemas.openxmlformats.org/officeDocument/2006/relationships/image" Target="../media/image17.png"/><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mailto:clemens@wagner-cup.eu" TargetMode="External"/><Relationship Id="rId2" Type="http://schemas.openxmlformats.org/officeDocument/2006/relationships/hyperlink" Target="mailto:alexander@wagner-cup.eu" TargetMode="External"/><Relationship Id="rId1" Type="http://schemas.openxmlformats.org/officeDocument/2006/relationships/hyperlink" Target="mailto:gerhard@wagner-cup.eu" TargetMode="External"/><Relationship Id="rId5" Type="http://schemas.openxmlformats.org/officeDocument/2006/relationships/image" Target="../media/image17.png"/><Relationship Id="rId4"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hyperlink" Target="mailto:clemens@wagner-cup.eu" TargetMode="External"/><Relationship Id="rId2" Type="http://schemas.openxmlformats.org/officeDocument/2006/relationships/hyperlink" Target="mailto:alexander@wagner-cup.eu" TargetMode="External"/><Relationship Id="rId1" Type="http://schemas.openxmlformats.org/officeDocument/2006/relationships/hyperlink" Target="mailto:gerhard@wagner-cup.eu" TargetMode="External"/><Relationship Id="rId6" Type="http://schemas.openxmlformats.org/officeDocument/2006/relationships/image" Target="../media/image16.png"/><Relationship Id="rId5" Type="http://schemas.openxmlformats.org/officeDocument/2006/relationships/drawing" Target="../drawings/drawing12.xml"/><Relationship Id="rId4"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hyperlink" Target="mailto:clemens@wagner-cup.eu" TargetMode="External"/><Relationship Id="rId2" Type="http://schemas.openxmlformats.org/officeDocument/2006/relationships/hyperlink" Target="mailto:alexander@wagner-cup.eu" TargetMode="External"/><Relationship Id="rId1" Type="http://schemas.openxmlformats.org/officeDocument/2006/relationships/hyperlink" Target="mailto:gerhard@wagner-cup.eu" TargetMode="External"/><Relationship Id="rId6" Type="http://schemas.openxmlformats.org/officeDocument/2006/relationships/image" Target="../media/image16.png"/><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hyperlink" Target="mailto:clemens@wagner-cup.eu" TargetMode="External"/><Relationship Id="rId2" Type="http://schemas.openxmlformats.org/officeDocument/2006/relationships/hyperlink" Target="mailto:alexander@wagner-cup.eu" TargetMode="External"/><Relationship Id="rId1" Type="http://schemas.openxmlformats.org/officeDocument/2006/relationships/hyperlink" Target="mailto:gerhard@wagner-cup.eu" TargetMode="External"/><Relationship Id="rId6" Type="http://schemas.openxmlformats.org/officeDocument/2006/relationships/image" Target="../media/image16.png"/><Relationship Id="rId5" Type="http://schemas.openxmlformats.org/officeDocument/2006/relationships/drawing" Target="../drawings/drawing14.xml"/><Relationship Id="rId4"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6" Type="http://schemas.openxmlformats.org/officeDocument/2006/relationships/hyperlink" Target="mailto:mgansterer@gmx.at" TargetMode="External"/><Relationship Id="rId117" Type="http://schemas.openxmlformats.org/officeDocument/2006/relationships/hyperlink" Target="mailto:johann.schratti@gmail.com" TargetMode="External"/><Relationship Id="rId21" Type="http://schemas.openxmlformats.org/officeDocument/2006/relationships/hyperlink" Target="mailto:thomas.jelencsits@chello.at" TargetMode="External"/><Relationship Id="rId42" Type="http://schemas.openxmlformats.org/officeDocument/2006/relationships/hyperlink" Target="mailto:matthias.zechner@uniqa.at" TargetMode="External"/><Relationship Id="rId47" Type="http://schemas.openxmlformats.org/officeDocument/2006/relationships/hyperlink" Target="mailto:p.weinhappl@energy.at" TargetMode="External"/><Relationship Id="rId63" Type="http://schemas.openxmlformats.org/officeDocument/2006/relationships/hyperlink" Target="mailto:sv.gerhardklein@gmail.com" TargetMode="External"/><Relationship Id="rId68" Type="http://schemas.openxmlformats.org/officeDocument/2006/relationships/hyperlink" Target="mailto:norbert.prewein@allianz.at" TargetMode="External"/><Relationship Id="rId84" Type="http://schemas.openxmlformats.org/officeDocument/2006/relationships/hyperlink" Target="mailto:R.Struhacek@energy.at" TargetMode="External"/><Relationship Id="rId89" Type="http://schemas.openxmlformats.org/officeDocument/2006/relationships/hyperlink" Target="mailto:behrooz.seifi@uniqa.at" TargetMode="External"/><Relationship Id="rId112" Type="http://schemas.openxmlformats.org/officeDocument/2006/relationships/hyperlink" Target="mailto:evelyn@energy.at" TargetMode="External"/><Relationship Id="rId16" Type="http://schemas.openxmlformats.org/officeDocument/2006/relationships/hyperlink" Target="mailto:gerhard.sirucek@uniqa.at" TargetMode="External"/><Relationship Id="rId107" Type="http://schemas.openxmlformats.org/officeDocument/2006/relationships/hyperlink" Target="mailto:rainer.bortenschlager@kronenzeitung.at" TargetMode="External"/><Relationship Id="rId11" Type="http://schemas.openxmlformats.org/officeDocument/2006/relationships/hyperlink" Target="mailto:Gerald.Enderle@allianz.at" TargetMode="External"/><Relationship Id="rId32" Type="http://schemas.openxmlformats.org/officeDocument/2006/relationships/hyperlink" Target="mailto:michael.kogler@uniqa.at" TargetMode="External"/><Relationship Id="rId37" Type="http://schemas.openxmlformats.org/officeDocument/2006/relationships/hyperlink" Target="mailto:mario.unterassinger@uniqa.at" TargetMode="External"/><Relationship Id="rId53" Type="http://schemas.openxmlformats.org/officeDocument/2006/relationships/hyperlink" Target="mailto:m.hofegger@live.com" TargetMode="External"/><Relationship Id="rId58" Type="http://schemas.openxmlformats.org/officeDocument/2006/relationships/hyperlink" Target="mailto:mmedinabravo@me.com" TargetMode="External"/><Relationship Id="rId74" Type="http://schemas.openxmlformats.org/officeDocument/2006/relationships/hyperlink" Target="mailto:matthias.kaufmann@tecdent.at" TargetMode="External"/><Relationship Id="rId79" Type="http://schemas.openxmlformats.org/officeDocument/2006/relationships/hyperlink" Target="mailto:erwin.griesl@uniqa.at" TargetMode="External"/><Relationship Id="rId102" Type="http://schemas.openxmlformats.org/officeDocument/2006/relationships/hyperlink" Target="mailto:m.kasmer@mnf.at" TargetMode="External"/><Relationship Id="rId123" Type="http://schemas.openxmlformats.org/officeDocument/2006/relationships/hyperlink" Target="mailto:paulweinhappl@icloud.com" TargetMode="External"/><Relationship Id="rId5" Type="http://schemas.openxmlformats.org/officeDocument/2006/relationships/hyperlink" Target="mailto:wagner@notar1190.at" TargetMode="External"/><Relationship Id="rId90" Type="http://schemas.openxmlformats.org/officeDocument/2006/relationships/hyperlink" Target="mailto:wagner.clemens@gmx.at" TargetMode="External"/><Relationship Id="rId95" Type="http://schemas.openxmlformats.org/officeDocument/2006/relationships/hyperlink" Target="mailto:clemens.zavarsky@kronenzeitung.at" TargetMode="External"/><Relationship Id="rId22" Type="http://schemas.openxmlformats.org/officeDocument/2006/relationships/hyperlink" Target="mailto:grisuchg@gmx.at" TargetMode="External"/><Relationship Id="rId27" Type="http://schemas.openxmlformats.org/officeDocument/2006/relationships/hyperlink" Target="mailto:christiantroester01@yahoo.de" TargetMode="External"/><Relationship Id="rId43" Type="http://schemas.openxmlformats.org/officeDocument/2006/relationships/hyperlink" Target="mailto:martin.sack@outlook.com" TargetMode="External"/><Relationship Id="rId48" Type="http://schemas.openxmlformats.org/officeDocument/2006/relationships/hyperlink" Target="mailto:flip@energy.at" TargetMode="External"/><Relationship Id="rId64" Type="http://schemas.openxmlformats.org/officeDocument/2006/relationships/hyperlink" Target="mailto:alexander.raith@gmx.at" TargetMode="External"/><Relationship Id="rId69" Type="http://schemas.openxmlformats.org/officeDocument/2006/relationships/hyperlink" Target="mailto:s.sen@mnf.at" TargetMode="External"/><Relationship Id="rId113" Type="http://schemas.openxmlformats.org/officeDocument/2006/relationships/hyperlink" Target="mailto:benedikt.keil@gmx.at" TargetMode="External"/><Relationship Id="rId118" Type="http://schemas.openxmlformats.org/officeDocument/2006/relationships/hyperlink" Target="mailto:stari@gmx.at" TargetMode="External"/><Relationship Id="rId80" Type="http://schemas.openxmlformats.org/officeDocument/2006/relationships/hyperlink" Target="mailto:jakob.hochreiter@gmail.com" TargetMode="External"/><Relationship Id="rId85" Type="http://schemas.openxmlformats.org/officeDocument/2006/relationships/hyperlink" Target="mailto:asim@soysal.de" TargetMode="External"/><Relationship Id="rId12" Type="http://schemas.openxmlformats.org/officeDocument/2006/relationships/hyperlink" Target="mailto:dejana.varadin@echo.at" TargetMode="External"/><Relationship Id="rId17" Type="http://schemas.openxmlformats.org/officeDocument/2006/relationships/hyperlink" Target="mailto:michael_stockinger@yahoo.de" TargetMode="External"/><Relationship Id="rId33" Type="http://schemas.openxmlformats.org/officeDocument/2006/relationships/hyperlink" Target="mailto:martin.szoka@justiz.gv.at" TargetMode="External"/><Relationship Id="rId38" Type="http://schemas.openxmlformats.org/officeDocument/2006/relationships/hyperlink" Target="mailto:christoph.mattes@uniqa.at" TargetMode="External"/><Relationship Id="rId59" Type="http://schemas.openxmlformats.org/officeDocument/2006/relationships/hyperlink" Target="mailto:regi.power@aon.at" TargetMode="External"/><Relationship Id="rId103" Type="http://schemas.openxmlformats.org/officeDocument/2006/relationships/hyperlink" Target="mailto:D.Wertheim@energy.at" TargetMode="External"/><Relationship Id="rId108" Type="http://schemas.openxmlformats.org/officeDocument/2006/relationships/hyperlink" Target="mailto:roland.divos@contentgarden.at" TargetMode="External"/><Relationship Id="rId124" Type="http://schemas.openxmlformats.org/officeDocument/2006/relationships/hyperlink" Target="mailto:m.tippl@radiomax.at" TargetMode="External"/><Relationship Id="rId54" Type="http://schemas.openxmlformats.org/officeDocument/2006/relationships/hyperlink" Target="mailto:matthias.moedl@kronenzeitung.at" TargetMode="External"/><Relationship Id="rId70" Type="http://schemas.openxmlformats.org/officeDocument/2006/relationships/hyperlink" Target="mailto:christian.spandl@bawagpsk.com" TargetMode="External"/><Relationship Id="rId75" Type="http://schemas.openxmlformats.org/officeDocument/2006/relationships/hyperlink" Target="mailto:ger.kogler@gmail.com" TargetMode="External"/><Relationship Id="rId91" Type="http://schemas.openxmlformats.org/officeDocument/2006/relationships/hyperlink" Target="mailto:j.domingo@energy.at" TargetMode="External"/><Relationship Id="rId96" Type="http://schemas.openxmlformats.org/officeDocument/2006/relationships/hyperlink" Target="mailto:fuehrer.axel@meduniwien.ac.at" TargetMode="External"/><Relationship Id="rId1" Type="http://schemas.openxmlformats.org/officeDocument/2006/relationships/hyperlink" Target="mailto:rene.fruechtl@uniqa.at" TargetMode="External"/><Relationship Id="rId6" Type="http://schemas.openxmlformats.org/officeDocument/2006/relationships/hyperlink" Target="mailto:isabella.holub@gmx.at" TargetMode="External"/><Relationship Id="rId23" Type="http://schemas.openxmlformats.org/officeDocument/2006/relationships/hyperlink" Target="mailto:julia.raith@gmx.at" TargetMode="External"/><Relationship Id="rId28" Type="http://schemas.openxmlformats.org/officeDocument/2006/relationships/hyperlink" Target="mailto:zariyan.mohammad@synermed.at" TargetMode="External"/><Relationship Id="rId49" Type="http://schemas.openxmlformats.org/officeDocument/2006/relationships/hyperlink" Target="mailto:florian.mang@jti.com" TargetMode="External"/><Relationship Id="rId114" Type="http://schemas.openxmlformats.org/officeDocument/2006/relationships/hyperlink" Target="mailto:rudolf59@gmx.at" TargetMode="External"/><Relationship Id="rId119" Type="http://schemas.openxmlformats.org/officeDocument/2006/relationships/hyperlink" Target="mailto:dejana.varadin@echo.at" TargetMode="External"/><Relationship Id="rId44" Type="http://schemas.openxmlformats.org/officeDocument/2006/relationships/hyperlink" Target="mailto:skorsch.alex@hotmail.com" TargetMode="External"/><Relationship Id="rId60" Type="http://schemas.openxmlformats.org/officeDocument/2006/relationships/hyperlink" Target="mailto:reimond.nicolai@chello.at" TargetMode="External"/><Relationship Id="rId65" Type="http://schemas.openxmlformats.org/officeDocument/2006/relationships/hyperlink" Target="mailto:barbara.raith@gmx.at" TargetMode="External"/><Relationship Id="rId81" Type="http://schemas.openxmlformats.org/officeDocument/2006/relationships/hyperlink" Target="mailto:hannes@dulas.at" TargetMode="External"/><Relationship Id="rId86" Type="http://schemas.openxmlformats.org/officeDocument/2006/relationships/hyperlink" Target="mailto:J.Drapela@oe24.at" TargetMode="External"/><Relationship Id="rId13" Type="http://schemas.openxmlformats.org/officeDocument/2006/relationships/hyperlink" Target="mailto:matthias.rohrer@uniqa.at" TargetMode="External"/><Relationship Id="rId18" Type="http://schemas.openxmlformats.org/officeDocument/2006/relationships/hyperlink" Target="mailto:gerhard.klein@uniqa.at" TargetMode="External"/><Relationship Id="rId39" Type="http://schemas.openxmlformats.org/officeDocument/2006/relationships/hyperlink" Target="mailto:lukas.noga@uniqa.at" TargetMode="External"/><Relationship Id="rId109" Type="http://schemas.openxmlformats.org/officeDocument/2006/relationships/hyperlink" Target="mailto:marion.eckert@gmx.at" TargetMode="External"/><Relationship Id="rId34" Type="http://schemas.openxmlformats.org/officeDocument/2006/relationships/hyperlink" Target="mailto:k.piticev@energy.at" TargetMode="External"/><Relationship Id="rId50" Type="http://schemas.openxmlformats.org/officeDocument/2006/relationships/hyperlink" Target="mailto:simon.hala@gmx.at" TargetMode="External"/><Relationship Id="rId55" Type="http://schemas.openxmlformats.org/officeDocument/2006/relationships/hyperlink" Target="mailto:smedinabravo@me.com" TargetMode="External"/><Relationship Id="rId76" Type="http://schemas.openxmlformats.org/officeDocument/2006/relationships/hyperlink" Target="mailto:wr@rotterundrotter.at" TargetMode="External"/><Relationship Id="rId97" Type="http://schemas.openxmlformats.org/officeDocument/2006/relationships/hyperlink" Target="mailto:gerhard@wagner-cup.eu" TargetMode="External"/><Relationship Id="rId104" Type="http://schemas.openxmlformats.org/officeDocument/2006/relationships/hyperlink" Target="mailto:joklik@adjokat.at" TargetMode="External"/><Relationship Id="rId120" Type="http://schemas.openxmlformats.org/officeDocument/2006/relationships/hyperlink" Target="mailto:weigl@racketlon.at" TargetMode="External"/><Relationship Id="rId125" Type="http://schemas.openxmlformats.org/officeDocument/2006/relationships/printerSettings" Target="../printerSettings/printerSettings1.bin"/><Relationship Id="rId7" Type="http://schemas.openxmlformats.org/officeDocument/2006/relationships/hyperlink" Target="mailto:isabella.holub@gmx.at" TargetMode="External"/><Relationship Id="rId71" Type="http://schemas.openxmlformats.org/officeDocument/2006/relationships/hyperlink" Target="mailto:emilemail@gmx.at" TargetMode="External"/><Relationship Id="rId92" Type="http://schemas.openxmlformats.org/officeDocument/2006/relationships/hyperlink" Target="mailto:clara-farsky@hotmail.com" TargetMode="External"/><Relationship Id="rId2" Type="http://schemas.openxmlformats.org/officeDocument/2006/relationships/hyperlink" Target="mailto:harald.stockinger@kabsi.at" TargetMode="External"/><Relationship Id="rId29" Type="http://schemas.openxmlformats.org/officeDocument/2006/relationships/hyperlink" Target="mailto:pmuttentha@hotmail.com" TargetMode="External"/><Relationship Id="rId24" Type="http://schemas.openxmlformats.org/officeDocument/2006/relationships/hyperlink" Target="mailto:herwig.stockinger@kabsi.at" TargetMode="External"/><Relationship Id="rId40" Type="http://schemas.openxmlformats.org/officeDocument/2006/relationships/hyperlink" Target="mailto:christoph.rabl@inode.at" TargetMode="External"/><Relationship Id="rId45" Type="http://schemas.openxmlformats.org/officeDocument/2006/relationships/hyperlink" Target="mailto:c.tang@energy.at" TargetMode="External"/><Relationship Id="rId66" Type="http://schemas.openxmlformats.org/officeDocument/2006/relationships/hyperlink" Target="mailto:sascha.saatzer@gmx.at" TargetMode="External"/><Relationship Id="rId87" Type="http://schemas.openxmlformats.org/officeDocument/2006/relationships/hyperlink" Target="mailto:behrooz.seifi@uniqa.at" TargetMode="External"/><Relationship Id="rId110" Type="http://schemas.openxmlformats.org/officeDocument/2006/relationships/hyperlink" Target="mailto:sergio@sergioflores.at" TargetMode="External"/><Relationship Id="rId115" Type="http://schemas.openxmlformats.org/officeDocument/2006/relationships/hyperlink" Target="mailto:max.millonig@gmail.com" TargetMode="External"/><Relationship Id="rId61" Type="http://schemas.openxmlformats.org/officeDocument/2006/relationships/hyperlink" Target="mailto:bernhard@rathmayr.org" TargetMode="External"/><Relationship Id="rId82" Type="http://schemas.openxmlformats.org/officeDocument/2006/relationships/hyperlink" Target="mailto:petar.rivic@gmail.com" TargetMode="External"/><Relationship Id="rId19" Type="http://schemas.openxmlformats.org/officeDocument/2006/relationships/hyperlink" Target="mailto:leopold.raith@gmx.at" TargetMode="External"/><Relationship Id="rId14" Type="http://schemas.openxmlformats.org/officeDocument/2006/relationships/hyperlink" Target="mailto:andrea.maly@uniqa.at" TargetMode="External"/><Relationship Id="rId30" Type="http://schemas.openxmlformats.org/officeDocument/2006/relationships/hyperlink" Target="mailto:a.bari@iubh-dualesstudium.at" TargetMode="External"/><Relationship Id="rId35" Type="http://schemas.openxmlformats.org/officeDocument/2006/relationships/hyperlink" Target="mailto:roland.bauhofer@gmail.com" TargetMode="External"/><Relationship Id="rId56" Type="http://schemas.openxmlformats.org/officeDocument/2006/relationships/hyperlink" Target="mailto:mnatschlager@gmail.com" TargetMode="External"/><Relationship Id="rId77" Type="http://schemas.openxmlformats.org/officeDocument/2006/relationships/hyperlink" Target="mailto:georg.urbanek@gmx.at" TargetMode="External"/><Relationship Id="rId100" Type="http://schemas.openxmlformats.org/officeDocument/2006/relationships/hyperlink" Target="mailto:alexander@wagner-cup.eu" TargetMode="External"/><Relationship Id="rId105" Type="http://schemas.openxmlformats.org/officeDocument/2006/relationships/hyperlink" Target="mailto:clemens.wagner1@wu.ac.at" TargetMode="External"/><Relationship Id="rId8" Type="http://schemas.openxmlformats.org/officeDocument/2006/relationships/hyperlink" Target="mailto:wagner@notar1190.at" TargetMode="External"/><Relationship Id="rId51" Type="http://schemas.openxmlformats.org/officeDocument/2006/relationships/hyperlink" Target="mailto:b.egger@energy.at" TargetMode="External"/><Relationship Id="rId72" Type="http://schemas.openxmlformats.org/officeDocument/2006/relationships/hyperlink" Target="mailto:tobias_marboe@hotmail.com" TargetMode="External"/><Relationship Id="rId93" Type="http://schemas.openxmlformats.org/officeDocument/2006/relationships/hyperlink" Target="mailto:markus.benesch@chello.at" TargetMode="External"/><Relationship Id="rId98" Type="http://schemas.openxmlformats.org/officeDocument/2006/relationships/hyperlink" Target="mailto:R.Struhacek@energy.at" TargetMode="External"/><Relationship Id="rId121" Type="http://schemas.openxmlformats.org/officeDocument/2006/relationships/hyperlink" Target="mailto:luweinhappl@icloud.com" TargetMode="External"/><Relationship Id="rId3" Type="http://schemas.openxmlformats.org/officeDocument/2006/relationships/hyperlink" Target="mailto:hannes@dulas.at" TargetMode="External"/><Relationship Id="rId25" Type="http://schemas.openxmlformats.org/officeDocument/2006/relationships/hyperlink" Target="mailto:leopold.kersten@chello.at" TargetMode="External"/><Relationship Id="rId46" Type="http://schemas.openxmlformats.org/officeDocument/2006/relationships/hyperlink" Target="mailto:walter.fassmann@aon.at" TargetMode="External"/><Relationship Id="rId67" Type="http://schemas.openxmlformats.org/officeDocument/2006/relationships/hyperlink" Target="mailto:susanne.wagner@gmx.at" TargetMode="External"/><Relationship Id="rId116" Type="http://schemas.openxmlformats.org/officeDocument/2006/relationships/hyperlink" Target="mailto:priglinger.markus@hotmail.com" TargetMode="External"/><Relationship Id="rId20" Type="http://schemas.openxmlformats.org/officeDocument/2006/relationships/hyperlink" Target="mailto:tim_hoerdler@yahoo.de" TargetMode="External"/><Relationship Id="rId41" Type="http://schemas.openxmlformats.org/officeDocument/2006/relationships/hyperlink" Target="mailto:markus.stockinger@kabsi.at" TargetMode="External"/><Relationship Id="rId62" Type="http://schemas.openxmlformats.org/officeDocument/2006/relationships/hyperlink" Target="mailto:ray@energy.at" TargetMode="External"/><Relationship Id="rId83" Type="http://schemas.openxmlformats.org/officeDocument/2006/relationships/hyperlink" Target="mailto:mario.varadin@uniqa.at" TargetMode="External"/><Relationship Id="rId88" Type="http://schemas.openxmlformats.org/officeDocument/2006/relationships/hyperlink" Target="mailto:behrooz.seifi@uniqa.at" TargetMode="External"/><Relationship Id="rId111" Type="http://schemas.openxmlformats.org/officeDocument/2006/relationships/hyperlink" Target="mailto:ejh76@gmx.at" TargetMode="External"/><Relationship Id="rId15" Type="http://schemas.openxmlformats.org/officeDocument/2006/relationships/hyperlink" Target="mailto:p.mazan@energy.at" TargetMode="External"/><Relationship Id="rId36" Type="http://schemas.openxmlformats.org/officeDocument/2006/relationships/hyperlink" Target="mailto:leopold.krammer@uniqa.at" TargetMode="External"/><Relationship Id="rId57" Type="http://schemas.openxmlformats.org/officeDocument/2006/relationships/hyperlink" Target="mailto:nikolaus@biely.at" TargetMode="External"/><Relationship Id="rId106" Type="http://schemas.openxmlformats.org/officeDocument/2006/relationships/hyperlink" Target="mailto:eduard.angerer@gmail.com" TargetMode="External"/><Relationship Id="rId10" Type="http://schemas.openxmlformats.org/officeDocument/2006/relationships/hyperlink" Target="mailto:ursula.raith@gmx.at" TargetMode="External"/><Relationship Id="rId31" Type="http://schemas.openxmlformats.org/officeDocument/2006/relationships/hyperlink" Target="mailto:olivera.boehm@uniqa.at" TargetMode="External"/><Relationship Id="rId52" Type="http://schemas.openxmlformats.org/officeDocument/2006/relationships/hyperlink" Target="mailto:matthias@hobiger.cc" TargetMode="External"/><Relationship Id="rId73" Type="http://schemas.openxmlformats.org/officeDocument/2006/relationships/hyperlink" Target="mailto:michael@kienerconsult.at" TargetMode="External"/><Relationship Id="rId78" Type="http://schemas.openxmlformats.org/officeDocument/2006/relationships/hyperlink" Target="mailto:mariecatherinewagner@hotmail.com" TargetMode="External"/><Relationship Id="rId94" Type="http://schemas.openxmlformats.org/officeDocument/2006/relationships/hyperlink" Target="mailto:florian.groeger@kronenzeitung.at" TargetMode="External"/><Relationship Id="rId99" Type="http://schemas.openxmlformats.org/officeDocument/2006/relationships/hyperlink" Target="mailto:michael.gesselbauer@vav&#180;.at" TargetMode="External"/><Relationship Id="rId101" Type="http://schemas.openxmlformats.org/officeDocument/2006/relationships/hyperlink" Target="mailto:robert.schrenk@uniqa.at" TargetMode="External"/><Relationship Id="rId122" Type="http://schemas.openxmlformats.org/officeDocument/2006/relationships/hyperlink" Target="mailto:martin.weinhappl@icloud.com" TargetMode="External"/><Relationship Id="rId4" Type="http://schemas.openxmlformats.org/officeDocument/2006/relationships/hyperlink" Target="mailto:gernot.bachler@kronenzeiting.at" TargetMode="External"/><Relationship Id="rId9" Type="http://schemas.openxmlformats.org/officeDocument/2006/relationships/hyperlink" Target="mailto:olaf.brockmann@gmx.at"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mailto:clemens@wagner-cup.eu" TargetMode="External"/><Relationship Id="rId2" Type="http://schemas.openxmlformats.org/officeDocument/2006/relationships/hyperlink" Target="mailto:alexander@wagner-cup.eu" TargetMode="External"/><Relationship Id="rId1" Type="http://schemas.openxmlformats.org/officeDocument/2006/relationships/hyperlink" Target="mailto:gerhard@wagner-cup.eu"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B1:F14"/>
  <sheetViews>
    <sheetView workbookViewId="0">
      <selection activeCell="E14" sqref="E14"/>
    </sheetView>
  </sheetViews>
  <sheetFormatPr baseColWidth="10" defaultColWidth="10" defaultRowHeight="81" customHeight="1" x14ac:dyDescent="0.35"/>
  <cols>
    <col min="1" max="1" width="10" style="380"/>
    <col min="2" max="2" width="10" style="382"/>
    <col min="3" max="4" width="28.875" style="380" customWidth="1"/>
    <col min="5" max="16384" width="10" style="380"/>
  </cols>
  <sheetData>
    <row r="1" spans="2:6" ht="81" customHeight="1" x14ac:dyDescent="0.35">
      <c r="B1" s="385" t="s">
        <v>635</v>
      </c>
      <c r="C1" s="385" t="s">
        <v>636</v>
      </c>
      <c r="D1" s="379"/>
    </row>
    <row r="2" spans="2:6" ht="81" customHeight="1" x14ac:dyDescent="0.35">
      <c r="B2" s="383" t="s">
        <v>637</v>
      </c>
      <c r="C2" s="384" t="s">
        <v>674</v>
      </c>
      <c r="D2" s="384" t="s">
        <v>638</v>
      </c>
    </row>
    <row r="3" spans="2:6" ht="81" customHeight="1" x14ac:dyDescent="0.35">
      <c r="B3" s="383" t="s">
        <v>639</v>
      </c>
      <c r="C3" s="384" t="s">
        <v>650</v>
      </c>
      <c r="D3" s="384" t="s">
        <v>640</v>
      </c>
    </row>
    <row r="4" spans="2:6" ht="81" customHeight="1" x14ac:dyDescent="0.35">
      <c r="B4" s="383" t="s">
        <v>641</v>
      </c>
      <c r="C4" s="384" t="s">
        <v>642</v>
      </c>
      <c r="D4" s="381" t="s">
        <v>643</v>
      </c>
      <c r="E4" s="386" t="s">
        <v>1217</v>
      </c>
    </row>
    <row r="5" spans="2:6" ht="81" customHeight="1" x14ac:dyDescent="0.35">
      <c r="B5" s="383" t="s">
        <v>644</v>
      </c>
      <c r="C5" s="384" t="s">
        <v>649</v>
      </c>
      <c r="D5" s="381"/>
      <c r="E5" s="386" t="s">
        <v>1215</v>
      </c>
    </row>
    <row r="6" spans="2:6" ht="81" customHeight="1" x14ac:dyDescent="0.35">
      <c r="B6" s="383" t="s">
        <v>645</v>
      </c>
      <c r="C6" s="384" t="s">
        <v>646</v>
      </c>
      <c r="E6" s="386" t="s">
        <v>1215</v>
      </c>
    </row>
    <row r="7" spans="2:6" ht="81" customHeight="1" x14ac:dyDescent="0.35">
      <c r="B7" s="383" t="s">
        <v>648</v>
      </c>
      <c r="C7" s="384" t="s">
        <v>647</v>
      </c>
      <c r="E7" s="386" t="s">
        <v>1216</v>
      </c>
    </row>
    <row r="8" spans="2:6" ht="81" customHeight="1" x14ac:dyDescent="0.35">
      <c r="B8" s="383" t="s">
        <v>652</v>
      </c>
      <c r="C8" s="384" t="s">
        <v>653</v>
      </c>
      <c r="D8" s="384" t="s">
        <v>654</v>
      </c>
    </row>
    <row r="9" spans="2:6" ht="81" customHeight="1" x14ac:dyDescent="0.35">
      <c r="B9" s="383" t="s">
        <v>655</v>
      </c>
      <c r="C9" s="386" t="s">
        <v>656</v>
      </c>
      <c r="E9" s="386" t="s">
        <v>1215</v>
      </c>
    </row>
    <row r="10" spans="2:6" ht="81" customHeight="1" x14ac:dyDescent="0.35">
      <c r="B10" s="383" t="s">
        <v>659</v>
      </c>
      <c r="C10" s="384" t="s">
        <v>665</v>
      </c>
      <c r="D10" s="384" t="s">
        <v>666</v>
      </c>
      <c r="E10" s="386" t="s">
        <v>1215</v>
      </c>
      <c r="F10" s="386"/>
    </row>
    <row r="11" spans="2:6" ht="81" customHeight="1" x14ac:dyDescent="0.35">
      <c r="B11" s="383" t="s">
        <v>660</v>
      </c>
      <c r="C11" s="384" t="s">
        <v>661</v>
      </c>
      <c r="E11" s="386"/>
      <c r="F11" s="386"/>
    </row>
    <row r="12" spans="2:6" ht="81" customHeight="1" x14ac:dyDescent="0.35">
      <c r="B12" s="383" t="s">
        <v>662</v>
      </c>
      <c r="C12" s="384" t="s">
        <v>663</v>
      </c>
      <c r="D12" s="384" t="s">
        <v>664</v>
      </c>
      <c r="E12" s="386" t="s">
        <v>1216</v>
      </c>
    </row>
    <row r="13" spans="2:6" ht="81" customHeight="1" x14ac:dyDescent="0.35">
      <c r="B13" s="383" t="s">
        <v>673</v>
      </c>
      <c r="C13" s="384" t="s">
        <v>1104</v>
      </c>
      <c r="E13" s="386" t="s">
        <v>1215</v>
      </c>
    </row>
    <row r="14" spans="2:6" ht="81" customHeight="1" x14ac:dyDescent="0.35">
      <c r="B14" s="383" t="s">
        <v>680</v>
      </c>
      <c r="C14" s="384" t="s">
        <v>679</v>
      </c>
      <c r="E14" s="384" t="s">
        <v>1218</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7">
    <pageSetUpPr fitToPage="1"/>
  </sheetPr>
  <dimension ref="B2:L211"/>
  <sheetViews>
    <sheetView showGridLines="0" showRowColHeaders="0" zoomScaleNormal="100" workbookViewId="0">
      <selection activeCell="B2" sqref="B2"/>
    </sheetView>
  </sheetViews>
  <sheetFormatPr baseColWidth="10" defaultColWidth="11" defaultRowHeight="15" x14ac:dyDescent="0.35"/>
  <cols>
    <col min="1" max="1" width="5.875" style="129" customWidth="1"/>
    <col min="2" max="2" width="3.6875" style="129" customWidth="1"/>
    <col min="3" max="3" width="5.875" style="193" customWidth="1"/>
    <col min="4" max="4" width="6.125" style="129" customWidth="1"/>
    <col min="5" max="5" width="6.5" style="129" customWidth="1"/>
    <col min="6" max="6" width="41.625" style="129" customWidth="1"/>
    <col min="7" max="7" width="11" style="129"/>
    <col min="8" max="8" width="4.1875" style="129" customWidth="1"/>
    <col min="9" max="9" width="10.375" style="129" customWidth="1"/>
    <col min="10" max="16384" width="11" style="129"/>
  </cols>
  <sheetData>
    <row r="2" spans="2:12" x14ac:dyDescent="0.35">
      <c r="B2" s="209"/>
    </row>
    <row r="5" spans="2:12" s="191" customFormat="1" ht="47.25" customHeight="1" x14ac:dyDescent="0.75">
      <c r="B5" s="460" t="s">
        <v>1213</v>
      </c>
      <c r="C5" s="460"/>
      <c r="D5" s="460"/>
      <c r="E5" s="460"/>
      <c r="F5" s="460"/>
      <c r="G5" s="460"/>
      <c r="H5" s="460"/>
      <c r="I5" s="460"/>
      <c r="J5" s="460"/>
      <c r="K5" s="460"/>
    </row>
    <row r="6" spans="2:12" s="191" customFormat="1" ht="27.75" x14ac:dyDescent="0.75">
      <c r="B6" s="460" t="s">
        <v>367</v>
      </c>
      <c r="C6" s="460"/>
      <c r="D6" s="460"/>
      <c r="E6" s="460"/>
      <c r="F6" s="460"/>
      <c r="G6" s="460"/>
      <c r="H6" s="460"/>
      <c r="I6" s="460"/>
      <c r="J6" s="460"/>
      <c r="K6" s="460"/>
    </row>
    <row r="7" spans="2:12" ht="30.4" x14ac:dyDescent="0.35">
      <c r="B7" s="196"/>
      <c r="C7" s="203"/>
      <c r="D7" s="130"/>
      <c r="E7" s="130"/>
      <c r="F7" s="130"/>
      <c r="G7" s="130"/>
      <c r="H7" s="130"/>
      <c r="I7" s="130"/>
      <c r="J7" s="130"/>
      <c r="K7" s="130"/>
    </row>
    <row r="8" spans="2:12" s="192" customFormat="1" x14ac:dyDescent="0.35">
      <c r="B8" s="197" t="s">
        <v>368</v>
      </c>
    </row>
    <row r="9" spans="2:12" s="192" customFormat="1" x14ac:dyDescent="0.35">
      <c r="B9" s="197"/>
    </row>
    <row r="10" spans="2:12" s="192" customFormat="1" ht="21" customHeight="1" x14ac:dyDescent="0.35">
      <c r="B10" s="198" t="s">
        <v>369</v>
      </c>
      <c r="C10" s="458" t="s">
        <v>571</v>
      </c>
      <c r="D10" s="458"/>
      <c r="E10" s="458"/>
      <c r="F10" s="458"/>
      <c r="G10" s="458"/>
      <c r="H10" s="458"/>
      <c r="I10" s="458"/>
      <c r="J10" s="458"/>
      <c r="K10" s="458"/>
      <c r="L10" s="224"/>
    </row>
    <row r="11" spans="2:12" s="192" customFormat="1" ht="66" customHeight="1" x14ac:dyDescent="0.35">
      <c r="B11" s="198" t="s">
        <v>369</v>
      </c>
      <c r="C11" s="458" t="s">
        <v>370</v>
      </c>
      <c r="D11" s="458"/>
      <c r="E11" s="458"/>
      <c r="F11" s="458"/>
      <c r="G11" s="458"/>
      <c r="H11" s="458"/>
      <c r="I11" s="458"/>
      <c r="J11" s="458"/>
      <c r="K11" s="458"/>
      <c r="L11" s="224"/>
    </row>
    <row r="12" spans="2:12" s="192" customFormat="1" ht="53.25" customHeight="1" x14ac:dyDescent="0.35">
      <c r="B12" s="198" t="s">
        <v>369</v>
      </c>
      <c r="C12" s="458" t="s">
        <v>1033</v>
      </c>
      <c r="D12" s="458"/>
      <c r="E12" s="458"/>
      <c r="F12" s="458"/>
      <c r="G12" s="458"/>
      <c r="H12" s="458"/>
      <c r="I12" s="458"/>
      <c r="J12" s="458"/>
      <c r="K12" s="458"/>
      <c r="L12" s="224"/>
    </row>
    <row r="13" spans="2:12" s="193" customFormat="1" ht="52.5" customHeight="1" x14ac:dyDescent="0.35">
      <c r="B13" s="199" t="s">
        <v>369</v>
      </c>
      <c r="C13" s="461" t="s">
        <v>371</v>
      </c>
      <c r="D13" s="461"/>
      <c r="E13" s="461"/>
      <c r="F13" s="461"/>
      <c r="G13" s="461"/>
      <c r="H13" s="461"/>
      <c r="I13" s="461"/>
      <c r="J13" s="461"/>
      <c r="K13" s="461"/>
      <c r="L13" s="225"/>
    </row>
    <row r="14" spans="2:12" s="194" customFormat="1" ht="32.25" customHeight="1" x14ac:dyDescent="0.35">
      <c r="B14" s="199" t="s">
        <v>369</v>
      </c>
      <c r="C14" s="461" t="s">
        <v>441</v>
      </c>
      <c r="D14" s="461"/>
      <c r="E14" s="461"/>
      <c r="F14" s="461"/>
      <c r="G14" s="461"/>
      <c r="H14" s="461"/>
      <c r="I14" s="461"/>
      <c r="J14" s="461"/>
      <c r="K14" s="461"/>
      <c r="L14" s="133"/>
    </row>
    <row r="15" spans="2:12" s="194" customFormat="1" ht="54.75" customHeight="1" x14ac:dyDescent="0.35">
      <c r="B15" s="226"/>
      <c r="C15" s="132"/>
      <c r="D15" s="462" t="s">
        <v>419</v>
      </c>
      <c r="E15" s="462"/>
      <c r="F15" s="462"/>
      <c r="G15" s="462"/>
      <c r="H15" s="462"/>
      <c r="I15" s="462"/>
      <c r="J15" s="462"/>
      <c r="K15" s="462"/>
      <c r="L15" s="462"/>
    </row>
    <row r="16" spans="2:12" s="192" customFormat="1" ht="23.25" customHeight="1" x14ac:dyDescent="0.35">
      <c r="B16" s="198" t="s">
        <v>369</v>
      </c>
      <c r="C16" s="458" t="s">
        <v>1034</v>
      </c>
      <c r="D16" s="458"/>
      <c r="E16" s="458"/>
      <c r="F16" s="458"/>
      <c r="G16" s="458"/>
      <c r="H16" s="458"/>
      <c r="I16" s="458"/>
      <c r="J16" s="458"/>
      <c r="K16" s="458"/>
      <c r="L16" s="224"/>
    </row>
    <row r="17" spans="2:12" s="192" customFormat="1" ht="22.5" customHeight="1" x14ac:dyDescent="0.35">
      <c r="B17" s="198" t="s">
        <v>369</v>
      </c>
      <c r="C17" s="458" t="s">
        <v>372</v>
      </c>
      <c r="D17" s="458"/>
      <c r="E17" s="458"/>
      <c r="F17" s="458"/>
      <c r="G17" s="458"/>
      <c r="H17" s="458"/>
      <c r="I17" s="458"/>
      <c r="J17" s="458"/>
      <c r="K17" s="458"/>
      <c r="L17" s="224"/>
    </row>
    <row r="18" spans="2:12" s="192" customFormat="1" x14ac:dyDescent="0.35">
      <c r="B18" s="224"/>
      <c r="C18" s="223"/>
      <c r="D18" s="223"/>
      <c r="E18" s="223"/>
      <c r="F18" s="223"/>
      <c r="G18" s="223"/>
      <c r="H18" s="223"/>
      <c r="I18" s="223"/>
      <c r="J18" s="223"/>
      <c r="K18" s="223"/>
      <c r="L18" s="224"/>
    </row>
    <row r="19" spans="2:12" s="192" customFormat="1" x14ac:dyDescent="0.35">
      <c r="B19" s="224"/>
      <c r="C19" s="223"/>
      <c r="D19" s="223"/>
      <c r="E19" s="223"/>
      <c r="F19" s="223"/>
      <c r="G19" s="223"/>
      <c r="H19" s="223"/>
      <c r="I19" s="223"/>
      <c r="J19" s="223"/>
      <c r="K19" s="223"/>
      <c r="L19" s="224"/>
    </row>
    <row r="20" spans="2:12" s="192" customFormat="1" x14ac:dyDescent="0.35">
      <c r="B20" s="227" t="s">
        <v>373</v>
      </c>
      <c r="C20" s="223"/>
      <c r="D20" s="223"/>
      <c r="E20" s="223"/>
      <c r="F20" s="223"/>
      <c r="G20" s="223"/>
      <c r="H20" s="223"/>
      <c r="I20" s="223"/>
      <c r="J20" s="223"/>
      <c r="K20" s="223"/>
      <c r="L20" s="224"/>
    </row>
    <row r="21" spans="2:12" s="192" customFormat="1" x14ac:dyDescent="0.35">
      <c r="B21" s="224"/>
      <c r="C21" s="223"/>
      <c r="D21" s="223"/>
      <c r="E21" s="223"/>
      <c r="F21" s="223"/>
      <c r="G21" s="223"/>
      <c r="H21" s="223"/>
      <c r="I21" s="223"/>
      <c r="J21" s="223"/>
      <c r="K21" s="223"/>
      <c r="L21" s="224"/>
    </row>
    <row r="22" spans="2:12" s="192" customFormat="1" ht="34.5" customHeight="1" x14ac:dyDescent="0.35">
      <c r="B22" s="198" t="s">
        <v>369</v>
      </c>
      <c r="C22" s="458" t="s">
        <v>374</v>
      </c>
      <c r="D22" s="458"/>
      <c r="E22" s="458"/>
      <c r="F22" s="458"/>
      <c r="G22" s="458"/>
      <c r="H22" s="458"/>
      <c r="I22" s="458"/>
      <c r="J22" s="458"/>
      <c r="K22" s="458"/>
      <c r="L22" s="224"/>
    </row>
    <row r="23" spans="2:12" s="192" customFormat="1" ht="22.5" customHeight="1" x14ac:dyDescent="0.35">
      <c r="B23" s="198" t="s">
        <v>369</v>
      </c>
      <c r="C23" s="458" t="s">
        <v>375</v>
      </c>
      <c r="D23" s="458"/>
      <c r="E23" s="458"/>
      <c r="F23" s="458"/>
      <c r="G23" s="458"/>
      <c r="H23" s="458"/>
      <c r="I23" s="458"/>
      <c r="J23" s="458"/>
      <c r="K23" s="458"/>
      <c r="L23" s="224"/>
    </row>
    <row r="24" spans="2:12" s="192" customFormat="1" ht="31.5" customHeight="1" x14ac:dyDescent="0.35">
      <c r="B24" s="198" t="s">
        <v>369</v>
      </c>
      <c r="C24" s="458" t="s">
        <v>420</v>
      </c>
      <c r="D24" s="458"/>
      <c r="E24" s="458"/>
      <c r="F24" s="458"/>
      <c r="G24" s="458"/>
      <c r="H24" s="458"/>
      <c r="I24" s="458"/>
      <c r="J24" s="458"/>
      <c r="K24" s="458"/>
      <c r="L24" s="224"/>
    </row>
    <row r="25" spans="2:12" s="193" customFormat="1" ht="20.25" customHeight="1" x14ac:dyDescent="0.35">
      <c r="B25" s="200"/>
      <c r="C25" s="459"/>
      <c r="D25" s="459"/>
      <c r="E25" s="459"/>
      <c r="F25" s="459"/>
      <c r="G25" s="459"/>
      <c r="H25" s="459"/>
      <c r="I25" s="459"/>
      <c r="J25" s="459"/>
      <c r="K25" s="459"/>
      <c r="L25" s="225"/>
    </row>
    <row r="26" spans="2:12" s="193" customFormat="1" ht="31.5" customHeight="1" x14ac:dyDescent="0.35">
      <c r="B26" s="200"/>
      <c r="C26" s="459" t="s">
        <v>572</v>
      </c>
      <c r="D26" s="459"/>
      <c r="E26" s="459"/>
      <c r="F26" s="459"/>
      <c r="G26" s="459"/>
      <c r="H26" s="459"/>
      <c r="I26" s="459"/>
      <c r="J26" s="459"/>
      <c r="K26" s="459"/>
      <c r="L26" s="225"/>
    </row>
    <row r="27" spans="2:12" s="192" customFormat="1" ht="18.75" customHeight="1" x14ac:dyDescent="0.35">
      <c r="B27" s="198" t="s">
        <v>369</v>
      </c>
      <c r="C27" s="458" t="s">
        <v>421</v>
      </c>
      <c r="D27" s="458"/>
      <c r="E27" s="458"/>
      <c r="F27" s="458"/>
      <c r="G27" s="458"/>
      <c r="H27" s="458"/>
      <c r="I27" s="458"/>
      <c r="J27" s="458"/>
      <c r="K27" s="458"/>
      <c r="L27" s="224"/>
    </row>
    <row r="28" spans="2:12" s="192" customFormat="1" x14ac:dyDescent="0.35">
      <c r="B28" s="198" t="s">
        <v>369</v>
      </c>
      <c r="C28" s="458" t="s">
        <v>376</v>
      </c>
      <c r="D28" s="458"/>
      <c r="E28" s="458"/>
      <c r="F28" s="458"/>
      <c r="G28" s="458"/>
      <c r="H28" s="458"/>
      <c r="I28" s="458"/>
      <c r="J28" s="458"/>
      <c r="K28" s="458"/>
      <c r="L28" s="224"/>
    </row>
    <row r="29" spans="2:12" s="192" customFormat="1" x14ac:dyDescent="0.35">
      <c r="B29" s="198"/>
      <c r="C29" s="223"/>
      <c r="D29" s="223"/>
      <c r="E29" s="223"/>
      <c r="F29" s="223"/>
      <c r="G29" s="223"/>
      <c r="H29" s="223"/>
      <c r="I29" s="223"/>
      <c r="J29" s="223"/>
      <c r="K29" s="223"/>
      <c r="L29" s="224"/>
    </row>
    <row r="30" spans="2:12" s="192" customFormat="1" x14ac:dyDescent="0.35">
      <c r="B30" s="224"/>
      <c r="C30" s="223"/>
      <c r="D30" s="223"/>
      <c r="E30" s="223"/>
      <c r="F30" s="223"/>
      <c r="G30" s="223"/>
      <c r="H30" s="223"/>
      <c r="I30" s="223"/>
      <c r="J30" s="223"/>
      <c r="K30" s="223"/>
      <c r="L30" s="224"/>
    </row>
    <row r="31" spans="2:12" s="192" customFormat="1" x14ac:dyDescent="0.35">
      <c r="B31" s="227" t="s">
        <v>377</v>
      </c>
      <c r="C31" s="223"/>
      <c r="D31" s="223"/>
      <c r="E31" s="223"/>
      <c r="F31" s="223"/>
      <c r="G31" s="223"/>
      <c r="H31" s="223"/>
      <c r="I31" s="223"/>
      <c r="J31" s="223"/>
      <c r="K31" s="223"/>
      <c r="L31" s="224"/>
    </row>
    <row r="32" spans="2:12" s="192" customFormat="1" x14ac:dyDescent="0.35">
      <c r="B32" s="224"/>
      <c r="C32" s="223"/>
      <c r="D32" s="223"/>
      <c r="E32" s="223"/>
      <c r="F32" s="223"/>
      <c r="G32" s="223"/>
      <c r="H32" s="223"/>
      <c r="I32" s="223"/>
      <c r="J32" s="223"/>
      <c r="K32" s="223"/>
      <c r="L32" s="224"/>
    </row>
    <row r="33" spans="2:12" s="192" customFormat="1" ht="15.75" customHeight="1" x14ac:dyDescent="0.35">
      <c r="B33" s="198" t="s">
        <v>369</v>
      </c>
      <c r="C33" s="458" t="s">
        <v>378</v>
      </c>
      <c r="D33" s="458"/>
      <c r="E33" s="458"/>
      <c r="F33" s="458"/>
      <c r="G33" s="458"/>
      <c r="H33" s="458"/>
      <c r="I33" s="458"/>
      <c r="J33" s="458"/>
      <c r="K33" s="458"/>
      <c r="L33" s="224"/>
    </row>
    <row r="34" spans="2:12" s="192" customFormat="1" ht="15.75" customHeight="1" x14ac:dyDescent="0.35">
      <c r="B34" s="198"/>
      <c r="C34" s="458" t="s">
        <v>379</v>
      </c>
      <c r="D34" s="458"/>
      <c r="E34" s="458"/>
      <c r="F34" s="458"/>
      <c r="G34" s="458"/>
      <c r="H34" s="458"/>
      <c r="I34" s="458"/>
      <c r="J34" s="458"/>
      <c r="K34" s="223"/>
      <c r="L34" s="224"/>
    </row>
    <row r="35" spans="2:12" s="192" customFormat="1" ht="15.75" customHeight="1" x14ac:dyDescent="0.35">
      <c r="B35" s="198"/>
      <c r="C35" s="223"/>
      <c r="D35" s="228"/>
      <c r="E35" s="228"/>
      <c r="F35" s="228"/>
      <c r="G35" s="228"/>
      <c r="H35" s="228"/>
      <c r="I35" s="228"/>
      <c r="J35" s="228"/>
      <c r="K35" s="228"/>
      <c r="L35" s="224"/>
    </row>
    <row r="36" spans="2:12" s="192" customFormat="1" ht="15.75" customHeight="1" x14ac:dyDescent="0.35">
      <c r="B36" s="198"/>
      <c r="C36" s="223"/>
      <c r="D36" s="228"/>
      <c r="E36" s="228"/>
      <c r="F36" s="228"/>
      <c r="G36" s="228"/>
      <c r="H36" s="228"/>
      <c r="I36" s="228"/>
      <c r="J36" s="228"/>
      <c r="K36" s="228"/>
      <c r="L36" s="224"/>
    </row>
    <row r="37" spans="2:12" s="192" customFormat="1" ht="15.75" customHeight="1" x14ac:dyDescent="0.35">
      <c r="B37" s="227" t="s">
        <v>380</v>
      </c>
      <c r="C37" s="223"/>
      <c r="D37" s="228"/>
      <c r="E37" s="228"/>
      <c r="F37" s="228"/>
      <c r="G37" s="228"/>
      <c r="H37" s="228"/>
      <c r="I37" s="228"/>
      <c r="J37" s="228"/>
      <c r="K37" s="228"/>
      <c r="L37" s="224"/>
    </row>
    <row r="38" spans="2:12" s="192" customFormat="1" ht="15.75" customHeight="1" x14ac:dyDescent="0.35">
      <c r="B38" s="198"/>
      <c r="C38" s="223"/>
      <c r="D38" s="228"/>
      <c r="E38" s="228"/>
      <c r="F38" s="228"/>
      <c r="G38" s="228"/>
      <c r="H38" s="228"/>
      <c r="I38" s="228"/>
      <c r="J38" s="228"/>
      <c r="K38" s="228"/>
      <c r="L38" s="224"/>
    </row>
    <row r="39" spans="2:12" s="192" customFormat="1" ht="15.75" customHeight="1" x14ac:dyDescent="0.35">
      <c r="B39" s="198" t="s">
        <v>369</v>
      </c>
      <c r="C39" s="458" t="s">
        <v>381</v>
      </c>
      <c r="D39" s="458"/>
      <c r="E39" s="458"/>
      <c r="F39" s="458"/>
      <c r="G39" s="458"/>
      <c r="H39" s="458"/>
      <c r="I39" s="458"/>
      <c r="J39" s="458"/>
      <c r="K39" s="223"/>
      <c r="L39" s="224"/>
    </row>
    <row r="40" spans="2:12" s="192" customFormat="1" ht="15.75" customHeight="1" x14ac:dyDescent="0.35">
      <c r="B40" s="198"/>
      <c r="C40" s="198" t="s">
        <v>369</v>
      </c>
      <c r="D40" s="458" t="s">
        <v>382</v>
      </c>
      <c r="E40" s="458"/>
      <c r="F40" s="458"/>
      <c r="G40" s="458"/>
      <c r="H40" s="458"/>
      <c r="I40" s="458"/>
      <c r="J40" s="458"/>
      <c r="K40" s="223"/>
      <c r="L40" s="224"/>
    </row>
    <row r="41" spans="2:12" s="192" customFormat="1" ht="15.75" customHeight="1" x14ac:dyDescent="0.35">
      <c r="B41" s="224"/>
      <c r="C41" s="198" t="s">
        <v>369</v>
      </c>
      <c r="D41" s="458" t="s">
        <v>383</v>
      </c>
      <c r="E41" s="458"/>
      <c r="F41" s="458"/>
      <c r="G41" s="458"/>
      <c r="H41" s="458"/>
      <c r="I41" s="458"/>
      <c r="J41" s="458"/>
      <c r="K41" s="223"/>
      <c r="L41" s="228"/>
    </row>
    <row r="42" spans="2:12" s="192" customFormat="1" ht="15.75" customHeight="1" x14ac:dyDescent="0.35">
      <c r="B42" s="224"/>
      <c r="C42" s="198" t="s">
        <v>369</v>
      </c>
      <c r="D42" s="458" t="s">
        <v>384</v>
      </c>
      <c r="E42" s="458"/>
      <c r="F42" s="458"/>
      <c r="G42" s="458"/>
      <c r="H42" s="458"/>
      <c r="I42" s="458"/>
      <c r="J42" s="458"/>
      <c r="K42" s="223"/>
      <c r="L42" s="228"/>
    </row>
    <row r="43" spans="2:12" s="192" customFormat="1" ht="15.75" customHeight="1" x14ac:dyDescent="0.35">
      <c r="B43" s="224"/>
      <c r="C43" s="224"/>
      <c r="D43" s="224"/>
      <c r="E43" s="224"/>
      <c r="F43" s="224"/>
      <c r="G43" s="224"/>
      <c r="H43" s="224"/>
      <c r="I43" s="224"/>
      <c r="J43" s="224"/>
      <c r="K43" s="223"/>
      <c r="L43" s="228"/>
    </row>
    <row r="44" spans="2:12" s="195" customFormat="1" ht="15.75" customHeight="1" x14ac:dyDescent="0.4">
      <c r="B44" s="198" t="s">
        <v>369</v>
      </c>
      <c r="C44" s="458" t="s">
        <v>385</v>
      </c>
      <c r="D44" s="458"/>
      <c r="E44" s="458"/>
      <c r="F44" s="458"/>
      <c r="G44" s="458"/>
      <c r="H44" s="458"/>
      <c r="I44" s="458"/>
      <c r="J44" s="458"/>
      <c r="K44" s="229"/>
      <c r="L44" s="229"/>
    </row>
    <row r="45" spans="2:12" s="195" customFormat="1" ht="15.75" customHeight="1" x14ac:dyDescent="0.4">
      <c r="B45" s="198"/>
      <c r="C45" s="198" t="s">
        <v>369</v>
      </c>
      <c r="D45" s="458" t="s">
        <v>386</v>
      </c>
      <c r="E45" s="458"/>
      <c r="F45" s="458"/>
      <c r="G45" s="458"/>
      <c r="H45" s="458"/>
      <c r="I45" s="458"/>
      <c r="J45" s="458"/>
      <c r="K45" s="229"/>
      <c r="L45" s="229"/>
    </row>
    <row r="46" spans="2:12" s="195" customFormat="1" ht="15.75" customHeight="1" x14ac:dyDescent="0.4">
      <c r="B46" s="198"/>
      <c r="C46" s="198" t="s">
        <v>369</v>
      </c>
      <c r="D46" s="458" t="s">
        <v>387</v>
      </c>
      <c r="E46" s="458"/>
      <c r="F46" s="458"/>
      <c r="G46" s="458"/>
      <c r="H46" s="458"/>
      <c r="I46" s="458"/>
      <c r="J46" s="458"/>
      <c r="K46" s="229"/>
      <c r="L46" s="229"/>
    </row>
    <row r="47" spans="2:12" s="195" customFormat="1" ht="15.75" customHeight="1" x14ac:dyDescent="0.4">
      <c r="B47" s="198"/>
      <c r="C47" s="198" t="s">
        <v>369</v>
      </c>
      <c r="D47" s="458" t="s">
        <v>388</v>
      </c>
      <c r="E47" s="458"/>
      <c r="F47" s="458"/>
      <c r="G47" s="458"/>
      <c r="H47" s="458"/>
      <c r="I47" s="458"/>
      <c r="J47" s="458"/>
      <c r="K47" s="229"/>
      <c r="L47" s="229"/>
    </row>
    <row r="48" spans="2:12" s="192" customFormat="1" ht="15.75" customHeight="1" x14ac:dyDescent="0.35">
      <c r="B48" s="224"/>
      <c r="C48" s="198" t="s">
        <v>369</v>
      </c>
      <c r="D48" s="458" t="s">
        <v>389</v>
      </c>
      <c r="E48" s="458"/>
      <c r="F48" s="458"/>
      <c r="G48" s="458"/>
      <c r="H48" s="458"/>
      <c r="I48" s="458"/>
      <c r="J48" s="458"/>
      <c r="K48" s="223"/>
      <c r="L48" s="228"/>
    </row>
    <row r="49" spans="2:12" s="192" customFormat="1" ht="15.75" customHeight="1" x14ac:dyDescent="0.35">
      <c r="B49" s="224"/>
      <c r="C49" s="198" t="s">
        <v>369</v>
      </c>
      <c r="D49" s="458" t="s">
        <v>390</v>
      </c>
      <c r="E49" s="458"/>
      <c r="F49" s="458"/>
      <c r="G49" s="458"/>
      <c r="H49" s="458"/>
      <c r="I49" s="458"/>
      <c r="J49" s="458"/>
      <c r="K49" s="223"/>
      <c r="L49" s="228"/>
    </row>
    <row r="50" spans="2:12" s="192" customFormat="1" ht="15.75" customHeight="1" x14ac:dyDescent="0.35">
      <c r="B50" s="224"/>
      <c r="C50" s="198" t="s">
        <v>369</v>
      </c>
      <c r="D50" s="458" t="s">
        <v>391</v>
      </c>
      <c r="E50" s="458"/>
      <c r="F50" s="458"/>
      <c r="G50" s="458"/>
      <c r="H50" s="458"/>
      <c r="I50" s="458"/>
      <c r="J50" s="458"/>
      <c r="K50" s="223"/>
      <c r="L50" s="228"/>
    </row>
    <row r="51" spans="2:12" s="192" customFormat="1" ht="15.75" customHeight="1" x14ac:dyDescent="0.35">
      <c r="B51" s="224"/>
      <c r="C51" s="198" t="s">
        <v>369</v>
      </c>
      <c r="D51" s="458" t="s">
        <v>392</v>
      </c>
      <c r="E51" s="458"/>
      <c r="F51" s="458"/>
      <c r="G51" s="458"/>
      <c r="H51" s="458"/>
      <c r="I51" s="458"/>
      <c r="J51" s="458"/>
      <c r="K51" s="223"/>
      <c r="L51" s="228"/>
    </row>
    <row r="52" spans="2:12" s="192" customFormat="1" ht="15.75" customHeight="1" x14ac:dyDescent="0.35">
      <c r="B52" s="224"/>
      <c r="C52" s="198"/>
      <c r="D52" s="223"/>
      <c r="E52" s="223"/>
      <c r="F52" s="223"/>
      <c r="G52" s="223"/>
      <c r="H52" s="223"/>
      <c r="I52" s="223"/>
      <c r="J52" s="223"/>
      <c r="K52" s="223"/>
      <c r="L52" s="228"/>
    </row>
    <row r="53" spans="2:12" s="195" customFormat="1" ht="15.75" customHeight="1" x14ac:dyDescent="0.4">
      <c r="B53" s="198" t="s">
        <v>369</v>
      </c>
      <c r="C53" s="458" t="s">
        <v>393</v>
      </c>
      <c r="D53" s="458"/>
      <c r="E53" s="458"/>
      <c r="F53" s="458"/>
      <c r="G53" s="458"/>
      <c r="H53" s="458"/>
      <c r="I53" s="458"/>
      <c r="J53" s="458"/>
      <c r="K53" s="229"/>
      <c r="L53" s="229"/>
    </row>
    <row r="54" spans="2:12" s="195" customFormat="1" ht="15.75" customHeight="1" x14ac:dyDescent="0.4">
      <c r="B54" s="198"/>
      <c r="C54" s="198" t="s">
        <v>369</v>
      </c>
      <c r="D54" s="458" t="s">
        <v>394</v>
      </c>
      <c r="E54" s="458"/>
      <c r="F54" s="458"/>
      <c r="G54" s="458"/>
      <c r="H54" s="458"/>
      <c r="I54" s="458"/>
      <c r="J54" s="458"/>
      <c r="K54" s="229"/>
      <c r="L54" s="229"/>
    </row>
    <row r="55" spans="2:12" s="195" customFormat="1" ht="15.75" customHeight="1" x14ac:dyDescent="0.4">
      <c r="B55" s="198"/>
      <c r="C55" s="198" t="s">
        <v>369</v>
      </c>
      <c r="D55" s="458" t="s">
        <v>395</v>
      </c>
      <c r="E55" s="458"/>
      <c r="F55" s="458"/>
      <c r="G55" s="458"/>
      <c r="H55" s="458"/>
      <c r="I55" s="458"/>
      <c r="J55" s="458"/>
      <c r="K55" s="229"/>
      <c r="L55" s="229"/>
    </row>
    <row r="56" spans="2:12" s="195" customFormat="1" ht="15.75" customHeight="1" x14ac:dyDescent="0.4">
      <c r="B56" s="198"/>
      <c r="C56" s="198" t="s">
        <v>369</v>
      </c>
      <c r="D56" s="458" t="s">
        <v>466</v>
      </c>
      <c r="E56" s="458"/>
      <c r="F56" s="458"/>
      <c r="G56" s="458"/>
      <c r="H56" s="458"/>
      <c r="I56" s="458"/>
      <c r="J56" s="458"/>
      <c r="K56" s="229"/>
      <c r="L56" s="229"/>
    </row>
    <row r="57" spans="2:12" s="195" customFormat="1" ht="15.75" customHeight="1" x14ac:dyDescent="0.4">
      <c r="B57" s="198"/>
      <c r="C57" s="198" t="s">
        <v>369</v>
      </c>
      <c r="D57" s="458" t="s">
        <v>396</v>
      </c>
      <c r="E57" s="458"/>
      <c r="F57" s="458"/>
      <c r="G57" s="458"/>
      <c r="H57" s="458"/>
      <c r="I57" s="458"/>
      <c r="J57" s="458"/>
      <c r="K57" s="229"/>
      <c r="L57" s="229"/>
    </row>
    <row r="58" spans="2:12" s="195" customFormat="1" ht="15.75" customHeight="1" x14ac:dyDescent="0.4">
      <c r="B58" s="198"/>
      <c r="C58" s="198" t="s">
        <v>369</v>
      </c>
      <c r="D58" s="458" t="s">
        <v>397</v>
      </c>
      <c r="E58" s="458"/>
      <c r="F58" s="458"/>
      <c r="G58" s="458"/>
      <c r="H58" s="458"/>
      <c r="I58" s="458"/>
      <c r="J58" s="458"/>
      <c r="K58" s="229"/>
      <c r="L58" s="229"/>
    </row>
    <row r="59" spans="2:12" s="195" customFormat="1" ht="15.75" customHeight="1" x14ac:dyDescent="0.4">
      <c r="B59" s="198"/>
      <c r="C59" s="198" t="s">
        <v>369</v>
      </c>
      <c r="D59" s="458" t="s">
        <v>398</v>
      </c>
      <c r="E59" s="458"/>
      <c r="F59" s="458"/>
      <c r="G59" s="458"/>
      <c r="H59" s="458"/>
      <c r="I59" s="458"/>
      <c r="J59" s="458"/>
      <c r="K59" s="229"/>
      <c r="L59" s="229"/>
    </row>
    <row r="60" spans="2:12" s="192" customFormat="1" ht="15.75" customHeight="1" x14ac:dyDescent="0.35">
      <c r="B60" s="224"/>
      <c r="C60" s="198" t="s">
        <v>369</v>
      </c>
      <c r="D60" s="458" t="s">
        <v>389</v>
      </c>
      <c r="E60" s="458"/>
      <c r="F60" s="458"/>
      <c r="G60" s="458"/>
      <c r="H60" s="458"/>
      <c r="I60" s="458"/>
      <c r="J60" s="458"/>
      <c r="K60" s="223"/>
      <c r="L60" s="228"/>
    </row>
    <row r="61" spans="2:12" s="192" customFormat="1" ht="15.75" customHeight="1" x14ac:dyDescent="0.35">
      <c r="B61" s="224"/>
      <c r="C61" s="198" t="s">
        <v>369</v>
      </c>
      <c r="D61" s="458" t="s">
        <v>399</v>
      </c>
      <c r="E61" s="458"/>
      <c r="F61" s="458"/>
      <c r="G61" s="458"/>
      <c r="H61" s="458"/>
      <c r="I61" s="458"/>
      <c r="J61" s="458"/>
      <c r="K61" s="223"/>
      <c r="L61" s="228"/>
    </row>
    <row r="62" spans="2:12" s="192" customFormat="1" ht="15.75" customHeight="1" x14ac:dyDescent="0.35">
      <c r="B62" s="224"/>
      <c r="C62" s="198" t="s">
        <v>369</v>
      </c>
      <c r="D62" s="458" t="s">
        <v>400</v>
      </c>
      <c r="E62" s="458"/>
      <c r="F62" s="458"/>
      <c r="G62" s="458"/>
      <c r="H62" s="458"/>
      <c r="I62" s="458"/>
      <c r="J62" s="458"/>
      <c r="K62" s="223"/>
      <c r="L62" s="228"/>
    </row>
    <row r="63" spans="2:12" s="192" customFormat="1" ht="15.75" customHeight="1" x14ac:dyDescent="0.35">
      <c r="B63" s="224"/>
      <c r="C63" s="198" t="s">
        <v>369</v>
      </c>
      <c r="D63" s="458" t="s">
        <v>401</v>
      </c>
      <c r="E63" s="458"/>
      <c r="F63" s="458"/>
      <c r="G63" s="458"/>
      <c r="H63" s="458"/>
      <c r="I63" s="458"/>
      <c r="J63" s="458"/>
      <c r="K63" s="223"/>
      <c r="L63" s="228"/>
    </row>
    <row r="64" spans="2:12" s="192" customFormat="1" ht="15.75" customHeight="1" x14ac:dyDescent="0.35">
      <c r="B64" s="224"/>
      <c r="C64" s="198"/>
      <c r="D64" s="223"/>
      <c r="E64" s="223"/>
      <c r="F64" s="223"/>
      <c r="G64" s="223"/>
      <c r="H64" s="223"/>
      <c r="I64" s="223"/>
      <c r="J64" s="223"/>
      <c r="K64" s="223"/>
      <c r="L64" s="228"/>
    </row>
    <row r="65" spans="2:12" s="192" customFormat="1" x14ac:dyDescent="0.35">
      <c r="B65" s="198" t="s">
        <v>369</v>
      </c>
      <c r="C65" s="458" t="s">
        <v>402</v>
      </c>
      <c r="D65" s="458"/>
      <c r="E65" s="458"/>
      <c r="F65" s="458"/>
      <c r="G65" s="458"/>
      <c r="H65" s="458"/>
      <c r="I65" s="458"/>
      <c r="J65" s="458"/>
      <c r="K65" s="458"/>
      <c r="L65" s="224"/>
    </row>
    <row r="66" spans="2:12" s="192" customFormat="1" x14ac:dyDescent="0.35">
      <c r="B66" s="224"/>
      <c r="C66" s="458" t="s">
        <v>403</v>
      </c>
      <c r="D66" s="458"/>
      <c r="E66" s="458"/>
      <c r="F66" s="458"/>
      <c r="G66" s="458"/>
      <c r="H66" s="458"/>
      <c r="I66" s="458"/>
      <c r="J66" s="458"/>
      <c r="K66" s="458"/>
      <c r="L66" s="224"/>
    </row>
    <row r="67" spans="2:12" s="192" customFormat="1" x14ac:dyDescent="0.35">
      <c r="B67" s="224"/>
      <c r="C67" s="223"/>
      <c r="D67" s="223"/>
      <c r="E67" s="223"/>
      <c r="F67" s="223"/>
      <c r="G67" s="223"/>
      <c r="H67" s="223"/>
      <c r="I67" s="223"/>
      <c r="J67" s="223"/>
      <c r="K67" s="223"/>
      <c r="L67" s="224"/>
    </row>
    <row r="68" spans="2:12" s="192" customFormat="1" x14ac:dyDescent="0.35">
      <c r="B68" s="224"/>
      <c r="C68" s="224"/>
      <c r="D68" s="224"/>
      <c r="E68" s="224"/>
      <c r="F68" s="224"/>
      <c r="G68" s="224"/>
      <c r="H68" s="224"/>
      <c r="I68" s="224"/>
      <c r="J68" s="224"/>
      <c r="K68" s="224"/>
      <c r="L68" s="224"/>
    </row>
    <row r="69" spans="2:12" s="192" customFormat="1" x14ac:dyDescent="0.35">
      <c r="B69" s="227" t="s">
        <v>404</v>
      </c>
      <c r="C69" s="224"/>
      <c r="D69" s="224"/>
      <c r="E69" s="224"/>
      <c r="F69" s="224"/>
      <c r="G69" s="224"/>
      <c r="H69" s="224"/>
      <c r="I69" s="224"/>
      <c r="J69" s="224"/>
      <c r="K69" s="224"/>
      <c r="L69" s="224"/>
    </row>
    <row r="70" spans="2:12" s="192" customFormat="1" x14ac:dyDescent="0.35">
      <c r="B70" s="224"/>
      <c r="C70" s="224"/>
      <c r="D70" s="224"/>
      <c r="E70" s="224"/>
      <c r="F70" s="224"/>
      <c r="G70" s="224"/>
      <c r="H70" s="224"/>
      <c r="I70" s="224"/>
      <c r="J70" s="224"/>
      <c r="K70" s="224"/>
      <c r="L70" s="224"/>
    </row>
    <row r="71" spans="2:12" s="192" customFormat="1" x14ac:dyDescent="0.35">
      <c r="B71" s="198" t="s">
        <v>369</v>
      </c>
      <c r="C71" s="227" t="s">
        <v>405</v>
      </c>
      <c r="D71" s="224"/>
      <c r="E71" s="224"/>
      <c r="F71" s="224"/>
      <c r="G71" s="224"/>
      <c r="H71" s="224"/>
      <c r="I71" s="224"/>
      <c r="J71" s="224"/>
      <c r="K71" s="224"/>
      <c r="L71" s="224"/>
    </row>
    <row r="72" spans="2:12" s="192" customFormat="1" x14ac:dyDescent="0.35">
      <c r="B72" s="224"/>
      <c r="C72" s="224"/>
      <c r="D72" s="224"/>
      <c r="E72" s="224"/>
      <c r="F72" s="224"/>
      <c r="G72" s="224"/>
      <c r="H72" s="224"/>
      <c r="I72" s="224"/>
      <c r="J72" s="224"/>
      <c r="K72" s="224"/>
      <c r="L72" s="224"/>
    </row>
    <row r="73" spans="2:12" s="192" customFormat="1" x14ac:dyDescent="0.35">
      <c r="B73" s="224"/>
      <c r="C73" s="230" t="s">
        <v>406</v>
      </c>
      <c r="D73" s="224" t="s">
        <v>407</v>
      </c>
      <c r="E73" s="224"/>
      <c r="F73" s="224"/>
      <c r="G73" s="224"/>
      <c r="H73" s="230">
        <v>4</v>
      </c>
      <c r="I73" s="224" t="s">
        <v>63</v>
      </c>
      <c r="J73" s="224"/>
      <c r="K73" s="224"/>
      <c r="L73" s="224"/>
    </row>
    <row r="74" spans="2:12" s="192" customFormat="1" x14ac:dyDescent="0.35">
      <c r="B74" s="224"/>
      <c r="C74" s="224"/>
      <c r="D74" s="230" t="s">
        <v>408</v>
      </c>
      <c r="E74" s="224" t="s">
        <v>409</v>
      </c>
      <c r="F74" s="224"/>
      <c r="G74" s="224" t="s">
        <v>410</v>
      </c>
      <c r="H74" s="230">
        <v>2</v>
      </c>
      <c r="I74" s="224" t="s">
        <v>63</v>
      </c>
      <c r="J74" s="224"/>
      <c r="K74" s="224"/>
      <c r="L74" s="224"/>
    </row>
    <row r="75" spans="2:12" s="192" customFormat="1" x14ac:dyDescent="0.35">
      <c r="B75" s="224"/>
      <c r="C75" s="224"/>
      <c r="D75" s="230" t="s">
        <v>408</v>
      </c>
      <c r="E75" s="224" t="s">
        <v>411</v>
      </c>
      <c r="F75" s="224"/>
      <c r="G75" s="224" t="s">
        <v>410</v>
      </c>
      <c r="H75" s="230">
        <v>2</v>
      </c>
      <c r="I75" s="224" t="s">
        <v>63</v>
      </c>
      <c r="J75" s="224"/>
      <c r="K75" s="224"/>
      <c r="L75" s="224"/>
    </row>
    <row r="76" spans="2:12" s="192" customFormat="1" x14ac:dyDescent="0.35">
      <c r="B76" s="198"/>
      <c r="C76" s="227"/>
      <c r="D76" s="224"/>
      <c r="E76" s="224"/>
      <c r="F76" s="224"/>
      <c r="G76" s="224"/>
      <c r="H76" s="224"/>
      <c r="I76" s="230"/>
      <c r="J76" s="224"/>
      <c r="K76" s="224"/>
      <c r="L76" s="224"/>
    </row>
    <row r="77" spans="2:12" s="192" customFormat="1" x14ac:dyDescent="0.35">
      <c r="B77" s="224"/>
      <c r="C77" s="230" t="s">
        <v>406</v>
      </c>
      <c r="D77" s="224" t="s">
        <v>633</v>
      </c>
      <c r="E77" s="224"/>
      <c r="F77" s="224"/>
      <c r="G77" s="224"/>
      <c r="H77" s="230">
        <v>4</v>
      </c>
      <c r="I77" s="224" t="s">
        <v>63</v>
      </c>
      <c r="J77" s="224"/>
      <c r="K77" s="224"/>
      <c r="L77" s="224"/>
    </row>
    <row r="78" spans="2:12" s="192" customFormat="1" x14ac:dyDescent="0.35">
      <c r="B78" s="224"/>
      <c r="C78" s="230"/>
      <c r="D78" s="230"/>
      <c r="E78" s="224"/>
      <c r="F78" s="224"/>
      <c r="G78" s="224"/>
      <c r="H78" s="230"/>
      <c r="I78" s="224"/>
      <c r="J78" s="224"/>
      <c r="K78" s="224"/>
      <c r="L78" s="224"/>
    </row>
    <row r="79" spans="2:12" s="192" customFormat="1" x14ac:dyDescent="0.35">
      <c r="B79" s="198" t="s">
        <v>369</v>
      </c>
      <c r="C79" s="227" t="s">
        <v>591</v>
      </c>
      <c r="D79" s="224"/>
      <c r="E79" s="224"/>
      <c r="F79" s="224"/>
      <c r="G79" s="224"/>
      <c r="H79" s="230"/>
      <c r="I79" s="224"/>
      <c r="J79" s="224"/>
      <c r="K79" s="224"/>
      <c r="L79" s="224"/>
    </row>
    <row r="80" spans="2:12" s="192" customFormat="1" x14ac:dyDescent="0.35">
      <c r="B80" s="198"/>
      <c r="C80" s="227"/>
      <c r="D80" s="224"/>
      <c r="E80" s="224"/>
      <c r="F80" s="224"/>
      <c r="G80" s="224"/>
      <c r="H80" s="230"/>
      <c r="I80" s="224"/>
      <c r="J80" s="224"/>
      <c r="K80" s="224"/>
      <c r="L80" s="224"/>
    </row>
    <row r="81" spans="2:12" s="192" customFormat="1" x14ac:dyDescent="0.35">
      <c r="B81" s="198"/>
      <c r="C81" s="230" t="s">
        <v>406</v>
      </c>
      <c r="D81" s="224" t="s">
        <v>592</v>
      </c>
      <c r="E81" s="224"/>
      <c r="F81" s="224"/>
      <c r="G81" s="224"/>
      <c r="H81" s="230">
        <v>16</v>
      </c>
      <c r="I81" s="224" t="s">
        <v>63</v>
      </c>
      <c r="J81" s="224"/>
      <c r="K81" s="224"/>
      <c r="L81" s="224"/>
    </row>
    <row r="82" spans="2:12" s="192" customFormat="1" x14ac:dyDescent="0.35">
      <c r="B82" s="198"/>
      <c r="C82" s="230"/>
      <c r="D82" s="224"/>
      <c r="E82" s="224"/>
      <c r="F82" s="224"/>
      <c r="G82" s="224"/>
      <c r="H82" s="230"/>
      <c r="I82" s="224"/>
      <c r="J82" s="224"/>
      <c r="K82" s="224"/>
      <c r="L82" s="224"/>
    </row>
    <row r="83" spans="2:12" s="192" customFormat="1" x14ac:dyDescent="0.35">
      <c r="B83" s="198"/>
      <c r="C83" s="230" t="s">
        <v>406</v>
      </c>
      <c r="D83" s="224" t="s">
        <v>597</v>
      </c>
      <c r="E83" s="224"/>
      <c r="F83" s="224"/>
      <c r="G83" s="224"/>
      <c r="H83" s="230">
        <v>6</v>
      </c>
      <c r="I83" s="224" t="s">
        <v>63</v>
      </c>
      <c r="J83" s="224"/>
      <c r="K83" s="224"/>
      <c r="L83" s="224"/>
    </row>
    <row r="84" spans="2:12" s="192" customFormat="1" x14ac:dyDescent="0.35">
      <c r="B84" s="198"/>
      <c r="C84" s="230"/>
      <c r="D84" s="230" t="s">
        <v>408</v>
      </c>
      <c r="E84" s="224" t="s">
        <v>628</v>
      </c>
      <c r="F84" s="224"/>
      <c r="G84" s="224"/>
      <c r="H84" s="230">
        <v>2</v>
      </c>
      <c r="I84" s="224" t="s">
        <v>63</v>
      </c>
      <c r="J84" s="224"/>
      <c r="K84" s="224"/>
      <c r="L84" s="224"/>
    </row>
    <row r="85" spans="2:12" s="192" customFormat="1" x14ac:dyDescent="0.35">
      <c r="B85" s="198"/>
      <c r="C85" s="230"/>
      <c r="D85" s="230" t="s">
        <v>408</v>
      </c>
      <c r="E85" s="224" t="s">
        <v>407</v>
      </c>
      <c r="F85" s="224"/>
      <c r="G85" s="224" t="s">
        <v>410</v>
      </c>
      <c r="H85" s="230">
        <v>8</v>
      </c>
      <c r="I85" s="224" t="s">
        <v>63</v>
      </c>
      <c r="J85" s="224"/>
      <c r="K85" s="224"/>
      <c r="L85" s="224"/>
    </row>
    <row r="86" spans="2:12" s="192" customFormat="1" x14ac:dyDescent="0.35">
      <c r="B86" s="198"/>
      <c r="C86" s="227"/>
      <c r="D86" s="230" t="s">
        <v>408</v>
      </c>
      <c r="E86" s="224" t="s">
        <v>409</v>
      </c>
      <c r="F86" s="224"/>
      <c r="G86" s="224" t="s">
        <v>410</v>
      </c>
      <c r="H86" s="230">
        <v>4</v>
      </c>
      <c r="I86" s="224" t="s">
        <v>63</v>
      </c>
      <c r="J86" s="224"/>
      <c r="K86" s="224"/>
      <c r="L86" s="224"/>
    </row>
    <row r="87" spans="2:12" s="192" customFormat="1" x14ac:dyDescent="0.35">
      <c r="B87" s="198"/>
      <c r="C87" s="227"/>
      <c r="D87" s="230" t="s">
        <v>408</v>
      </c>
      <c r="E87" s="224" t="s">
        <v>411</v>
      </c>
      <c r="F87" s="224"/>
      <c r="G87" s="224" t="s">
        <v>410</v>
      </c>
      <c r="H87" s="230">
        <v>4</v>
      </c>
      <c r="I87" s="224" t="s">
        <v>63</v>
      </c>
      <c r="J87" s="224"/>
      <c r="K87" s="224"/>
      <c r="L87" s="224"/>
    </row>
    <row r="88" spans="2:12" s="192" customFormat="1" x14ac:dyDescent="0.35">
      <c r="B88" s="198"/>
      <c r="C88" s="227"/>
      <c r="D88" s="421" t="s">
        <v>598</v>
      </c>
      <c r="E88" s="224"/>
      <c r="F88" s="224"/>
      <c r="G88" s="224"/>
      <c r="H88" s="230"/>
      <c r="I88" s="224"/>
      <c r="J88" s="224"/>
      <c r="K88" s="224"/>
      <c r="L88" s="224"/>
    </row>
    <row r="89" spans="2:12" s="192" customFormat="1" x14ac:dyDescent="0.35">
      <c r="B89" s="198"/>
      <c r="C89" s="227"/>
      <c r="D89" s="230"/>
      <c r="E89" s="224"/>
      <c r="F89" s="224"/>
      <c r="G89" s="224"/>
      <c r="H89" s="230"/>
      <c r="I89" s="224"/>
      <c r="J89" s="224"/>
      <c r="K89" s="224"/>
      <c r="L89" s="224"/>
    </row>
    <row r="90" spans="2:12" s="192" customFormat="1" x14ac:dyDescent="0.35">
      <c r="B90" s="198"/>
      <c r="C90" s="230" t="s">
        <v>406</v>
      </c>
      <c r="D90" s="224" t="s">
        <v>593</v>
      </c>
      <c r="E90" s="224"/>
      <c r="F90" s="224"/>
      <c r="G90" s="224"/>
      <c r="H90" s="230"/>
      <c r="I90" s="224"/>
      <c r="J90" s="224"/>
      <c r="K90" s="224"/>
      <c r="L90" s="224"/>
    </row>
    <row r="91" spans="2:12" s="192" customFormat="1" x14ac:dyDescent="0.35">
      <c r="B91" s="198"/>
      <c r="C91" s="230"/>
      <c r="D91" s="224" t="s">
        <v>594</v>
      </c>
      <c r="E91" s="224"/>
      <c r="F91" s="224"/>
      <c r="G91" s="224"/>
      <c r="H91" s="230">
        <v>2</v>
      </c>
      <c r="I91" s="224" t="s">
        <v>63</v>
      </c>
      <c r="J91" s="224"/>
      <c r="K91" s="224"/>
      <c r="L91" s="224"/>
    </row>
    <row r="92" spans="2:12" s="192" customFormat="1" x14ac:dyDescent="0.35">
      <c r="B92" s="198"/>
      <c r="C92" s="230"/>
      <c r="D92" s="224" t="s">
        <v>1072</v>
      </c>
      <c r="E92" s="224"/>
      <c r="F92" s="224"/>
      <c r="G92" s="224"/>
      <c r="H92" s="230"/>
      <c r="I92" s="224"/>
      <c r="J92" s="224"/>
      <c r="K92" s="224"/>
      <c r="L92" s="224"/>
    </row>
    <row r="93" spans="2:12" s="192" customFormat="1" x14ac:dyDescent="0.35">
      <c r="B93" s="198"/>
      <c r="C93" s="230"/>
      <c r="D93" s="224" t="s">
        <v>1073</v>
      </c>
      <c r="E93" s="224"/>
      <c r="F93" s="224"/>
      <c r="G93" s="224"/>
      <c r="H93" s="230"/>
      <c r="I93" s="224"/>
      <c r="J93" s="224"/>
      <c r="K93" s="224"/>
      <c r="L93" s="224"/>
    </row>
    <row r="94" spans="2:12" s="192" customFormat="1" x14ac:dyDescent="0.35">
      <c r="B94" s="198"/>
      <c r="C94" s="230"/>
      <c r="D94" s="224" t="s">
        <v>1074</v>
      </c>
      <c r="E94" s="224"/>
      <c r="F94" s="224"/>
      <c r="G94" s="224"/>
      <c r="H94" s="230"/>
      <c r="I94" s="224"/>
      <c r="J94" s="224"/>
      <c r="K94" s="224"/>
      <c r="L94" s="224"/>
    </row>
    <row r="95" spans="2:12" s="192" customFormat="1" x14ac:dyDescent="0.35">
      <c r="B95" s="198"/>
      <c r="C95" s="230"/>
      <c r="D95" s="224" t="s">
        <v>1075</v>
      </c>
      <c r="E95" s="224"/>
      <c r="F95" s="224"/>
      <c r="G95" s="224"/>
      <c r="H95" s="230"/>
      <c r="I95" s="224"/>
      <c r="J95" s="224"/>
      <c r="K95" s="224"/>
      <c r="L95" s="224"/>
    </row>
    <row r="96" spans="2:12" s="192" customFormat="1" x14ac:dyDescent="0.35">
      <c r="B96" s="198"/>
      <c r="C96" s="230"/>
      <c r="D96" s="224" t="s">
        <v>1076</v>
      </c>
      <c r="E96" s="224"/>
      <c r="F96" s="224"/>
      <c r="G96" s="224"/>
      <c r="H96" s="230"/>
      <c r="I96" s="224"/>
      <c r="J96" s="224"/>
      <c r="K96" s="224"/>
      <c r="L96" s="224"/>
    </row>
    <row r="97" spans="2:12" s="192" customFormat="1" x14ac:dyDescent="0.35">
      <c r="B97" s="198"/>
      <c r="C97" s="227"/>
      <c r="D97" s="224" t="s">
        <v>1077</v>
      </c>
      <c r="E97" s="224"/>
      <c r="F97" s="224"/>
      <c r="G97" s="224"/>
      <c r="H97" s="230"/>
      <c r="I97" s="224"/>
      <c r="J97" s="224"/>
      <c r="K97" s="224"/>
      <c r="L97" s="224"/>
    </row>
    <row r="98" spans="2:12" s="192" customFormat="1" x14ac:dyDescent="0.35">
      <c r="B98" s="224"/>
      <c r="C98" s="224"/>
      <c r="D98" s="224" t="s">
        <v>1078</v>
      </c>
      <c r="E98" s="224"/>
      <c r="F98" s="224"/>
      <c r="G98" s="224"/>
      <c r="H98" s="224"/>
      <c r="I98" s="230"/>
      <c r="J98" s="224"/>
      <c r="K98" s="224"/>
      <c r="L98" s="224"/>
    </row>
    <row r="99" spans="2:12" s="192" customFormat="1" x14ac:dyDescent="0.35">
      <c r="B99" s="224"/>
      <c r="C99" s="224"/>
      <c r="D99" s="224" t="s">
        <v>1079</v>
      </c>
      <c r="E99" s="224"/>
      <c r="F99" s="224"/>
      <c r="G99" s="224"/>
      <c r="H99" s="224"/>
      <c r="I99" s="230"/>
      <c r="J99" s="224"/>
      <c r="K99" s="224"/>
      <c r="L99" s="224"/>
    </row>
    <row r="100" spans="2:12" s="192" customFormat="1" x14ac:dyDescent="0.35">
      <c r="B100" s="224"/>
      <c r="C100" s="224"/>
      <c r="D100" s="224"/>
      <c r="E100" s="421" t="s">
        <v>595</v>
      </c>
      <c r="F100" s="463" t="s">
        <v>596</v>
      </c>
      <c r="G100" s="463"/>
      <c r="H100" s="463"/>
      <c r="I100" s="230"/>
      <c r="J100" s="224"/>
      <c r="K100" s="224"/>
      <c r="L100" s="224"/>
    </row>
    <row r="101" spans="2:12" s="192" customFormat="1" x14ac:dyDescent="0.35">
      <c r="B101" s="224"/>
      <c r="C101" s="224"/>
      <c r="D101" s="224"/>
      <c r="E101" s="224"/>
      <c r="F101" s="463" t="s">
        <v>602</v>
      </c>
      <c r="G101" s="463"/>
      <c r="H101" s="463"/>
      <c r="I101" s="230"/>
      <c r="J101" s="224"/>
      <c r="K101" s="224"/>
      <c r="L101" s="224"/>
    </row>
    <row r="102" spans="2:12" s="192" customFormat="1" x14ac:dyDescent="0.35">
      <c r="B102" s="224"/>
      <c r="C102" s="224"/>
      <c r="D102" s="224"/>
      <c r="E102" s="224"/>
      <c r="F102" s="463" t="s">
        <v>1027</v>
      </c>
      <c r="G102" s="463"/>
      <c r="H102" s="463"/>
      <c r="I102" s="230"/>
      <c r="J102" s="224"/>
      <c r="K102" s="224"/>
      <c r="L102" s="224"/>
    </row>
    <row r="103" spans="2:12" s="192" customFormat="1" x14ac:dyDescent="0.35">
      <c r="B103" s="224"/>
      <c r="C103" s="224"/>
      <c r="D103" s="224"/>
      <c r="E103" s="224"/>
      <c r="F103" s="463" t="s">
        <v>1056</v>
      </c>
      <c r="G103" s="463"/>
      <c r="H103" s="463"/>
      <c r="I103" s="230"/>
      <c r="J103" s="224"/>
      <c r="K103" s="224"/>
      <c r="L103" s="224"/>
    </row>
    <row r="104" spans="2:12" s="192" customFormat="1" x14ac:dyDescent="0.35">
      <c r="B104" s="224"/>
      <c r="C104" s="224"/>
      <c r="D104" s="224"/>
      <c r="E104" s="224"/>
      <c r="F104" s="463" t="s">
        <v>1057</v>
      </c>
      <c r="G104" s="463"/>
      <c r="H104" s="463"/>
      <c r="I104" s="230"/>
      <c r="J104" s="224"/>
      <c r="K104" s="224"/>
      <c r="L104" s="224"/>
    </row>
    <row r="105" spans="2:12" s="192" customFormat="1" x14ac:dyDescent="0.35">
      <c r="B105" s="224"/>
      <c r="C105" s="224"/>
      <c r="D105" s="224"/>
      <c r="E105" s="224"/>
      <c r="F105" s="224"/>
      <c r="G105" s="224"/>
      <c r="H105" s="224"/>
      <c r="I105" s="230"/>
      <c r="J105" s="224"/>
      <c r="K105" s="224"/>
      <c r="L105" s="224"/>
    </row>
    <row r="106" spans="2:12" s="192" customFormat="1" x14ac:dyDescent="0.35">
      <c r="B106" s="198" t="s">
        <v>369</v>
      </c>
      <c r="C106" s="227" t="s">
        <v>412</v>
      </c>
      <c r="D106" s="224"/>
      <c r="E106" s="224"/>
      <c r="F106" s="224"/>
      <c r="G106" s="224"/>
      <c r="H106" s="224"/>
      <c r="I106" s="230"/>
      <c r="J106" s="224"/>
      <c r="K106" s="224"/>
      <c r="L106" s="224"/>
    </row>
    <row r="107" spans="2:12" s="192" customFormat="1" x14ac:dyDescent="0.35">
      <c r="B107" s="198"/>
      <c r="C107" s="227"/>
      <c r="D107" s="224"/>
      <c r="E107" s="224"/>
      <c r="F107" s="224"/>
      <c r="G107" s="224"/>
      <c r="H107" s="224"/>
      <c r="I107" s="230"/>
      <c r="J107" s="224"/>
      <c r="K107" s="224"/>
      <c r="L107" s="224"/>
    </row>
    <row r="108" spans="2:12" s="192" customFormat="1" x14ac:dyDescent="0.35">
      <c r="B108" s="224"/>
      <c r="C108" s="230" t="s">
        <v>406</v>
      </c>
      <c r="D108" s="224" t="s">
        <v>413</v>
      </c>
      <c r="E108" s="224"/>
      <c r="F108" s="224"/>
      <c r="G108" s="224"/>
      <c r="H108" s="230">
        <v>32</v>
      </c>
      <c r="I108" s="224" t="s">
        <v>63</v>
      </c>
      <c r="J108" s="224"/>
      <c r="K108" s="224"/>
      <c r="L108" s="224"/>
    </row>
    <row r="109" spans="2:12" s="192" customFormat="1" x14ac:dyDescent="0.35">
      <c r="B109" s="224"/>
      <c r="C109" s="230"/>
      <c r="D109" s="421"/>
      <c r="E109" s="224"/>
      <c r="F109" s="224"/>
      <c r="G109" s="224"/>
      <c r="H109" s="230"/>
      <c r="I109" s="224"/>
      <c r="J109" s="224"/>
      <c r="K109" s="224"/>
      <c r="L109" s="224"/>
    </row>
    <row r="110" spans="2:12" s="192" customFormat="1" x14ac:dyDescent="0.35">
      <c r="B110" s="224"/>
      <c r="C110" s="230" t="s">
        <v>406</v>
      </c>
      <c r="D110" s="224" t="s">
        <v>597</v>
      </c>
      <c r="E110" s="224"/>
      <c r="F110" s="224"/>
      <c r="G110" s="224"/>
      <c r="H110" s="230">
        <v>12</v>
      </c>
      <c r="I110" s="224" t="s">
        <v>63</v>
      </c>
      <c r="J110" s="224"/>
      <c r="K110" s="224"/>
      <c r="L110" s="224"/>
    </row>
    <row r="111" spans="2:12" s="192" customFormat="1" x14ac:dyDescent="0.35">
      <c r="B111" s="224"/>
      <c r="C111" s="230"/>
      <c r="D111" s="230" t="s">
        <v>408</v>
      </c>
      <c r="E111" s="224" t="s">
        <v>628</v>
      </c>
      <c r="F111" s="224"/>
      <c r="G111" s="224"/>
      <c r="H111" s="230">
        <v>4</v>
      </c>
      <c r="I111" s="224" t="s">
        <v>63</v>
      </c>
      <c r="J111" s="224"/>
      <c r="K111" s="224"/>
      <c r="L111" s="224"/>
    </row>
    <row r="112" spans="2:12" s="192" customFormat="1" x14ac:dyDescent="0.35">
      <c r="B112" s="224"/>
      <c r="C112" s="230"/>
      <c r="D112" s="230" t="s">
        <v>408</v>
      </c>
      <c r="E112" s="224" t="s">
        <v>407</v>
      </c>
      <c r="F112" s="224"/>
      <c r="G112" s="224" t="s">
        <v>410</v>
      </c>
      <c r="H112" s="230">
        <v>12</v>
      </c>
      <c r="I112" s="224" t="s">
        <v>63</v>
      </c>
      <c r="J112" s="224"/>
      <c r="K112" s="224"/>
      <c r="L112" s="224"/>
    </row>
    <row r="113" spans="2:12" s="192" customFormat="1" x14ac:dyDescent="0.35">
      <c r="B113" s="224"/>
      <c r="C113" s="227"/>
      <c r="D113" s="230" t="s">
        <v>408</v>
      </c>
      <c r="E113" s="224" t="s">
        <v>409</v>
      </c>
      <c r="F113" s="224"/>
      <c r="G113" s="224" t="s">
        <v>410</v>
      </c>
      <c r="H113" s="230">
        <v>6</v>
      </c>
      <c r="I113" s="224" t="s">
        <v>63</v>
      </c>
      <c r="J113" s="224"/>
      <c r="K113" s="224"/>
      <c r="L113" s="224"/>
    </row>
    <row r="114" spans="2:12" s="192" customFormat="1" x14ac:dyDescent="0.35">
      <c r="B114" s="224"/>
      <c r="C114" s="227"/>
      <c r="D114" s="230" t="s">
        <v>408</v>
      </c>
      <c r="E114" s="224" t="s">
        <v>411</v>
      </c>
      <c r="F114" s="224"/>
      <c r="G114" s="224" t="s">
        <v>410</v>
      </c>
      <c r="H114" s="230">
        <v>6</v>
      </c>
      <c r="I114" s="224" t="s">
        <v>63</v>
      </c>
      <c r="J114" s="224"/>
      <c r="K114" s="224"/>
      <c r="L114" s="224"/>
    </row>
    <row r="115" spans="2:12" s="192" customFormat="1" x14ac:dyDescent="0.35">
      <c r="B115" s="224"/>
      <c r="C115" s="230"/>
      <c r="D115" s="421" t="s">
        <v>599</v>
      </c>
      <c r="E115" s="224"/>
      <c r="F115" s="224"/>
      <c r="G115" s="224"/>
      <c r="H115" s="230"/>
      <c r="I115" s="224"/>
      <c r="J115" s="224"/>
      <c r="K115" s="224"/>
      <c r="L115" s="224"/>
    </row>
    <row r="116" spans="2:12" s="192" customFormat="1" x14ac:dyDescent="0.35">
      <c r="B116" s="224"/>
      <c r="C116" s="230"/>
      <c r="D116" s="224"/>
      <c r="E116" s="224"/>
      <c r="F116" s="224"/>
      <c r="G116" s="224"/>
      <c r="H116" s="230"/>
      <c r="I116" s="224"/>
      <c r="J116" s="224"/>
      <c r="K116" s="224"/>
      <c r="L116" s="224"/>
    </row>
    <row r="117" spans="2:12" s="192" customFormat="1" x14ac:dyDescent="0.35">
      <c r="B117" s="224"/>
      <c r="C117" s="230" t="s">
        <v>406</v>
      </c>
      <c r="D117" s="224" t="s">
        <v>600</v>
      </c>
      <c r="E117" s="224"/>
      <c r="F117" s="224"/>
      <c r="G117" s="224"/>
      <c r="H117" s="230"/>
      <c r="I117" s="224"/>
      <c r="J117" s="224"/>
      <c r="K117" s="224"/>
      <c r="L117" s="224"/>
    </row>
    <row r="118" spans="2:12" s="192" customFormat="1" x14ac:dyDescent="0.35">
      <c r="B118" s="224"/>
      <c r="C118" s="230"/>
      <c r="D118" s="224" t="s">
        <v>594</v>
      </c>
      <c r="E118" s="224"/>
      <c r="F118" s="224"/>
      <c r="G118" s="224"/>
      <c r="H118" s="230">
        <v>3</v>
      </c>
      <c r="I118" s="224" t="s">
        <v>63</v>
      </c>
      <c r="J118" s="224"/>
      <c r="K118" s="224"/>
      <c r="L118" s="224"/>
    </row>
    <row r="119" spans="2:12" s="192" customFormat="1" x14ac:dyDescent="0.35">
      <c r="B119" s="224"/>
      <c r="C119" s="230"/>
      <c r="D119" s="224" t="s">
        <v>1072</v>
      </c>
      <c r="E119" s="224"/>
      <c r="F119" s="224"/>
      <c r="G119" s="224"/>
      <c r="H119" s="230"/>
      <c r="I119" s="224"/>
      <c r="J119" s="224"/>
      <c r="K119" s="224"/>
      <c r="L119" s="224"/>
    </row>
    <row r="120" spans="2:12" s="192" customFormat="1" x14ac:dyDescent="0.35">
      <c r="B120" s="224"/>
      <c r="C120" s="230"/>
      <c r="D120" s="224" t="s">
        <v>1080</v>
      </c>
      <c r="E120" s="224"/>
      <c r="F120" s="224"/>
      <c r="G120" s="224"/>
      <c r="H120" s="230"/>
      <c r="I120" s="224"/>
      <c r="J120" s="224"/>
      <c r="K120" s="224"/>
      <c r="L120" s="224"/>
    </row>
    <row r="121" spans="2:12" s="192" customFormat="1" x14ac:dyDescent="0.35">
      <c r="B121" s="224"/>
      <c r="C121" s="230"/>
      <c r="D121" s="224" t="s">
        <v>1081</v>
      </c>
      <c r="E121" s="224"/>
      <c r="F121" s="224"/>
      <c r="G121" s="224"/>
      <c r="H121" s="230"/>
      <c r="I121" s="224"/>
      <c r="J121" s="224"/>
      <c r="K121" s="224"/>
      <c r="L121" s="224"/>
    </row>
    <row r="122" spans="2:12" s="192" customFormat="1" x14ac:dyDescent="0.35">
      <c r="B122" s="224"/>
      <c r="C122" s="230"/>
      <c r="D122" s="224" t="s">
        <v>1082</v>
      </c>
      <c r="E122" s="224"/>
      <c r="F122" s="224"/>
      <c r="G122" s="224"/>
      <c r="H122" s="230"/>
      <c r="I122" s="224"/>
      <c r="J122" s="224"/>
      <c r="K122" s="224"/>
      <c r="L122" s="224"/>
    </row>
    <row r="123" spans="2:12" s="192" customFormat="1" x14ac:dyDescent="0.35">
      <c r="B123" s="224"/>
      <c r="C123" s="230"/>
      <c r="D123" s="224" t="s">
        <v>1083</v>
      </c>
      <c r="E123" s="224"/>
      <c r="F123" s="224"/>
      <c r="G123" s="224"/>
      <c r="H123" s="230"/>
      <c r="I123" s="224"/>
      <c r="J123" s="224"/>
      <c r="K123" s="224"/>
      <c r="L123" s="224"/>
    </row>
    <row r="124" spans="2:12" s="192" customFormat="1" x14ac:dyDescent="0.35">
      <c r="B124" s="224"/>
      <c r="C124" s="227"/>
      <c r="D124" s="224" t="s">
        <v>1084</v>
      </c>
      <c r="E124" s="224"/>
      <c r="F124" s="224"/>
      <c r="G124" s="224"/>
      <c r="H124" s="230"/>
      <c r="I124" s="224"/>
      <c r="J124" s="224"/>
      <c r="K124" s="224"/>
      <c r="L124" s="224"/>
    </row>
    <row r="125" spans="2:12" s="192" customFormat="1" x14ac:dyDescent="0.35">
      <c r="B125" s="224"/>
      <c r="C125" s="224"/>
      <c r="D125" s="224" t="s">
        <v>1078</v>
      </c>
      <c r="E125" s="224"/>
      <c r="F125" s="224"/>
      <c r="G125" s="224"/>
      <c r="H125" s="224"/>
      <c r="I125" s="230"/>
      <c r="J125" s="224"/>
      <c r="K125" s="224"/>
      <c r="L125" s="224"/>
    </row>
    <row r="126" spans="2:12" s="192" customFormat="1" x14ac:dyDescent="0.35">
      <c r="B126" s="224"/>
      <c r="C126" s="224"/>
      <c r="D126" s="224" t="s">
        <v>1085</v>
      </c>
      <c r="E126" s="224"/>
      <c r="F126" s="224"/>
      <c r="G126" s="224"/>
      <c r="H126" s="224"/>
      <c r="I126" s="230"/>
      <c r="J126" s="224"/>
      <c r="K126" s="224"/>
      <c r="L126" s="224"/>
    </row>
    <row r="127" spans="2:12" s="192" customFormat="1" x14ac:dyDescent="0.35">
      <c r="B127" s="224"/>
      <c r="C127" s="224"/>
      <c r="D127" s="224"/>
      <c r="E127" s="421" t="s">
        <v>595</v>
      </c>
      <c r="F127" s="463" t="s">
        <v>601</v>
      </c>
      <c r="G127" s="463"/>
      <c r="H127" s="463"/>
      <c r="I127" s="230"/>
      <c r="J127" s="224"/>
      <c r="K127" s="224"/>
      <c r="L127" s="224"/>
    </row>
    <row r="128" spans="2:12" s="192" customFormat="1" x14ac:dyDescent="0.35">
      <c r="B128" s="224"/>
      <c r="C128" s="224"/>
      <c r="D128" s="224"/>
      <c r="E128" s="224"/>
      <c r="F128" s="463" t="s">
        <v>606</v>
      </c>
      <c r="G128" s="463"/>
      <c r="H128" s="463"/>
      <c r="I128" s="230"/>
      <c r="J128" s="224"/>
      <c r="K128" s="224"/>
      <c r="L128" s="224"/>
    </row>
    <row r="129" spans="2:12" s="192" customFormat="1" x14ac:dyDescent="0.35">
      <c r="B129" s="224"/>
      <c r="C129" s="224"/>
      <c r="D129" s="224"/>
      <c r="E129" s="224"/>
      <c r="F129" s="463" t="s">
        <v>1028</v>
      </c>
      <c r="G129" s="463"/>
      <c r="H129" s="463"/>
      <c r="I129" s="230"/>
      <c r="J129" s="224"/>
      <c r="K129" s="224"/>
      <c r="L129" s="224"/>
    </row>
    <row r="130" spans="2:12" s="192" customFormat="1" x14ac:dyDescent="0.35">
      <c r="B130" s="224"/>
      <c r="C130" s="224"/>
      <c r="D130" s="224"/>
      <c r="E130" s="224"/>
      <c r="F130" s="463" t="s">
        <v>1058</v>
      </c>
      <c r="G130" s="463"/>
      <c r="H130" s="463"/>
      <c r="I130" s="230"/>
      <c r="J130" s="224"/>
      <c r="K130" s="224"/>
      <c r="L130" s="224"/>
    </row>
    <row r="131" spans="2:12" s="192" customFormat="1" x14ac:dyDescent="0.35">
      <c r="B131" s="224"/>
      <c r="C131" s="224"/>
      <c r="D131" s="224"/>
      <c r="E131" s="224"/>
      <c r="F131" s="463" t="s">
        <v>1059</v>
      </c>
      <c r="G131" s="463"/>
      <c r="H131" s="463"/>
      <c r="I131" s="230"/>
      <c r="J131" s="224"/>
      <c r="K131" s="224"/>
      <c r="L131" s="224"/>
    </row>
    <row r="132" spans="2:12" s="192" customFormat="1" x14ac:dyDescent="0.35">
      <c r="B132" s="224"/>
      <c r="C132" s="224"/>
      <c r="D132" s="224"/>
      <c r="E132" s="224"/>
      <c r="F132" s="224"/>
      <c r="G132" s="224"/>
      <c r="H132" s="224"/>
      <c r="I132" s="230"/>
      <c r="J132" s="224"/>
      <c r="K132" s="224"/>
      <c r="L132" s="224"/>
    </row>
    <row r="133" spans="2:12" s="192" customFormat="1" x14ac:dyDescent="0.35">
      <c r="B133" s="198" t="s">
        <v>369</v>
      </c>
      <c r="C133" s="227" t="s">
        <v>414</v>
      </c>
      <c r="D133" s="224"/>
      <c r="E133" s="224"/>
      <c r="F133" s="224"/>
      <c r="G133" s="224"/>
      <c r="H133" s="224"/>
      <c r="I133" s="230"/>
      <c r="J133" s="224"/>
      <c r="K133" s="224"/>
      <c r="L133" s="224"/>
    </row>
    <row r="134" spans="2:12" s="192" customFormat="1" x14ac:dyDescent="0.35">
      <c r="B134" s="224"/>
      <c r="C134" s="224"/>
      <c r="D134" s="224"/>
      <c r="E134" s="224"/>
      <c r="F134" s="224"/>
      <c r="G134" s="224"/>
      <c r="H134" s="224"/>
      <c r="I134" s="230"/>
      <c r="J134" s="224"/>
      <c r="K134" s="224"/>
      <c r="L134" s="224"/>
    </row>
    <row r="135" spans="2:12" s="192" customFormat="1" x14ac:dyDescent="0.35">
      <c r="B135" s="224"/>
      <c r="C135" s="230" t="s">
        <v>406</v>
      </c>
      <c r="D135" s="224" t="s">
        <v>415</v>
      </c>
      <c r="E135" s="224"/>
      <c r="F135" s="224"/>
      <c r="G135" s="224"/>
      <c r="H135" s="230">
        <v>48</v>
      </c>
      <c r="I135" s="224" t="s">
        <v>63</v>
      </c>
      <c r="J135" s="224"/>
      <c r="K135" s="224"/>
      <c r="L135" s="224"/>
    </row>
    <row r="136" spans="2:12" s="192" customFormat="1" x14ac:dyDescent="0.35">
      <c r="B136" s="224"/>
      <c r="C136" s="230"/>
      <c r="D136" s="230"/>
      <c r="E136" s="224"/>
      <c r="F136" s="224"/>
      <c r="G136" s="224"/>
      <c r="H136" s="230"/>
      <c r="I136" s="224"/>
      <c r="J136" s="224"/>
      <c r="K136" s="224"/>
      <c r="L136" s="224"/>
    </row>
    <row r="137" spans="2:12" s="192" customFormat="1" x14ac:dyDescent="0.35">
      <c r="B137" s="224"/>
      <c r="C137" s="230" t="s">
        <v>406</v>
      </c>
      <c r="D137" s="224" t="s">
        <v>597</v>
      </c>
      <c r="E137" s="224"/>
      <c r="F137" s="224"/>
      <c r="G137" s="224"/>
      <c r="H137" s="230">
        <v>24</v>
      </c>
      <c r="I137" s="224" t="s">
        <v>63</v>
      </c>
      <c r="J137" s="224"/>
      <c r="K137" s="224"/>
      <c r="L137" s="224"/>
    </row>
    <row r="138" spans="2:12" s="192" customFormat="1" x14ac:dyDescent="0.35">
      <c r="B138" s="224"/>
      <c r="C138" s="230"/>
      <c r="D138" s="230" t="s">
        <v>408</v>
      </c>
      <c r="E138" s="224" t="s">
        <v>628</v>
      </c>
      <c r="F138" s="224"/>
      <c r="G138" s="224"/>
      <c r="H138" s="230">
        <v>8</v>
      </c>
      <c r="I138" s="224" t="s">
        <v>63</v>
      </c>
      <c r="J138" s="224"/>
      <c r="K138" s="224"/>
      <c r="L138" s="224"/>
    </row>
    <row r="139" spans="2:12" s="192" customFormat="1" x14ac:dyDescent="0.35">
      <c r="B139" s="224"/>
      <c r="C139" s="230"/>
      <c r="D139" s="230" t="s">
        <v>408</v>
      </c>
      <c r="E139" s="224" t="s">
        <v>407</v>
      </c>
      <c r="F139" s="224"/>
      <c r="G139" s="224" t="s">
        <v>410</v>
      </c>
      <c r="H139" s="230">
        <v>16</v>
      </c>
      <c r="I139" s="224" t="s">
        <v>63</v>
      </c>
      <c r="J139" s="224"/>
      <c r="K139" s="224"/>
      <c r="L139" s="224"/>
    </row>
    <row r="140" spans="2:12" s="192" customFormat="1" x14ac:dyDescent="0.35">
      <c r="B140" s="224"/>
      <c r="C140" s="227"/>
      <c r="D140" s="230" t="s">
        <v>408</v>
      </c>
      <c r="E140" s="224" t="s">
        <v>409</v>
      </c>
      <c r="F140" s="224"/>
      <c r="G140" s="224" t="s">
        <v>410</v>
      </c>
      <c r="H140" s="230">
        <v>8</v>
      </c>
      <c r="I140" s="224" t="s">
        <v>63</v>
      </c>
      <c r="J140" s="224"/>
      <c r="K140" s="224"/>
      <c r="L140" s="224"/>
    </row>
    <row r="141" spans="2:12" s="192" customFormat="1" x14ac:dyDescent="0.35">
      <c r="B141" s="224"/>
      <c r="C141" s="227"/>
      <c r="D141" s="230" t="s">
        <v>408</v>
      </c>
      <c r="E141" s="224" t="s">
        <v>411</v>
      </c>
      <c r="F141" s="224"/>
      <c r="G141" s="224" t="s">
        <v>410</v>
      </c>
      <c r="H141" s="230">
        <v>8</v>
      </c>
      <c r="I141" s="224" t="s">
        <v>63</v>
      </c>
      <c r="J141" s="224"/>
      <c r="K141" s="224"/>
      <c r="L141" s="224"/>
    </row>
    <row r="142" spans="2:12" s="192" customFormat="1" x14ac:dyDescent="0.35">
      <c r="B142" s="224"/>
      <c r="C142" s="230"/>
      <c r="D142" s="421" t="s">
        <v>603</v>
      </c>
      <c r="E142" s="224"/>
      <c r="F142" s="224"/>
      <c r="G142" s="224"/>
      <c r="H142" s="230"/>
      <c r="I142" s="224"/>
      <c r="J142" s="224"/>
      <c r="K142" s="224"/>
      <c r="L142" s="224"/>
    </row>
    <row r="143" spans="2:12" s="192" customFormat="1" x14ac:dyDescent="0.35">
      <c r="B143" s="224"/>
      <c r="C143" s="230"/>
      <c r="D143" s="224"/>
      <c r="E143" s="224"/>
      <c r="F143" s="224"/>
      <c r="G143" s="224"/>
      <c r="H143" s="230"/>
      <c r="I143" s="224"/>
      <c r="J143" s="224"/>
      <c r="K143" s="224"/>
      <c r="L143" s="224"/>
    </row>
    <row r="144" spans="2:12" s="192" customFormat="1" x14ac:dyDescent="0.35">
      <c r="B144" s="224"/>
      <c r="C144" s="230" t="s">
        <v>406</v>
      </c>
      <c r="D144" s="224" t="s">
        <v>604</v>
      </c>
      <c r="E144" s="224"/>
      <c r="F144" s="224"/>
      <c r="G144" s="224"/>
      <c r="H144" s="230"/>
      <c r="I144" s="224"/>
      <c r="J144" s="224"/>
      <c r="K144" s="224"/>
      <c r="L144" s="224"/>
    </row>
    <row r="145" spans="2:12" s="192" customFormat="1" x14ac:dyDescent="0.35">
      <c r="B145" s="224"/>
      <c r="C145" s="230"/>
      <c r="D145" s="224" t="s">
        <v>594</v>
      </c>
      <c r="E145" s="224"/>
      <c r="F145" s="224"/>
      <c r="G145" s="224"/>
      <c r="H145" s="230">
        <v>4</v>
      </c>
      <c r="I145" s="224" t="s">
        <v>63</v>
      </c>
      <c r="J145" s="224"/>
      <c r="K145" s="224"/>
      <c r="L145" s="224"/>
    </row>
    <row r="146" spans="2:12" s="192" customFormat="1" x14ac:dyDescent="0.35">
      <c r="B146" s="224"/>
      <c r="C146" s="230"/>
      <c r="D146" s="224" t="s">
        <v>1072</v>
      </c>
      <c r="E146" s="224"/>
      <c r="F146" s="224"/>
      <c r="G146" s="224"/>
      <c r="H146" s="230"/>
      <c r="I146" s="224"/>
      <c r="J146" s="224"/>
      <c r="K146" s="224"/>
      <c r="L146" s="224"/>
    </row>
    <row r="147" spans="2:12" s="192" customFormat="1" x14ac:dyDescent="0.35">
      <c r="B147" s="224"/>
      <c r="C147" s="230"/>
      <c r="D147" s="224" t="s">
        <v>1086</v>
      </c>
      <c r="E147" s="224"/>
      <c r="F147" s="224"/>
      <c r="G147" s="224"/>
      <c r="H147" s="230"/>
      <c r="I147" s="224"/>
      <c r="J147" s="224"/>
      <c r="K147" s="224"/>
      <c r="L147" s="224"/>
    </row>
    <row r="148" spans="2:12" s="192" customFormat="1" x14ac:dyDescent="0.35">
      <c r="B148" s="224"/>
      <c r="C148" s="230"/>
      <c r="D148" s="224" t="s">
        <v>1087</v>
      </c>
      <c r="E148" s="224"/>
      <c r="F148" s="224"/>
      <c r="G148" s="224"/>
      <c r="H148" s="230"/>
      <c r="I148" s="224"/>
      <c r="J148" s="224"/>
      <c r="K148" s="224"/>
      <c r="L148" s="224"/>
    </row>
    <row r="149" spans="2:12" s="192" customFormat="1" x14ac:dyDescent="0.35">
      <c r="B149" s="224"/>
      <c r="C149" s="230"/>
      <c r="D149" s="224" t="s">
        <v>1088</v>
      </c>
      <c r="E149" s="224"/>
      <c r="F149" s="224"/>
      <c r="G149" s="224"/>
      <c r="H149" s="230"/>
      <c r="I149" s="224"/>
      <c r="J149" s="224"/>
      <c r="K149" s="224"/>
      <c r="L149" s="224"/>
    </row>
    <row r="150" spans="2:12" s="192" customFormat="1" x14ac:dyDescent="0.35">
      <c r="B150" s="224"/>
      <c r="C150" s="230"/>
      <c r="D150" s="224" t="s">
        <v>1089</v>
      </c>
      <c r="E150" s="224"/>
      <c r="F150" s="224"/>
      <c r="G150" s="224"/>
      <c r="H150" s="230"/>
      <c r="I150" s="224"/>
      <c r="J150" s="224"/>
      <c r="K150" s="224"/>
      <c r="L150" s="224"/>
    </row>
    <row r="151" spans="2:12" s="192" customFormat="1" x14ac:dyDescent="0.35">
      <c r="B151" s="224"/>
      <c r="C151" s="227"/>
      <c r="D151" s="224" t="s">
        <v>1090</v>
      </c>
      <c r="E151" s="224"/>
      <c r="F151" s="224"/>
      <c r="G151" s="224"/>
      <c r="H151" s="230"/>
      <c r="I151" s="224"/>
      <c r="J151" s="224"/>
      <c r="K151" s="224"/>
      <c r="L151" s="224"/>
    </row>
    <row r="152" spans="2:12" s="192" customFormat="1" x14ac:dyDescent="0.35">
      <c r="B152" s="224"/>
      <c r="C152" s="224"/>
      <c r="D152" s="224" t="s">
        <v>1078</v>
      </c>
      <c r="E152" s="224"/>
      <c r="F152" s="224"/>
      <c r="G152" s="224"/>
      <c r="H152" s="224"/>
      <c r="I152" s="230"/>
      <c r="J152" s="224"/>
      <c r="K152" s="224"/>
      <c r="L152" s="224"/>
    </row>
    <row r="153" spans="2:12" s="192" customFormat="1" x14ac:dyDescent="0.35">
      <c r="B153" s="224"/>
      <c r="C153" s="224"/>
      <c r="D153" s="224" t="s">
        <v>1091</v>
      </c>
      <c r="E153" s="224"/>
      <c r="F153" s="224"/>
      <c r="G153" s="224"/>
      <c r="H153" s="224"/>
      <c r="I153" s="230"/>
      <c r="J153" s="224"/>
      <c r="K153" s="224"/>
      <c r="L153" s="224"/>
    </row>
    <row r="154" spans="2:12" s="192" customFormat="1" x14ac:dyDescent="0.35">
      <c r="B154" s="224"/>
      <c r="C154" s="224"/>
      <c r="D154" s="224"/>
      <c r="E154" s="421" t="s">
        <v>595</v>
      </c>
      <c r="F154" s="463" t="s">
        <v>605</v>
      </c>
      <c r="G154" s="463"/>
      <c r="H154" s="463"/>
      <c r="I154" s="230"/>
      <c r="J154" s="224"/>
      <c r="K154" s="224"/>
      <c r="L154" s="224"/>
    </row>
    <row r="155" spans="2:12" s="192" customFormat="1" x14ac:dyDescent="0.35">
      <c r="B155" s="224"/>
      <c r="C155" s="224"/>
      <c r="D155" s="224"/>
      <c r="E155" s="224"/>
      <c r="F155" s="463" t="s">
        <v>631</v>
      </c>
      <c r="G155" s="463"/>
      <c r="H155" s="463"/>
      <c r="I155" s="230"/>
      <c r="J155" s="224"/>
      <c r="K155" s="224"/>
      <c r="L155" s="224"/>
    </row>
    <row r="156" spans="2:12" s="192" customFormat="1" x14ac:dyDescent="0.35">
      <c r="B156" s="224"/>
      <c r="C156" s="224"/>
      <c r="D156" s="224"/>
      <c r="E156" s="224"/>
      <c r="F156" s="463" t="s">
        <v>1029</v>
      </c>
      <c r="G156" s="463"/>
      <c r="H156" s="463"/>
      <c r="I156" s="230"/>
      <c r="J156" s="224"/>
      <c r="K156" s="224"/>
      <c r="L156" s="224"/>
    </row>
    <row r="157" spans="2:12" s="192" customFormat="1" x14ac:dyDescent="0.35">
      <c r="B157" s="224"/>
      <c r="C157" s="224"/>
      <c r="D157" s="224"/>
      <c r="E157" s="224"/>
      <c r="F157" s="463" t="s">
        <v>1030</v>
      </c>
      <c r="G157" s="463"/>
      <c r="H157" s="463"/>
      <c r="I157" s="230"/>
      <c r="J157" s="224"/>
      <c r="K157" s="224"/>
      <c r="L157" s="224"/>
    </row>
    <row r="158" spans="2:12" s="192" customFormat="1" x14ac:dyDescent="0.35">
      <c r="B158" s="224"/>
      <c r="C158" s="224"/>
      <c r="D158" s="224"/>
      <c r="E158" s="224"/>
      <c r="F158" s="463" t="s">
        <v>607</v>
      </c>
      <c r="G158" s="463"/>
      <c r="H158" s="463"/>
      <c r="I158" s="230"/>
      <c r="J158" s="224"/>
      <c r="K158" s="224"/>
      <c r="L158" s="224"/>
    </row>
    <row r="159" spans="2:12" s="192" customFormat="1" x14ac:dyDescent="0.35">
      <c r="B159" s="224"/>
      <c r="C159" s="224"/>
      <c r="D159" s="224"/>
      <c r="E159" s="224"/>
      <c r="F159" s="463" t="s">
        <v>610</v>
      </c>
      <c r="G159" s="463"/>
      <c r="H159" s="463"/>
      <c r="I159" s="230"/>
      <c r="J159" s="224"/>
      <c r="K159" s="224"/>
      <c r="L159" s="224"/>
    </row>
    <row r="160" spans="2:12" s="192" customFormat="1" x14ac:dyDescent="0.35">
      <c r="B160" s="224"/>
      <c r="C160" s="224"/>
      <c r="D160" s="224"/>
      <c r="E160" s="224"/>
      <c r="F160" s="463" t="s">
        <v>1060</v>
      </c>
      <c r="G160" s="463"/>
      <c r="H160" s="463"/>
      <c r="I160" s="230"/>
      <c r="J160" s="224"/>
      <c r="K160" s="224"/>
      <c r="L160" s="224"/>
    </row>
    <row r="161" spans="2:12" s="192" customFormat="1" x14ac:dyDescent="0.35">
      <c r="B161" s="224"/>
      <c r="C161" s="230"/>
      <c r="D161" s="224"/>
      <c r="E161" s="224"/>
      <c r="F161" s="224"/>
      <c r="G161" s="224"/>
      <c r="H161" s="230"/>
      <c r="I161" s="224"/>
      <c r="J161" s="224"/>
      <c r="K161" s="224"/>
      <c r="L161" s="224"/>
    </row>
    <row r="162" spans="2:12" s="192" customFormat="1" x14ac:dyDescent="0.35">
      <c r="B162" s="198" t="s">
        <v>369</v>
      </c>
      <c r="C162" s="227" t="s">
        <v>59</v>
      </c>
      <c r="D162" s="224"/>
      <c r="E162" s="224"/>
      <c r="F162" s="224"/>
      <c r="G162" s="224"/>
      <c r="H162" s="224"/>
      <c r="I162" s="230"/>
      <c r="J162" s="224"/>
      <c r="K162" s="224"/>
      <c r="L162" s="224"/>
    </row>
    <row r="163" spans="2:12" s="192" customFormat="1" x14ac:dyDescent="0.35">
      <c r="B163" s="224"/>
      <c r="C163" s="224"/>
      <c r="D163" s="224"/>
      <c r="E163" s="224"/>
      <c r="F163" s="224"/>
      <c r="G163" s="224"/>
      <c r="H163" s="224"/>
      <c r="I163" s="230"/>
      <c r="J163" s="224"/>
      <c r="K163" s="224"/>
      <c r="L163" s="224"/>
    </row>
    <row r="164" spans="2:12" s="192" customFormat="1" x14ac:dyDescent="0.35">
      <c r="B164" s="224"/>
      <c r="C164" s="230" t="s">
        <v>406</v>
      </c>
      <c r="D164" s="224" t="s">
        <v>416</v>
      </c>
      <c r="E164" s="224"/>
      <c r="F164" s="224"/>
      <c r="G164" s="224"/>
      <c r="H164" s="230">
        <v>96</v>
      </c>
      <c r="I164" s="224" t="s">
        <v>63</v>
      </c>
      <c r="J164" s="224"/>
      <c r="K164" s="224"/>
      <c r="L164" s="224"/>
    </row>
    <row r="165" spans="2:12" s="192" customFormat="1" x14ac:dyDescent="0.35">
      <c r="B165" s="224"/>
      <c r="C165" s="230"/>
      <c r="D165" s="230"/>
      <c r="E165" s="224"/>
      <c r="F165" s="224"/>
      <c r="G165" s="224"/>
      <c r="H165" s="230"/>
      <c r="I165" s="224"/>
      <c r="J165" s="224"/>
      <c r="K165" s="224"/>
      <c r="L165" s="224"/>
    </row>
    <row r="166" spans="2:12" s="192" customFormat="1" x14ac:dyDescent="0.35">
      <c r="B166" s="224"/>
      <c r="C166" s="230" t="s">
        <v>406</v>
      </c>
      <c r="D166" s="224" t="s">
        <v>597</v>
      </c>
      <c r="E166" s="224"/>
      <c r="F166" s="224"/>
      <c r="G166" s="224"/>
      <c r="H166" s="230">
        <v>48</v>
      </c>
      <c r="I166" s="224" t="s">
        <v>63</v>
      </c>
      <c r="J166" s="224"/>
      <c r="K166" s="224"/>
      <c r="L166" s="224"/>
    </row>
    <row r="167" spans="2:12" s="192" customFormat="1" x14ac:dyDescent="0.35">
      <c r="B167" s="224"/>
      <c r="C167" s="230"/>
      <c r="D167" s="230" t="s">
        <v>408</v>
      </c>
      <c r="E167" s="224" t="s">
        <v>629</v>
      </c>
      <c r="F167" s="224"/>
      <c r="G167" s="224"/>
      <c r="H167" s="230">
        <v>16</v>
      </c>
      <c r="I167" s="224" t="s">
        <v>63</v>
      </c>
      <c r="J167" s="224"/>
      <c r="K167" s="224"/>
      <c r="L167" s="224"/>
    </row>
    <row r="168" spans="2:12" s="192" customFormat="1" x14ac:dyDescent="0.35">
      <c r="B168" s="224"/>
      <c r="C168" s="230"/>
      <c r="D168" s="230" t="s">
        <v>408</v>
      </c>
      <c r="E168" s="224" t="s">
        <v>407</v>
      </c>
      <c r="F168" s="224"/>
      <c r="G168" s="224" t="s">
        <v>410</v>
      </c>
      <c r="H168" s="230">
        <v>24</v>
      </c>
      <c r="I168" s="224" t="s">
        <v>63</v>
      </c>
      <c r="J168" s="224"/>
      <c r="K168" s="224"/>
      <c r="L168" s="224"/>
    </row>
    <row r="169" spans="2:12" s="192" customFormat="1" x14ac:dyDescent="0.35">
      <c r="B169" s="224"/>
      <c r="C169" s="227"/>
      <c r="D169" s="230" t="s">
        <v>408</v>
      </c>
      <c r="E169" s="224" t="s">
        <v>409</v>
      </c>
      <c r="F169" s="224"/>
      <c r="G169" s="224" t="s">
        <v>410</v>
      </c>
      <c r="H169" s="230">
        <v>12</v>
      </c>
      <c r="I169" s="224" t="s">
        <v>63</v>
      </c>
      <c r="J169" s="224"/>
      <c r="K169" s="224"/>
      <c r="L169" s="224"/>
    </row>
    <row r="170" spans="2:12" s="192" customFormat="1" x14ac:dyDescent="0.35">
      <c r="B170" s="224"/>
      <c r="C170" s="227"/>
      <c r="D170" s="230" t="s">
        <v>408</v>
      </c>
      <c r="E170" s="224" t="s">
        <v>411</v>
      </c>
      <c r="F170" s="224"/>
      <c r="G170" s="224" t="s">
        <v>410</v>
      </c>
      <c r="H170" s="230">
        <v>12</v>
      </c>
      <c r="I170" s="224" t="s">
        <v>63</v>
      </c>
      <c r="J170" s="224"/>
      <c r="K170" s="224"/>
      <c r="L170" s="224"/>
    </row>
    <row r="171" spans="2:12" s="191" customFormat="1" x14ac:dyDescent="0.35">
      <c r="B171" s="224"/>
      <c r="C171" s="230"/>
      <c r="D171" s="421" t="s">
        <v>630</v>
      </c>
      <c r="E171" s="224"/>
      <c r="F171" s="224"/>
      <c r="G171" s="224"/>
      <c r="H171" s="230"/>
      <c r="I171" s="224"/>
    </row>
    <row r="172" spans="2:12" x14ac:dyDescent="0.35">
      <c r="B172" s="224"/>
      <c r="C172" s="230"/>
      <c r="D172" s="224"/>
      <c r="E172" s="224"/>
      <c r="F172" s="224"/>
      <c r="G172" s="224"/>
      <c r="H172" s="230"/>
      <c r="I172" s="224"/>
    </row>
    <row r="173" spans="2:12" ht="15.4" x14ac:dyDescent="0.35">
      <c r="B173" s="224"/>
      <c r="C173" s="230" t="s">
        <v>406</v>
      </c>
      <c r="D173" s="224" t="s">
        <v>608</v>
      </c>
      <c r="E173" s="224"/>
      <c r="F173" s="224"/>
      <c r="G173" s="224"/>
      <c r="H173" s="230"/>
      <c r="I173" s="224"/>
      <c r="J173" s="131"/>
      <c r="K173" s="131"/>
    </row>
    <row r="174" spans="2:12" x14ac:dyDescent="0.35">
      <c r="B174" s="224"/>
      <c r="C174" s="230"/>
      <c r="D174" s="224" t="s">
        <v>594</v>
      </c>
      <c r="E174" s="224"/>
      <c r="F174" s="224"/>
      <c r="G174" s="224"/>
      <c r="H174" s="230">
        <v>5</v>
      </c>
      <c r="I174" s="224" t="s">
        <v>63</v>
      </c>
    </row>
    <row r="175" spans="2:12" x14ac:dyDescent="0.35">
      <c r="B175" s="224"/>
      <c r="C175" s="230"/>
      <c r="D175" s="224" t="s">
        <v>1072</v>
      </c>
      <c r="E175" s="224"/>
      <c r="F175" s="224"/>
      <c r="G175" s="224"/>
      <c r="H175" s="230"/>
      <c r="I175" s="224"/>
    </row>
    <row r="176" spans="2:12" x14ac:dyDescent="0.35">
      <c r="B176" s="224"/>
      <c r="C176" s="230"/>
      <c r="D176" s="224" t="s">
        <v>1092</v>
      </c>
      <c r="E176" s="224"/>
      <c r="F176" s="224"/>
      <c r="G176" s="224"/>
      <c r="H176" s="224"/>
      <c r="I176" s="230"/>
    </row>
    <row r="177" spans="2:9" x14ac:dyDescent="0.35">
      <c r="B177" s="224"/>
      <c r="C177" s="230"/>
      <c r="D177" s="224" t="s">
        <v>1093</v>
      </c>
      <c r="E177" s="224"/>
      <c r="F177" s="224"/>
      <c r="G177" s="224"/>
      <c r="H177" s="224"/>
      <c r="I177" s="230"/>
    </row>
    <row r="178" spans="2:9" x14ac:dyDescent="0.35">
      <c r="B178" s="224"/>
      <c r="C178" s="230"/>
      <c r="D178" s="224" t="s">
        <v>1094</v>
      </c>
      <c r="E178" s="224"/>
      <c r="F178" s="224"/>
      <c r="G178" s="224"/>
      <c r="H178" s="224"/>
      <c r="I178" s="230"/>
    </row>
    <row r="179" spans="2:9" x14ac:dyDescent="0.35">
      <c r="B179" s="224"/>
      <c r="C179" s="230"/>
      <c r="D179" s="224" t="s">
        <v>1095</v>
      </c>
      <c r="E179" s="224"/>
      <c r="F179" s="224"/>
      <c r="G179" s="224"/>
      <c r="H179" s="224"/>
      <c r="I179" s="230"/>
    </row>
    <row r="180" spans="2:9" x14ac:dyDescent="0.35">
      <c r="B180" s="224"/>
      <c r="C180" s="227"/>
      <c r="D180" s="224" t="s">
        <v>1096</v>
      </c>
      <c r="E180" s="224"/>
      <c r="F180" s="224"/>
      <c r="G180" s="224"/>
      <c r="H180" s="224"/>
      <c r="I180" s="230"/>
    </row>
    <row r="181" spans="2:9" x14ac:dyDescent="0.35">
      <c r="B181" s="224"/>
      <c r="C181" s="224"/>
      <c r="D181" s="224" t="s">
        <v>1078</v>
      </c>
      <c r="E181" s="224"/>
      <c r="F181" s="224"/>
      <c r="G181" s="224"/>
      <c r="H181" s="224"/>
      <c r="I181" s="230"/>
    </row>
    <row r="182" spans="2:9" x14ac:dyDescent="0.35">
      <c r="B182" s="224"/>
      <c r="C182" s="224"/>
      <c r="D182" s="224" t="s">
        <v>1097</v>
      </c>
      <c r="E182" s="224"/>
      <c r="F182" s="224"/>
      <c r="G182" s="224"/>
      <c r="H182" s="224"/>
      <c r="I182" s="230"/>
    </row>
    <row r="183" spans="2:9" x14ac:dyDescent="0.35">
      <c r="B183" s="224"/>
      <c r="C183" s="224"/>
      <c r="D183" s="224"/>
      <c r="E183" s="421" t="s">
        <v>595</v>
      </c>
      <c r="F183" s="463" t="s">
        <v>609</v>
      </c>
      <c r="G183" s="463"/>
      <c r="H183" s="463"/>
      <c r="I183" s="230"/>
    </row>
    <row r="184" spans="2:9" x14ac:dyDescent="0.35">
      <c r="B184" s="224"/>
      <c r="C184" s="224"/>
      <c r="D184" s="224"/>
      <c r="E184" s="224"/>
      <c r="F184" s="463" t="s">
        <v>1061</v>
      </c>
      <c r="G184" s="463"/>
      <c r="H184" s="463"/>
      <c r="I184" s="230"/>
    </row>
    <row r="185" spans="2:9" x14ac:dyDescent="0.35">
      <c r="B185" s="224"/>
      <c r="C185" s="224"/>
      <c r="D185" s="224"/>
      <c r="E185" s="224"/>
      <c r="F185" s="463" t="s">
        <v>1031</v>
      </c>
      <c r="G185" s="463"/>
      <c r="H185" s="463"/>
      <c r="I185" s="230"/>
    </row>
    <row r="186" spans="2:9" x14ac:dyDescent="0.35">
      <c r="B186" s="192"/>
      <c r="C186" s="224"/>
      <c r="D186" s="224"/>
      <c r="E186" s="224"/>
      <c r="F186" s="463" t="s">
        <v>1032</v>
      </c>
      <c r="G186" s="463"/>
      <c r="H186" s="463"/>
      <c r="I186" s="230"/>
    </row>
    <row r="187" spans="2:9" x14ac:dyDescent="0.35">
      <c r="B187" s="224"/>
      <c r="C187" s="224"/>
      <c r="D187" s="224"/>
      <c r="E187" s="224"/>
      <c r="F187" s="463" t="s">
        <v>1062</v>
      </c>
      <c r="G187" s="463"/>
      <c r="H187" s="463"/>
      <c r="I187" s="230"/>
    </row>
    <row r="188" spans="2:9" x14ac:dyDescent="0.35">
      <c r="B188" s="224"/>
      <c r="C188" s="224"/>
      <c r="D188" s="224"/>
      <c r="E188" s="224"/>
      <c r="F188" s="463" t="s">
        <v>1063</v>
      </c>
      <c r="G188" s="463"/>
      <c r="H188" s="463"/>
      <c r="I188" s="230"/>
    </row>
    <row r="189" spans="2:9" x14ac:dyDescent="0.35">
      <c r="B189" s="224"/>
      <c r="C189" s="224"/>
      <c r="D189" s="224"/>
      <c r="E189" s="224"/>
      <c r="F189" s="463" t="s">
        <v>632</v>
      </c>
      <c r="G189" s="463"/>
      <c r="H189" s="463"/>
      <c r="I189" s="230"/>
    </row>
    <row r="190" spans="2:9" x14ac:dyDescent="0.35">
      <c r="B190" s="224"/>
      <c r="C190" s="224"/>
      <c r="D190" s="224"/>
      <c r="E190" s="224"/>
      <c r="F190" s="421"/>
      <c r="G190" s="421"/>
      <c r="H190" s="421"/>
      <c r="I190" s="230"/>
    </row>
    <row r="191" spans="2:9" x14ac:dyDescent="0.35">
      <c r="B191" s="198" t="s">
        <v>369</v>
      </c>
      <c r="C191" s="227" t="s">
        <v>437</v>
      </c>
      <c r="D191" s="224"/>
      <c r="E191" s="224"/>
      <c r="F191" s="421"/>
      <c r="G191" s="421"/>
      <c r="H191" s="421"/>
      <c r="I191" s="230"/>
    </row>
    <row r="192" spans="2:9" x14ac:dyDescent="0.35">
      <c r="B192" s="224"/>
      <c r="C192" s="224"/>
      <c r="D192" s="224"/>
      <c r="E192" s="224"/>
      <c r="F192" s="421"/>
      <c r="G192" s="421"/>
      <c r="H192" s="421"/>
      <c r="I192" s="230"/>
    </row>
    <row r="193" spans="2:9" x14ac:dyDescent="0.35">
      <c r="B193" s="224"/>
      <c r="C193" s="230" t="s">
        <v>406</v>
      </c>
      <c r="D193" s="224" t="s">
        <v>440</v>
      </c>
      <c r="E193" s="224"/>
      <c r="F193" s="224"/>
      <c r="G193" s="224"/>
      <c r="H193" s="230">
        <v>192</v>
      </c>
      <c r="I193" s="224" t="s">
        <v>63</v>
      </c>
    </row>
    <row r="194" spans="2:9" ht="15.4" x14ac:dyDescent="0.35">
      <c r="B194" s="224"/>
      <c r="C194" s="230"/>
      <c r="D194" s="231"/>
      <c r="E194" s="231"/>
      <c r="F194" s="224"/>
      <c r="G194" s="231"/>
      <c r="H194" s="232"/>
      <c r="I194" s="231"/>
    </row>
    <row r="195" spans="2:9" x14ac:dyDescent="0.35">
      <c r="B195" s="191"/>
      <c r="C195" s="230" t="s">
        <v>406</v>
      </c>
      <c r="D195" s="224" t="s">
        <v>1098</v>
      </c>
      <c r="E195" s="224"/>
      <c r="F195" s="224"/>
      <c r="G195" s="224"/>
      <c r="H195" s="230"/>
      <c r="I195" s="224"/>
    </row>
    <row r="196" spans="2:9" x14ac:dyDescent="0.35">
      <c r="C196" s="230"/>
      <c r="D196" s="224" t="s">
        <v>594</v>
      </c>
      <c r="E196" s="224"/>
      <c r="F196" s="224"/>
      <c r="G196" s="224"/>
      <c r="H196" s="230">
        <v>6</v>
      </c>
      <c r="I196" s="224" t="s">
        <v>63</v>
      </c>
    </row>
    <row r="197" spans="2:9" x14ac:dyDescent="0.35">
      <c r="C197" s="230"/>
      <c r="D197" s="224" t="s">
        <v>1072</v>
      </c>
      <c r="E197" s="224"/>
      <c r="F197" s="224"/>
      <c r="G197" s="224"/>
      <c r="H197" s="230"/>
      <c r="I197" s="224"/>
    </row>
    <row r="198" spans="2:9" x14ac:dyDescent="0.35">
      <c r="B198" s="201"/>
      <c r="C198" s="230"/>
      <c r="D198" s="224" t="s">
        <v>1092</v>
      </c>
      <c r="E198" s="224"/>
      <c r="F198" s="224"/>
      <c r="G198" s="224"/>
      <c r="H198" s="224"/>
      <c r="I198" s="230"/>
    </row>
    <row r="199" spans="2:9" x14ac:dyDescent="0.35">
      <c r="B199" s="202"/>
      <c r="C199" s="230"/>
      <c r="D199" s="224" t="s">
        <v>1093</v>
      </c>
      <c r="E199" s="224"/>
      <c r="F199" s="224"/>
      <c r="G199" s="224"/>
      <c r="H199" s="224"/>
      <c r="I199" s="230"/>
    </row>
    <row r="200" spans="2:9" x14ac:dyDescent="0.35">
      <c r="C200" s="230"/>
      <c r="D200" s="224" t="s">
        <v>1094</v>
      </c>
      <c r="E200" s="224"/>
      <c r="F200" s="224"/>
      <c r="G200" s="224"/>
      <c r="H200" s="224"/>
      <c r="I200" s="230"/>
    </row>
    <row r="201" spans="2:9" x14ac:dyDescent="0.35">
      <c r="C201" s="230"/>
      <c r="D201" s="224" t="s">
        <v>1095</v>
      </c>
      <c r="E201" s="224"/>
      <c r="F201" s="224"/>
      <c r="G201" s="224"/>
      <c r="H201" s="224"/>
      <c r="I201" s="230"/>
    </row>
    <row r="202" spans="2:9" x14ac:dyDescent="0.35">
      <c r="C202" s="227"/>
      <c r="D202" s="224" t="s">
        <v>1096</v>
      </c>
      <c r="E202" s="224"/>
      <c r="F202" s="224"/>
      <c r="G202" s="224"/>
      <c r="H202" s="224"/>
      <c r="I202" s="230"/>
    </row>
    <row r="203" spans="2:9" x14ac:dyDescent="0.35">
      <c r="C203" s="224"/>
      <c r="D203" s="224" t="s">
        <v>1078</v>
      </c>
      <c r="E203" s="224"/>
      <c r="F203" s="224"/>
      <c r="G203" s="224"/>
      <c r="H203" s="224"/>
      <c r="I203" s="230"/>
    </row>
    <row r="204" spans="2:9" x14ac:dyDescent="0.35">
      <c r="C204" s="224"/>
      <c r="D204" s="224" t="s">
        <v>1097</v>
      </c>
      <c r="E204" s="224"/>
      <c r="F204" s="224"/>
      <c r="G204" s="224"/>
      <c r="H204" s="224"/>
      <c r="I204" s="230"/>
    </row>
    <row r="205" spans="2:9" x14ac:dyDescent="0.35">
      <c r="C205" s="224"/>
      <c r="D205" s="224"/>
      <c r="E205" s="421" t="s">
        <v>595</v>
      </c>
      <c r="F205" s="463" t="s">
        <v>609</v>
      </c>
      <c r="G205" s="463"/>
      <c r="H205" s="463"/>
      <c r="I205" s="230"/>
    </row>
    <row r="206" spans="2:9" x14ac:dyDescent="0.35">
      <c r="C206" s="224"/>
      <c r="D206" s="224"/>
      <c r="E206" s="224"/>
      <c r="F206" s="463" t="s">
        <v>1064</v>
      </c>
      <c r="G206" s="463"/>
      <c r="H206" s="463"/>
      <c r="I206" s="230"/>
    </row>
    <row r="207" spans="2:9" x14ac:dyDescent="0.35">
      <c r="C207" s="224"/>
      <c r="D207" s="224"/>
      <c r="E207" s="224"/>
      <c r="F207" s="463" t="s">
        <v>1065</v>
      </c>
      <c r="G207" s="463"/>
      <c r="H207" s="463"/>
      <c r="I207" s="230"/>
    </row>
    <row r="208" spans="2:9" x14ac:dyDescent="0.35">
      <c r="C208" s="224"/>
      <c r="D208" s="224"/>
      <c r="E208" s="224"/>
      <c r="F208" s="463" t="s">
        <v>1066</v>
      </c>
      <c r="G208" s="463"/>
      <c r="H208" s="463"/>
      <c r="I208" s="230"/>
    </row>
    <row r="209" spans="3:9" x14ac:dyDescent="0.35">
      <c r="C209" s="224"/>
      <c r="D209" s="224"/>
      <c r="E209" s="224"/>
      <c r="F209" s="463" t="s">
        <v>1067</v>
      </c>
      <c r="G209" s="463"/>
      <c r="H209" s="463"/>
      <c r="I209" s="230"/>
    </row>
    <row r="210" spans="3:9" x14ac:dyDescent="0.35">
      <c r="C210" s="224"/>
      <c r="D210" s="224"/>
      <c r="E210" s="224"/>
      <c r="F210" s="463" t="s">
        <v>1068</v>
      </c>
      <c r="G210" s="463"/>
      <c r="H210" s="463"/>
      <c r="I210" s="230"/>
    </row>
    <row r="211" spans="3:9" x14ac:dyDescent="0.35">
      <c r="C211" s="224"/>
      <c r="D211" s="224"/>
      <c r="E211" s="224"/>
      <c r="F211" s="463" t="s">
        <v>1069</v>
      </c>
      <c r="G211" s="463"/>
      <c r="H211" s="463"/>
      <c r="I211" s="230"/>
    </row>
  </sheetData>
  <sheetProtection algorithmName="SHA-512" hashValue="g8JxDT1jjrf4P01omwA3EL0LS0FDpvpWlbP0DmbZnPxu8X2OpkywtgWoE/R1JK23hvwwUOW8dupoH8DlghpXBA==" saltValue="BjPQEZglDyVh+MUfr9SpjA==" spinCount="100000" sheet="1" selectLockedCells="1"/>
  <mergeCells count="75">
    <mergeCell ref="F207:H207"/>
    <mergeCell ref="F208:H208"/>
    <mergeCell ref="F209:H209"/>
    <mergeCell ref="F210:H210"/>
    <mergeCell ref="F211:H211"/>
    <mergeCell ref="F205:H205"/>
    <mergeCell ref="F206:H206"/>
    <mergeCell ref="F104:H104"/>
    <mergeCell ref="F130:H130"/>
    <mergeCell ref="F131:H131"/>
    <mergeCell ref="F158:H158"/>
    <mergeCell ref="F186:H186"/>
    <mergeCell ref="F187:H187"/>
    <mergeCell ref="F188:H188"/>
    <mergeCell ref="F189:H189"/>
    <mergeCell ref="F184:H184"/>
    <mergeCell ref="F185:H185"/>
    <mergeCell ref="F183:H183"/>
    <mergeCell ref="F127:H127"/>
    <mergeCell ref="F128:H128"/>
    <mergeCell ref="F129:H129"/>
    <mergeCell ref="F100:H100"/>
    <mergeCell ref="F101:H101"/>
    <mergeCell ref="F102:H102"/>
    <mergeCell ref="F103:H103"/>
    <mergeCell ref="F159:H159"/>
    <mergeCell ref="F160:H160"/>
    <mergeCell ref="F154:H154"/>
    <mergeCell ref="F155:H155"/>
    <mergeCell ref="F156:H156"/>
    <mergeCell ref="F157:H157"/>
    <mergeCell ref="D63:J63"/>
    <mergeCell ref="C65:K65"/>
    <mergeCell ref="C66:K66"/>
    <mergeCell ref="D45:J45"/>
    <mergeCell ref="D61:J61"/>
    <mergeCell ref="D49:J49"/>
    <mergeCell ref="D46:J46"/>
    <mergeCell ref="D47:J47"/>
    <mergeCell ref="D48:J48"/>
    <mergeCell ref="D62:J62"/>
    <mergeCell ref="D50:J50"/>
    <mergeCell ref="D51:J51"/>
    <mergeCell ref="C53:J53"/>
    <mergeCell ref="D54:J54"/>
    <mergeCell ref="D55:J55"/>
    <mergeCell ref="D59:J59"/>
    <mergeCell ref="B5:K5"/>
    <mergeCell ref="B6:K6"/>
    <mergeCell ref="C10:K10"/>
    <mergeCell ref="C11:K11"/>
    <mergeCell ref="C28:K28"/>
    <mergeCell ref="C22:K22"/>
    <mergeCell ref="C23:K23"/>
    <mergeCell ref="C27:K27"/>
    <mergeCell ref="C12:K12"/>
    <mergeCell ref="C13:K13"/>
    <mergeCell ref="C16:K16"/>
    <mergeCell ref="C17:K17"/>
    <mergeCell ref="D15:L15"/>
    <mergeCell ref="C14:K14"/>
    <mergeCell ref="C24:K24"/>
    <mergeCell ref="C25:K25"/>
    <mergeCell ref="D41:J41"/>
    <mergeCell ref="D60:J60"/>
    <mergeCell ref="D57:J57"/>
    <mergeCell ref="D58:J58"/>
    <mergeCell ref="D56:J56"/>
    <mergeCell ref="D42:J42"/>
    <mergeCell ref="C44:J44"/>
    <mergeCell ref="C33:K33"/>
    <mergeCell ref="C34:J34"/>
    <mergeCell ref="C39:J39"/>
    <mergeCell ref="D40:J40"/>
    <mergeCell ref="C26:K26"/>
  </mergeCells>
  <phoneticPr fontId="0" type="noConversion"/>
  <pageMargins left="0.27559055118110237" right="0.31496062992125984" top="0.39" bottom="0.32" header="0.19685039370078741" footer="0.28000000000000003"/>
  <pageSetup paperSize="9" scale="65" fitToHeight="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6"/>
  <dimension ref="A1:DW70"/>
  <sheetViews>
    <sheetView showGridLines="0" showRowColHeaders="0" zoomScale="87" zoomScaleNormal="87" workbookViewId="0"/>
  </sheetViews>
  <sheetFormatPr baseColWidth="10" defaultColWidth="11" defaultRowHeight="19.5" customHeight="1" x14ac:dyDescent="0.35"/>
  <cols>
    <col min="1" max="1" width="2.625" style="23" customWidth="1"/>
    <col min="2" max="2" width="6.125" style="18" hidden="1" customWidth="1"/>
    <col min="3" max="3" width="10.5" style="19" customWidth="1"/>
    <col min="4" max="4" width="7.1875" style="19" customWidth="1"/>
    <col min="5" max="5" width="16" style="20" customWidth="1"/>
    <col min="6" max="6" width="16" style="21" customWidth="1"/>
    <col min="7" max="9" width="2.875" style="19" hidden="1" customWidth="1"/>
    <col min="10" max="10" width="8.1875" style="19" customWidth="1"/>
    <col min="11" max="11" width="3.625" style="19" customWidth="1"/>
    <col min="12" max="12" width="11" style="22" hidden="1" customWidth="1"/>
    <col min="13" max="13" width="1.875" style="19" customWidth="1"/>
    <col min="14" max="14" width="11" style="19" hidden="1" customWidth="1"/>
    <col min="15" max="15" width="11" style="23" hidden="1" customWidth="1"/>
    <col min="16" max="16" width="5.625" style="23" hidden="1" customWidth="1"/>
    <col min="17" max="17" width="19.5" style="23" customWidth="1"/>
    <col min="18" max="18" width="12.6875" style="23" customWidth="1"/>
    <col min="19" max="19" width="6.5" style="23" customWidth="1"/>
    <col min="20" max="20" width="3.625" style="21" customWidth="1"/>
    <col min="21" max="21" width="2.375" style="20" customWidth="1"/>
    <col min="22" max="22" width="19.1875" style="24" customWidth="1"/>
    <col min="23" max="23" width="6.1875" style="24" customWidth="1"/>
    <col min="24" max="24" width="3" style="21" customWidth="1"/>
    <col min="25" max="25" width="1.5" style="23" customWidth="1"/>
    <col min="26" max="26" width="3" style="20" customWidth="1"/>
    <col min="27" max="27" width="4" style="25" customWidth="1"/>
    <col min="28" max="28" width="3.5" style="23" customWidth="1"/>
    <col min="29" max="29" width="3.625" style="19" customWidth="1"/>
    <col min="30" max="30" width="8.5" style="23" customWidth="1"/>
    <col min="31" max="31" width="3.1875" style="19" hidden="1" customWidth="1"/>
    <col min="32" max="32" width="3.1875" style="19" customWidth="1"/>
    <col min="33" max="33" width="32.5" style="19" customWidth="1"/>
    <col min="34" max="34" width="25.375" style="19" hidden="1" customWidth="1"/>
    <col min="35" max="35" width="12.125" style="23" customWidth="1"/>
    <col min="36" max="36" width="6.6875" style="23" customWidth="1"/>
    <col min="37" max="37" width="7.875" style="23" hidden="1" customWidth="1"/>
    <col min="38" max="38" width="20.6875" style="23" customWidth="1"/>
    <col min="39" max="39" width="5.625" style="23" hidden="1" customWidth="1"/>
    <col min="40" max="40" width="20.6875" style="23" customWidth="1"/>
    <col min="41" max="41" width="4.125" style="23" hidden="1" customWidth="1"/>
    <col min="42" max="42" width="1.6875" style="23" hidden="1" customWidth="1"/>
    <col min="43" max="43" width="4.125" style="20" hidden="1" customWidth="1"/>
    <col min="44" max="44" width="11" style="23" customWidth="1"/>
    <col min="45" max="45" width="11" style="23" hidden="1" customWidth="1"/>
    <col min="46" max="46" width="3.5" style="23" customWidth="1"/>
    <col min="47" max="47" width="4.375" style="23" customWidth="1"/>
    <col min="48" max="48" width="11" style="19" hidden="1" customWidth="1"/>
    <col min="49" max="54" width="11" style="23" hidden="1" customWidth="1"/>
    <col min="55" max="55" width="15.5" style="23" hidden="1" customWidth="1"/>
    <col min="56" max="104" width="11" style="23" customWidth="1"/>
    <col min="105" max="105" width="13.375" style="23" customWidth="1"/>
    <col min="106" max="108" width="11" style="23" customWidth="1"/>
    <col min="109" max="110" width="11" style="19" hidden="1" customWidth="1"/>
    <col min="111" max="113" width="11" style="23" hidden="1" customWidth="1"/>
    <col min="114" max="115" width="11" style="23"/>
    <col min="116" max="117" width="0" style="23" hidden="1" customWidth="1"/>
    <col min="118" max="118" width="13.1875" style="23" hidden="1" customWidth="1"/>
    <col min="119" max="119" width="5" style="23" hidden="1" customWidth="1"/>
    <col min="120" max="120" width="0" style="23" hidden="1" customWidth="1"/>
    <col min="121" max="121" width="11" style="23"/>
    <col min="122" max="122" width="13.1875" style="23" customWidth="1"/>
    <col min="123" max="123" width="5" style="23" customWidth="1"/>
    <col min="124" max="125" width="11" style="23"/>
    <col min="126" max="126" width="13.1875" style="23" customWidth="1"/>
    <col min="127" max="127" width="5" style="23" customWidth="1"/>
    <col min="128" max="16384" width="11" style="23"/>
  </cols>
  <sheetData>
    <row r="1" spans="1:127" ht="27" customHeight="1" thickBot="1" x14ac:dyDescent="0.4">
      <c r="A1" s="17"/>
      <c r="BC1" s="17"/>
      <c r="CV1" s="475" t="s">
        <v>676</v>
      </c>
      <c r="CW1" s="475"/>
      <c r="CX1" s="475"/>
      <c r="CY1" s="475"/>
      <c r="CZ1" s="475"/>
      <c r="DA1" s="475"/>
      <c r="DB1" s="475"/>
      <c r="DC1" s="475"/>
      <c r="DD1" s="475"/>
    </row>
    <row r="2" spans="1:127" ht="28.5" customHeight="1" thickBot="1" x14ac:dyDescent="0.4">
      <c r="B2" s="251"/>
      <c r="C2" s="509" t="s">
        <v>134</v>
      </c>
      <c r="D2" s="510"/>
      <c r="E2" s="510"/>
      <c r="F2" s="510"/>
      <c r="G2" s="510"/>
      <c r="H2" s="305"/>
      <c r="I2" s="305"/>
      <c r="J2" s="305"/>
      <c r="K2" s="306"/>
      <c r="Q2" s="511" t="str">
        <f>IF(OR(P7="ja",P8="ja"),"Bei diesen Ergebnissen entscheidet ein Penalty-Schießen über die endgültige Tabellen- platzierung. 
Tragen Sie Ihren Tipp im entsprechenden Kästchen ein (1 oder 2)","")</f>
        <v/>
      </c>
      <c r="R2" s="511"/>
      <c r="T2" s="512" t="s">
        <v>134</v>
      </c>
      <c r="U2" s="513"/>
      <c r="V2" s="513"/>
      <c r="W2" s="513"/>
      <c r="X2" s="513"/>
      <c r="Y2" s="513"/>
      <c r="Z2" s="513"/>
      <c r="AA2" s="513"/>
      <c r="AB2" s="513"/>
      <c r="AC2" s="514"/>
      <c r="AE2" s="19" t="str">
        <f>IF(AND(OR(AE6=1,AE7="X"),AE8=0),"J","N")</f>
        <v>N</v>
      </c>
      <c r="AG2" s="529" t="str">
        <f>VLOOKUP(AE2,'Pulldown-Listen'!A$128:B$129,2,0)</f>
        <v>.</v>
      </c>
      <c r="AI2" s="523" t="s">
        <v>569</v>
      </c>
      <c r="AJ2" s="524"/>
      <c r="AK2" s="524"/>
      <c r="AL2" s="524"/>
      <c r="AM2" s="524"/>
      <c r="AN2" s="524"/>
      <c r="AO2" s="524"/>
      <c r="AP2" s="524"/>
      <c r="AQ2" s="524"/>
      <c r="AR2" s="524"/>
      <c r="AS2" s="524"/>
      <c r="AT2" s="525"/>
      <c r="CV2" s="474" t="s">
        <v>677</v>
      </c>
      <c r="CW2" s="474"/>
      <c r="CX2" s="474"/>
      <c r="CY2" s="474"/>
      <c r="DA2" s="335" t="s">
        <v>134</v>
      </c>
      <c r="DB2" s="98" t="s">
        <v>578</v>
      </c>
      <c r="DC2" s="98" t="s">
        <v>579</v>
      </c>
      <c r="DD2" s="19" t="s">
        <v>215</v>
      </c>
      <c r="DE2" s="98" t="s">
        <v>580</v>
      </c>
      <c r="DF2" s="98" t="s">
        <v>580</v>
      </c>
      <c r="DM2" s="468" t="s">
        <v>678</v>
      </c>
      <c r="DN2" s="469"/>
      <c r="DO2" s="470"/>
      <c r="DQ2" s="468" t="s">
        <v>678</v>
      </c>
      <c r="DR2" s="469"/>
      <c r="DS2" s="470"/>
      <c r="DU2" s="468" t="s">
        <v>1212</v>
      </c>
      <c r="DV2" s="469"/>
      <c r="DW2" s="470"/>
    </row>
    <row r="3" spans="1:127" ht="20.25" customHeight="1" thickBot="1" x14ac:dyDescent="0.4">
      <c r="B3" s="252">
        <v>1</v>
      </c>
      <c r="C3" s="307">
        <f>VLOOKUP($B3,'Gen-Tab'!$B$3:$O$57,11,0)</f>
        <v>45457</v>
      </c>
      <c r="D3" s="308">
        <f>VLOOKUP($B3,'Gen-Tab'!$B$3:$O$57,12,0)</f>
        <v>0.875</v>
      </c>
      <c r="E3" s="309" t="str">
        <f>VLOOKUP($B3,'Gen-Tab'!$B$3:$O$57,7,0)</f>
        <v>Deutschland</v>
      </c>
      <c r="F3" s="309" t="str">
        <f>VLOOKUP($B3,'Gen-Tab'!$B$3:$O$57,8,0)</f>
        <v>Schottland</v>
      </c>
      <c r="G3" s="310" t="e">
        <f>(VLOOKUP(L3,'Pulldown-Listen'!$B$1:$F$49,3))*1</f>
        <v>#N/A</v>
      </c>
      <c r="H3" s="310" t="s">
        <v>54</v>
      </c>
      <c r="I3" s="310" t="e">
        <f>(VLOOKUP(L3,'Pulldown-Listen'!$B$1:$F$49,5))*1</f>
        <v>#N/A</v>
      </c>
      <c r="J3" s="310"/>
      <c r="K3" s="311">
        <f>IF(L3=0,0,VLOOKUP(L3,'Pulldown-Listen'!$B$1:$G$49,6,0))</f>
        <v>0</v>
      </c>
      <c r="Q3" s="511"/>
      <c r="R3" s="511"/>
      <c r="T3" s="317">
        <v>1</v>
      </c>
      <c r="U3" s="318" t="s">
        <v>139</v>
      </c>
      <c r="V3" s="319" t="str">
        <f>IF(OR(AND(P7="ja",Q7=""),AND(P8="ja",Q8="")),"Tipps fehlen",IF(T8=1,VLOOKUP($T3,'Gruppen-Tabellen'!$D$3:$AB$6,3,0),"Tipps fehlen"))</f>
        <v>Tipps fehlen</v>
      </c>
      <c r="W3" s="319">
        <f>IF(OR(AND(P7="ja",Q7=""),AND(P8="ja",Q8="")),0,IF(T8=1,VLOOKUP(V3,'Gruppen-Tabellen'!$AI$3:$AJ$6,2,0),0))</f>
        <v>0</v>
      </c>
      <c r="X3" s="320">
        <f>IF(OR(AND(P7="ja",Q7=""),AND(P8="ja",Q8="")),0,IF(T8=1,VLOOKUP($T3,'Gruppen-Tabellen'!$D$3:$AB$6,4,0),0))</f>
        <v>0</v>
      </c>
      <c r="Y3" s="320" t="s">
        <v>54</v>
      </c>
      <c r="Z3" s="318">
        <f>IF(OR(AND(P7="ja",Q7=""),AND(P8="ja",Q8="")),0,IF(T8=1,VLOOKUP($T3,'Gruppen-Tabellen'!$D$3:$AB$6,5,0),0))</f>
        <v>0</v>
      </c>
      <c r="AA3" s="320">
        <f>X3-Z3</f>
        <v>0</v>
      </c>
      <c r="AB3" s="321">
        <f>IF(OR(AND(P7="ja",Q7=""),AND(P8="ja",Q8="")),0,IF(T8=1,VLOOKUP($T3,'Gruppen-Tabellen'!$D$3:$AB$6,7,0),0))</f>
        <v>0</v>
      </c>
      <c r="AC3" s="331" t="str">
        <f>IF(OR(AND(P7="ja",Q7=""),AND(P8="ja",Q8="")),"",IF(T8=1,VLOOKUP(V3,'Gruppen-Tabellen'!F$3:AG$81,28,0),""))</f>
        <v/>
      </c>
      <c r="AD3" s="337" t="s">
        <v>586</v>
      </c>
      <c r="AG3" s="529"/>
      <c r="AI3" s="526"/>
      <c r="AJ3" s="527"/>
      <c r="AK3" s="527"/>
      <c r="AL3" s="527"/>
      <c r="AM3" s="527"/>
      <c r="AN3" s="527"/>
      <c r="AO3" s="527"/>
      <c r="AP3" s="527"/>
      <c r="AQ3" s="527"/>
      <c r="AR3" s="527"/>
      <c r="AS3" s="527"/>
      <c r="AT3" s="528"/>
      <c r="CV3" s="474"/>
      <c r="CW3" s="474"/>
      <c r="CX3" s="474"/>
      <c r="CY3" s="474"/>
      <c r="DA3" s="295" t="str">
        <f>'Gen-Tab'!S3</f>
        <v>Deutschland</v>
      </c>
      <c r="DB3" s="39"/>
      <c r="DC3" s="39"/>
      <c r="DD3" s="19">
        <f>DB3*1+DC3*3</f>
        <v>0</v>
      </c>
      <c r="DE3" s="19">
        <f>RANK(DD3,DD$3:DD$6,1)</f>
        <v>1</v>
      </c>
      <c r="DF3" s="19">
        <f>RANK(DG3,DG$3:DG$6,1)</f>
        <v>1</v>
      </c>
      <c r="DG3" s="398">
        <f>DE3+(VLOOKUP(DA3,'Gen-Tab'!$S$3:$V$26,4,0)/1000)</f>
        <v>1.0009999999999999</v>
      </c>
      <c r="DH3" s="19">
        <f>RANK(DG3,DG$3:DG$46,0)</f>
        <v>24</v>
      </c>
      <c r="DI3" s="398" t="str">
        <f>DA3</f>
        <v>Deutschland</v>
      </c>
      <c r="DM3" s="471"/>
      <c r="DN3" s="472"/>
      <c r="DO3" s="473"/>
      <c r="DQ3" s="471"/>
      <c r="DR3" s="472"/>
      <c r="DS3" s="473"/>
      <c r="DU3" s="471"/>
      <c r="DV3" s="472"/>
      <c r="DW3" s="473"/>
    </row>
    <row r="4" spans="1:127" ht="20.25" customHeight="1" x14ac:dyDescent="0.35">
      <c r="B4" s="252">
        <v>2</v>
      </c>
      <c r="C4" s="307">
        <f>VLOOKUP($B4,'Gen-Tab'!$B$3:$O$57,11,0)</f>
        <v>45458</v>
      </c>
      <c r="D4" s="308">
        <f>VLOOKUP($B4,'Gen-Tab'!$B$3:$O$57,12,0)</f>
        <v>0.625</v>
      </c>
      <c r="E4" s="309" t="str">
        <f>VLOOKUP($B4,'Gen-Tab'!$B$3:$O$57,7,0)</f>
        <v>Ungarn</v>
      </c>
      <c r="F4" s="309" t="str">
        <f>VLOOKUP($B4,'Gen-Tab'!$B$3:$O$57,8,0)</f>
        <v>Schweiz</v>
      </c>
      <c r="G4" s="310" t="e">
        <f>(VLOOKUP(L4,'Pulldown-Listen'!$B$1:$F$49,3))*1</f>
        <v>#N/A</v>
      </c>
      <c r="H4" s="310" t="s">
        <v>54</v>
      </c>
      <c r="I4" s="310" t="e">
        <f>(VLOOKUP(L4,'Pulldown-Listen'!$B$1:$F$49,5))*1</f>
        <v>#N/A</v>
      </c>
      <c r="J4" s="310"/>
      <c r="K4" s="311">
        <f>IF(L4=0,0,VLOOKUP(L4,'Pulldown-Listen'!$B$1:$G$49,6,0))</f>
        <v>0</v>
      </c>
      <c r="Q4" s="511"/>
      <c r="R4" s="511"/>
      <c r="T4" s="317">
        <v>2</v>
      </c>
      <c r="U4" s="318" t="s">
        <v>139</v>
      </c>
      <c r="V4" s="319" t="str">
        <f>IF(OR(AND(P7="ja",Q7=""),AND(P8="ja",Q8="")),"Tipps fehlen",IF(T8=1,VLOOKUP($T4,'Gruppen-Tabellen'!$D$3:$AB$6,3,0),"Tipps fehlen"))</f>
        <v>Tipps fehlen</v>
      </c>
      <c r="W4" s="319">
        <f>IF(OR(AND(P7="ja",Q7=""),AND(P8="ja",Q8="")),0,IF(T8=1,VLOOKUP(V4,'Gruppen-Tabellen'!$AI$3:$AJ$6,2,0),0))</f>
        <v>0</v>
      </c>
      <c r="X4" s="320">
        <f>IF(OR(AND(P7="ja",Q7=""),AND(P8="ja",Q8="")),0,IF(T8=1,VLOOKUP($T4,'Gruppen-Tabellen'!$D$3:$AB$6,4,0),0))</f>
        <v>0</v>
      </c>
      <c r="Y4" s="320" t="s">
        <v>54</v>
      </c>
      <c r="Z4" s="318">
        <f>IF(OR(AND(P7="ja",Q7=""),AND(P8="ja",Q8="")),0,IF(T8=1,VLOOKUP($T4,'Gruppen-Tabellen'!$D$3:$AB$6,5,0),0))</f>
        <v>0</v>
      </c>
      <c r="AA4" s="320">
        <f>X4-Z4</f>
        <v>0</v>
      </c>
      <c r="AB4" s="321">
        <f>IF(OR(AND(P7="ja",Q7=""),AND(P8="ja",Q8="")),0,IF(T8=1,VLOOKUP($T4,'Gruppen-Tabellen'!$D$3:$AB$6,7,0),0))</f>
        <v>0</v>
      </c>
      <c r="AC4" s="331" t="str">
        <f>IF(OR(AND(P7="ja",Q7=""),AND(P8="ja",Q8="")),"",IF(T8=1,VLOOKUP(V4,'Gruppen-Tabellen'!F$3:AG$81,28,0),""))</f>
        <v/>
      </c>
      <c r="AD4" s="338" t="s">
        <v>585</v>
      </c>
      <c r="AG4" s="529"/>
      <c r="AH4" s="476">
        <v>37</v>
      </c>
      <c r="AI4" s="515">
        <f>VLOOKUP($AH4,'Gen-Tab'!$B$3:$O$57,11,0)</f>
        <v>45472</v>
      </c>
      <c r="AJ4" s="516">
        <f>VLOOKUP($AH4,'Gen-Tab'!$B$3:$O$57,12,0)</f>
        <v>0.875</v>
      </c>
      <c r="AK4" s="486" t="str">
        <f>VLOOKUP(AH4,'Gen-Tab'!$B$3:$O$57,2,0)</f>
        <v>1A</v>
      </c>
      <c r="AL4" s="484" t="str">
        <f>IF(T50=6,VLOOKUP(AK4,'Gruppen-Tabellen'!$AH$3:$AI$90,2,0),"")</f>
        <v/>
      </c>
      <c r="AM4" s="486" t="str">
        <f>VLOOKUP(AH4,'Gen-Tab'!$B$3:$O$57,3,0)</f>
        <v>2C</v>
      </c>
      <c r="AN4" s="484" t="str">
        <f>IF(T50=6,VLOOKUP(AM4,'Gruppen-Tabellen'!$AH$3:$AI$90,2,0),"")</f>
        <v/>
      </c>
      <c r="AO4" s="485" t="e">
        <f>(VLOOKUP(AS4,'Pulldown-Listen'!$B$1:$F$49,3))*1</f>
        <v>#N/A</v>
      </c>
      <c r="AP4" s="486" t="s">
        <v>54</v>
      </c>
      <c r="AQ4" s="487" t="e">
        <f>(VLOOKUP(AS4,'Pulldown-Listen'!$B$1:$F$49,5))*1</f>
        <v>#N/A</v>
      </c>
      <c r="AR4" s="486"/>
      <c r="AS4" s="488"/>
      <c r="AT4" s="489">
        <f>IF(AS4=0,0,VLOOKUP(AS4,'Pulldown-Listen'!$B$1:$G$49,6,0))</f>
        <v>0</v>
      </c>
      <c r="AU4" s="481"/>
      <c r="AV4" s="476" t="s">
        <v>552</v>
      </c>
      <c r="AW4" s="482" t="str">
        <f>IF(AND(AZ4="ja",OR(AT4=1,AU4=1)),AL4,IF(AND(AZ4="ja",OR(AT4=2,AU4=2)),AN4,IF(AND(AZ4="nein",AT4=1),AL4,IF(AND(AZ4="nein",AT4=2),AN4,""))))</f>
        <v/>
      </c>
      <c r="AX4" s="476" t="e">
        <f>VLOOKUP(AL4,'Gen-Tab'!$S$3:$T$26,2,0)</f>
        <v>#N/A</v>
      </c>
      <c r="AY4" s="476" t="e">
        <f>VLOOKUP(AN4,'Gen-Tab'!$S$3:$T$26,2,0)</f>
        <v>#N/A</v>
      </c>
      <c r="AZ4" s="476" t="str">
        <f>IF(AT4="X","ja","nein")</f>
        <v>nein</v>
      </c>
      <c r="BA4" s="476" t="str">
        <f>IF(AT4=0,"",IF(AZ4="nein","",IF(AND(AZ4="ja",AU4&gt;0),"","Elfmeterschießen tippen !")))</f>
        <v/>
      </c>
      <c r="BB4" s="476" t="s">
        <v>560</v>
      </c>
      <c r="BC4" s="482" t="str">
        <f>IF(AW4=AL4:AL4,AN4,AL4)</f>
        <v/>
      </c>
      <c r="CV4" s="474"/>
      <c r="CW4" s="474"/>
      <c r="CX4" s="474"/>
      <c r="CY4" s="474"/>
      <c r="DA4" s="295" t="str">
        <f>'Gen-Tab'!S4</f>
        <v>Schottland</v>
      </c>
      <c r="DB4" s="39"/>
      <c r="DC4" s="39"/>
      <c r="DD4" s="19">
        <f>DB4*1+DC4*3</f>
        <v>0</v>
      </c>
      <c r="DE4" s="19">
        <f t="shared" ref="DE4:DE6" si="0">RANK(DD4,DD$3:DD$6,1)</f>
        <v>1</v>
      </c>
      <c r="DF4" s="19">
        <f t="shared" ref="DF4:DF6" si="1">RANK(DG4,DG$3:DG$6,1)</f>
        <v>3</v>
      </c>
      <c r="DG4" s="398">
        <f>DE4+(VLOOKUP(DA4,'Gen-Tab'!$S$3:$V$26,4,0)/1000)</f>
        <v>1.014</v>
      </c>
      <c r="DH4" s="19">
        <f t="shared" ref="DH4:DH6" si="2">RANK(DG4,DG$3:DG$46,0)</f>
        <v>11</v>
      </c>
      <c r="DI4" s="398" t="str">
        <f>DA4</f>
        <v>Schottland</v>
      </c>
      <c r="DM4" s="392">
        <v>1</v>
      </c>
      <c r="DN4" s="234" t="str">
        <f>VLOOKUP(DM4,'Gen-Tab'!$W$3:$Y$26,3,0)</f>
        <v>Georgien</v>
      </c>
      <c r="DO4" s="395">
        <v>1</v>
      </c>
      <c r="DQ4" s="399">
        <v>1</v>
      </c>
      <c r="DR4" s="400" t="str">
        <f>IF($DJ$49&lt;48,DN4,VLOOKUP(DQ4,$DH$3:$DI$60,2,0))</f>
        <v>Georgien</v>
      </c>
      <c r="DS4" s="442">
        <v>24</v>
      </c>
      <c r="DU4" s="399">
        <v>1</v>
      </c>
      <c r="DV4" s="400" t="str">
        <f>VLOOKUP(DU4,$DF$3:$DI$6,4,0)</f>
        <v>Deutschland</v>
      </c>
      <c r="DW4" s="442">
        <v>4</v>
      </c>
    </row>
    <row r="5" spans="1:127" ht="20.25" customHeight="1" thickBot="1" x14ac:dyDescent="0.4">
      <c r="B5" s="252">
        <v>13</v>
      </c>
      <c r="C5" s="307">
        <f>VLOOKUP($B5,'Gen-Tab'!$B$3:$O$57,11,0)</f>
        <v>45462</v>
      </c>
      <c r="D5" s="308">
        <f>VLOOKUP($B5,'Gen-Tab'!$B$3:$O$57,12,0)</f>
        <v>0.875</v>
      </c>
      <c r="E5" s="309" t="str">
        <f>VLOOKUP($B5,'Gen-Tab'!$B$3:$O$57,7,0)</f>
        <v>Schottland</v>
      </c>
      <c r="F5" s="309" t="str">
        <f>VLOOKUP($B5,'Gen-Tab'!$B$3:$O$57,8,0)</f>
        <v>Schweiz</v>
      </c>
      <c r="G5" s="310" t="e">
        <f>(VLOOKUP(L5,'Pulldown-Listen'!$B$1:$F$49,3))*1</f>
        <v>#N/A</v>
      </c>
      <c r="H5" s="310" t="s">
        <v>54</v>
      </c>
      <c r="I5" s="310" t="e">
        <f>(VLOOKUP(L5,'Pulldown-Listen'!$B$1:$F$49,5))*1</f>
        <v>#N/A</v>
      </c>
      <c r="J5" s="310"/>
      <c r="K5" s="311">
        <f>IF(L5=0,0,VLOOKUP(L5,'Pulldown-Listen'!$B$1:$G$49,6,0))</f>
        <v>0</v>
      </c>
      <c r="Q5" s="511"/>
      <c r="R5" s="511"/>
      <c r="T5" s="317">
        <v>3</v>
      </c>
      <c r="U5" s="318" t="s">
        <v>139</v>
      </c>
      <c r="V5" s="319" t="str">
        <f>IF(OR(AND(P7="ja",Q7=""),AND(P8="ja",Q8="")),"Tipps fehlen",IF(T8=1,VLOOKUP($T5,'Gruppen-Tabellen'!$D$3:$AB$6,3,0),"Tipps fehlen"))</f>
        <v>Tipps fehlen</v>
      </c>
      <c r="W5" s="319">
        <f>IF(OR(AND(P7="ja",Q7=""),AND(P8="ja",Q8="")),0,IF(T8=1,VLOOKUP(V5,'Gruppen-Tabellen'!$AI$3:$AJ$6,2,0),0))</f>
        <v>0</v>
      </c>
      <c r="X5" s="320">
        <f>IF(OR(AND(P7="ja",Q7=""),AND(P8="ja",Q8="")),0,IF(T8=1,VLOOKUP($T5,'Gruppen-Tabellen'!$D$3:$AB$6,4,0),0))</f>
        <v>0</v>
      </c>
      <c r="Y5" s="320" t="s">
        <v>54</v>
      </c>
      <c r="Z5" s="318">
        <f>IF(OR(AND(P7="ja",Q7=""),AND(P8="ja",Q8="")),0,IF(T8=1,VLOOKUP($T5,'Gruppen-Tabellen'!$D$3:$AB$6,5,0),0))</f>
        <v>0</v>
      </c>
      <c r="AA5" s="320">
        <f>X5-Z5</f>
        <v>0</v>
      </c>
      <c r="AB5" s="321">
        <f>IF(OR(AND(P7="ja",Q7=""),AND(P8="ja",Q8="")),0,IF(T8=1,VLOOKUP($T5,'Gruppen-Tabellen'!$D$3:$AB$6,7,0),0))</f>
        <v>0</v>
      </c>
      <c r="AC5" s="331" t="str">
        <f>IF(OR(AND(P7="ja",Q7=""),AND(P8="ja",Q8="")),"",IF(T8=1,VLOOKUP(V5,'Gruppen-Tabellen'!F$3:AG$81,28,0),""))</f>
        <v/>
      </c>
      <c r="AD5" s="339" t="str">
        <f>IF(V5="Tipps fehlen","",VLOOKUP(V5,'Gruppen-Tabellen'!F$95:T$100,15,0))</f>
        <v/>
      </c>
      <c r="AG5" s="529"/>
      <c r="AH5" s="476"/>
      <c r="AI5" s="505"/>
      <c r="AJ5" s="506"/>
      <c r="AK5" s="466"/>
      <c r="AL5" s="464"/>
      <c r="AM5" s="466"/>
      <c r="AN5" s="464"/>
      <c r="AO5" s="478"/>
      <c r="AP5" s="466"/>
      <c r="AQ5" s="483"/>
      <c r="AR5" s="466"/>
      <c r="AS5" s="479"/>
      <c r="AT5" s="480"/>
      <c r="AU5" s="481"/>
      <c r="AV5" s="476"/>
      <c r="AW5" s="482"/>
      <c r="AX5" s="476"/>
      <c r="AY5" s="476"/>
      <c r="AZ5" s="476"/>
      <c r="BA5" s="476"/>
      <c r="BB5" s="476"/>
      <c r="BC5" s="482"/>
      <c r="CV5" s="474"/>
      <c r="CW5" s="474"/>
      <c r="CX5" s="474"/>
      <c r="CY5" s="474"/>
      <c r="DA5" s="295" t="str">
        <f>'Gen-Tab'!S5</f>
        <v>Ungarn</v>
      </c>
      <c r="DB5" s="39"/>
      <c r="DC5" s="39"/>
      <c r="DD5" s="19">
        <f>DB5*1+DC5*3</f>
        <v>0</v>
      </c>
      <c r="DE5" s="19">
        <f t="shared" si="0"/>
        <v>1</v>
      </c>
      <c r="DF5" s="19">
        <f t="shared" si="1"/>
        <v>2</v>
      </c>
      <c r="DG5" s="398">
        <f>DE5+(VLOOKUP(DA5,'Gen-Tab'!$S$3:$V$26,4,0)/1000)</f>
        <v>1.0069999999999999</v>
      </c>
      <c r="DH5" s="19">
        <f t="shared" si="2"/>
        <v>18</v>
      </c>
      <c r="DI5" s="398" t="str">
        <f>DA5</f>
        <v>Ungarn</v>
      </c>
      <c r="DM5" s="392">
        <v>2</v>
      </c>
      <c r="DN5" s="234" t="str">
        <f>VLOOKUP(DM5,'Gen-Tab'!$W$3:$Y$26,3,0)</f>
        <v>Ukraine</v>
      </c>
      <c r="DO5" s="395">
        <v>2</v>
      </c>
      <c r="DQ5" s="392">
        <v>2</v>
      </c>
      <c r="DR5" s="234" t="str">
        <f t="shared" ref="DR5:DR27" si="3">IF($DJ$49&lt;48,DN5,VLOOKUP(DQ5,$DH$3:$DI$60,2,0))</f>
        <v>Ukraine</v>
      </c>
      <c r="DS5" s="443">
        <v>23</v>
      </c>
      <c r="DU5" s="392">
        <v>2</v>
      </c>
      <c r="DV5" s="234" t="str">
        <f>VLOOKUP(DU5,$DF$3:$DI$6,4,0)</f>
        <v>Ungarn</v>
      </c>
      <c r="DW5" s="443">
        <v>3</v>
      </c>
    </row>
    <row r="6" spans="1:127" ht="20.25" customHeight="1" x14ac:dyDescent="0.35">
      <c r="B6" s="252">
        <v>14</v>
      </c>
      <c r="C6" s="307">
        <f>VLOOKUP($B6,'Gen-Tab'!$B$3:$O$57,11,0)</f>
        <v>45462</v>
      </c>
      <c r="D6" s="308">
        <f>VLOOKUP($B6,'Gen-Tab'!$B$3:$O$57,12,0)</f>
        <v>0.75</v>
      </c>
      <c r="E6" s="309" t="str">
        <f>VLOOKUP($B6,'Gen-Tab'!$B$3:$O$57,7,0)</f>
        <v>Deutschland</v>
      </c>
      <c r="F6" s="309" t="str">
        <f>VLOOKUP($B6,'Gen-Tab'!$B$3:$O$57,8,0)</f>
        <v>Ungarn</v>
      </c>
      <c r="G6" s="310" t="e">
        <f>(VLOOKUP(L6,'Pulldown-Listen'!$B$1:$F$49,3))*1</f>
        <v>#N/A</v>
      </c>
      <c r="H6" s="310" t="s">
        <v>54</v>
      </c>
      <c r="I6" s="310" t="e">
        <f>(VLOOKUP(L6,'Pulldown-Listen'!$B$1:$F$49,5))*1</f>
        <v>#N/A</v>
      </c>
      <c r="J6" s="310"/>
      <c r="K6" s="311">
        <f>IF(L6=0,0,VLOOKUP(L6,'Pulldown-Listen'!$B$1:$G$49,6,0))</f>
        <v>0</v>
      </c>
      <c r="Q6" s="511"/>
      <c r="R6" s="511"/>
      <c r="T6" s="322">
        <v>4</v>
      </c>
      <c r="U6" s="323" t="s">
        <v>139</v>
      </c>
      <c r="V6" s="324" t="str">
        <f>IF(OR(AND(P7="ja",Q7=""),AND(P8="ja",Q8="")),"Tipps fehlen",IF(T8=1,VLOOKUP($T6,'Gruppen-Tabellen'!$D$3:$AB$6,3,0),"Tipps fehlen"))</f>
        <v>Tipps fehlen</v>
      </c>
      <c r="W6" s="324">
        <f>IF(OR(AND(P7="ja",Q7=""),AND(P8="ja",Q8="")),0,IF(T8=1,VLOOKUP(V6,'Gruppen-Tabellen'!$AI$3:$AJ$6,2,0),0))</f>
        <v>0</v>
      </c>
      <c r="X6" s="325">
        <f>IF(OR(AND(P7="ja",Q7=""),AND(P8="ja",Q8="")),0,IF(T8=1,VLOOKUP($T6,'Gruppen-Tabellen'!$D$3:$AB$6,4,0),0))</f>
        <v>0</v>
      </c>
      <c r="Y6" s="325" t="s">
        <v>54</v>
      </c>
      <c r="Z6" s="323">
        <f>IF(OR(AND(P7="ja",Q7=""),AND(P8="ja",Q8="")),0,IF(T8=1,VLOOKUP($T6,'Gruppen-Tabellen'!$D$3:$AB$6,5,0),0))</f>
        <v>0</v>
      </c>
      <c r="AA6" s="325">
        <f>X6-Z6</f>
        <v>0</v>
      </c>
      <c r="AB6" s="326">
        <f>IF(OR(AND(P7="ja",Q7=""),AND(P8="ja",Q8="")),0,IF(T8=1,VLOOKUP($T6,'Gruppen-Tabellen'!$D$3:$AB$6,7,0),0))</f>
        <v>0</v>
      </c>
      <c r="AC6" s="332" t="str">
        <f>IF(OR(AND(P7="ja",Q7=""),AND(P8="ja",Q8="")),"",IF(T8=1,VLOOKUP(V6,'Gruppen-Tabellen'!F$3:AG$81,28,0),""))</f>
        <v/>
      </c>
      <c r="AE6" s="19">
        <f>IF(OR(U7="4)",U7="5)",U7="6)"),1,0)</f>
        <v>0</v>
      </c>
      <c r="AG6" s="529"/>
      <c r="AH6" s="476">
        <v>38</v>
      </c>
      <c r="AI6" s="505">
        <f>VLOOKUP($AH6,'Gen-Tab'!$B$3:$O$57,11,0)</f>
        <v>45472</v>
      </c>
      <c r="AJ6" s="506">
        <f>VLOOKUP($AH6,'Gen-Tab'!$B$3:$O$57,12,0)</f>
        <v>0.75</v>
      </c>
      <c r="AK6" s="466" t="str">
        <f>VLOOKUP(AH6,'Gen-Tab'!$B$3:$O$57,2,0)</f>
        <v>2A</v>
      </c>
      <c r="AL6" s="464" t="str">
        <f>IF(T50=6,VLOOKUP(AK6,'Gruppen-Tabellen'!$AH$3:$AI$90,2,0),"")</f>
        <v/>
      </c>
      <c r="AM6" s="466" t="str">
        <f>VLOOKUP(AH6,'Gen-Tab'!$B$3:$O$57,3,0)</f>
        <v>2B</v>
      </c>
      <c r="AN6" s="464" t="str">
        <f>IF(T50=6,VLOOKUP(AM6,'Gruppen-Tabellen'!$AH$3:$AI$90,2,0),"")</f>
        <v/>
      </c>
      <c r="AO6" s="478" t="e">
        <f>(VLOOKUP(AS6,'Pulldown-Listen'!$B$1:$F$49,3))*1</f>
        <v>#N/A</v>
      </c>
      <c r="AP6" s="466" t="s">
        <v>54</v>
      </c>
      <c r="AQ6" s="483" t="e">
        <f>(VLOOKUP(AS6,'Pulldown-Listen'!$B$1:$F$49,5))*1</f>
        <v>#N/A</v>
      </c>
      <c r="AR6" s="466"/>
      <c r="AS6" s="479"/>
      <c r="AT6" s="480">
        <f>IF(AS6=0,0,VLOOKUP(AS6,'Pulldown-Listen'!$B$1:$G$49,6,0))</f>
        <v>0</v>
      </c>
      <c r="AU6" s="481"/>
      <c r="AV6" s="476" t="s">
        <v>553</v>
      </c>
      <c r="AW6" s="482" t="str">
        <f>IF(AND(AZ6="ja",OR(AT6=1,AU6=1)),AL6,IF(AND(AZ6="ja",OR(AT6=2,AU6=2)),AN6,IF(AND(AZ6="nein",AT6=1),AL6,IF(AND(AZ6="nein",AT6=2),AN6,""))))</f>
        <v/>
      </c>
      <c r="AX6" s="476" t="e">
        <f>VLOOKUP(AL6,'Gen-Tab'!$S$3:$T$26,2,0)</f>
        <v>#N/A</v>
      </c>
      <c r="AY6" s="476" t="e">
        <f>VLOOKUP(AN6,'Gen-Tab'!$S$3:$T$26,2,0)</f>
        <v>#N/A</v>
      </c>
      <c r="AZ6" s="476" t="str">
        <f>IF(AT6="X","ja","nein")</f>
        <v>nein</v>
      </c>
      <c r="BA6" s="476" t="str">
        <f>IF(AT6=0,"",IF(AZ6="nein","",IF(AND(AZ6="ja",AU6&gt;0),"","Elfmeterschießen tippen !")))</f>
        <v/>
      </c>
      <c r="BB6" s="476" t="s">
        <v>561</v>
      </c>
      <c r="BC6" s="482" t="str">
        <f>IF(AW6=AL6:AL6,AN6,AL6)</f>
        <v/>
      </c>
      <c r="CV6" s="474"/>
      <c r="CW6" s="474"/>
      <c r="CX6" s="474"/>
      <c r="CY6" s="474"/>
      <c r="DA6" s="295" t="str">
        <f>'Gen-Tab'!S6</f>
        <v>Schweiz</v>
      </c>
      <c r="DB6" s="39"/>
      <c r="DC6" s="39"/>
      <c r="DD6" s="19">
        <f>DB6*1+DC6*3</f>
        <v>0</v>
      </c>
      <c r="DE6" s="19">
        <f t="shared" si="0"/>
        <v>1</v>
      </c>
      <c r="DF6" s="19">
        <f t="shared" si="1"/>
        <v>4</v>
      </c>
      <c r="DG6" s="398">
        <f>DE6+(VLOOKUP(DA6,'Gen-Tab'!$S$3:$V$26,4,0)/1000)</f>
        <v>1.0209999999999999</v>
      </c>
      <c r="DH6" s="19">
        <f t="shared" si="2"/>
        <v>4</v>
      </c>
      <c r="DI6" s="398" t="str">
        <f>DA6</f>
        <v>Schweiz</v>
      </c>
      <c r="DM6" s="392">
        <v>3</v>
      </c>
      <c r="DN6" s="234" t="str">
        <f>VLOOKUP(DM6,'Gen-Tab'!$W$3:$Y$26,3,0)</f>
        <v>Polen</v>
      </c>
      <c r="DO6" s="395">
        <v>3</v>
      </c>
      <c r="DQ6" s="392">
        <v>3</v>
      </c>
      <c r="DR6" s="234" t="str">
        <f t="shared" si="3"/>
        <v>Polen</v>
      </c>
      <c r="DS6" s="443">
        <v>22</v>
      </c>
      <c r="DU6" s="392">
        <v>3</v>
      </c>
      <c r="DV6" s="234" t="str">
        <f>VLOOKUP(DU6,$DF$3:$DI$6,4,0)</f>
        <v>Schottland</v>
      </c>
      <c r="DW6" s="443">
        <v>2</v>
      </c>
    </row>
    <row r="7" spans="1:127" ht="20.25" customHeight="1" x14ac:dyDescent="0.35">
      <c r="B7" s="252">
        <v>25</v>
      </c>
      <c r="C7" s="307">
        <f>VLOOKUP($B7,'Gen-Tab'!$B$3:$O$57,11,0)</f>
        <v>45466</v>
      </c>
      <c r="D7" s="308">
        <f>VLOOKUP($B7,'Gen-Tab'!$B$3:$O$57,12,0)</f>
        <v>0.875</v>
      </c>
      <c r="E7" s="309" t="str">
        <f>VLOOKUP($B7,'Gen-Tab'!$B$3:$O$57,7,0)</f>
        <v>Schweiz</v>
      </c>
      <c r="F7" s="309" t="str">
        <f>VLOOKUP($B7,'Gen-Tab'!$B$3:$O$57,8,0)</f>
        <v>Deutschland</v>
      </c>
      <c r="G7" s="310" t="e">
        <f>(VLOOKUP(L7,'Pulldown-Listen'!$B$1:$F$49,3))*1</f>
        <v>#N/A</v>
      </c>
      <c r="H7" s="310" t="s">
        <v>54</v>
      </c>
      <c r="I7" s="310" t="e">
        <f>(VLOOKUP(L7,'Pulldown-Listen'!$B$1:$F$49,5))*1</f>
        <v>#N/A</v>
      </c>
      <c r="J7" s="310"/>
      <c r="K7" s="311">
        <f>IF(L7=0,0,VLOOKUP(L7,'Pulldown-Listen'!$B$1:$G$49,6,0))</f>
        <v>0</v>
      </c>
      <c r="P7" s="19" t="str">
        <f>'Sub-Tab_A'!P130</f>
        <v>nein</v>
      </c>
      <c r="Q7" s="26"/>
      <c r="T7" s="327"/>
      <c r="U7" s="330" t="str">
        <f>IF(OR(AC3="1)",AC4="1)",AC5="1)",AC6="1)"),VLOOKUP("1)",'Pulldown-Listen'!A$56:C$61,2,0),IF(OR(AC3="2)",AC4="2)",AC5="2)",AC6="2)"),VLOOKUP("2)",'Pulldown-Listen'!A$56:C$61,2,0),IF(OR(AC3="3)",AC4="3)",AC5="3)",AC6="3)"),VLOOKUP("3)",'Pulldown-Listen'!A$56:C$61,2,0),IF(OR(AC3="4)",AC4="4)",AC5="4)",AC6="4)"),VLOOKUP("4)",'Pulldown-Listen'!A$56:C$61,2,0),IF(OR(AC3="5)",AC4="5)",AC5="5)",AC6="5)"),VLOOKUP("5)",'Pulldown-Listen'!A$56:C$61,2,0),IF(OR(AC3="6)",AC4="6)",AC5="6)",AC6="6)"),VLOOKUP("6)",'Pulldown-Listen'!A$56:C$61,2,0),""))))))</f>
        <v/>
      </c>
      <c r="V7" s="519" t="str">
        <f>IF(U7="","",VLOOKUP(U7,'Pulldown-Listen'!A56:C61,3,0))</f>
        <v/>
      </c>
      <c r="W7" s="519"/>
      <c r="X7" s="519"/>
      <c r="Y7" s="519"/>
      <c r="Z7" s="519"/>
      <c r="AA7" s="519"/>
      <c r="AB7" s="519"/>
      <c r="AC7" s="520"/>
      <c r="AE7" s="19">
        <f>VLOOKUP(V5,'Gruppen-Tabellen'!$F$95:$P$101,11,0)</f>
        <v>0</v>
      </c>
      <c r="AG7" s="529"/>
      <c r="AH7" s="476"/>
      <c r="AI7" s="505"/>
      <c r="AJ7" s="506"/>
      <c r="AK7" s="466"/>
      <c r="AL7" s="464"/>
      <c r="AM7" s="466"/>
      <c r="AN7" s="464"/>
      <c r="AO7" s="478"/>
      <c r="AP7" s="466"/>
      <c r="AQ7" s="483"/>
      <c r="AR7" s="466"/>
      <c r="AS7" s="479"/>
      <c r="AT7" s="480"/>
      <c r="AU7" s="481"/>
      <c r="AV7" s="476"/>
      <c r="AW7" s="482"/>
      <c r="AX7" s="476"/>
      <c r="AY7" s="476"/>
      <c r="AZ7" s="476"/>
      <c r="BA7" s="476"/>
      <c r="BB7" s="476"/>
      <c r="BC7" s="482"/>
      <c r="CV7" s="474"/>
      <c r="CW7" s="474"/>
      <c r="CX7" s="474"/>
      <c r="CY7" s="474"/>
      <c r="DA7" s="441">
        <f>SUM(DD3:DD6)</f>
        <v>0</v>
      </c>
      <c r="DD7" s="344"/>
      <c r="DG7" s="398"/>
      <c r="DI7" s="398"/>
      <c r="DJ7" s="344">
        <f>COUNTA(DB3:DC6)</f>
        <v>0</v>
      </c>
      <c r="DM7" s="392">
        <v>4</v>
      </c>
      <c r="DN7" s="234" t="str">
        <f>VLOOKUP(DM7,'Gen-Tab'!$W$3:$Y$26,3,0)</f>
        <v>Schweiz</v>
      </c>
      <c r="DO7" s="395">
        <v>4</v>
      </c>
      <c r="DQ7" s="392">
        <v>4</v>
      </c>
      <c r="DR7" s="234" t="str">
        <f>IF($DJ$49&lt;48,DN7,VLOOKUP(DQ7,$DH$3:$DI$60,2,0))</f>
        <v>Schweiz</v>
      </c>
      <c r="DS7" s="443">
        <v>21</v>
      </c>
      <c r="DU7" s="437">
        <v>4</v>
      </c>
      <c r="DV7" s="438" t="str">
        <f>VLOOKUP(DU7,$DF$3:$DI$6,4,0)</f>
        <v>Schweiz</v>
      </c>
      <c r="DW7" s="445">
        <v>1</v>
      </c>
    </row>
    <row r="8" spans="1:127" ht="20.25" customHeight="1" thickBot="1" x14ac:dyDescent="0.4">
      <c r="B8" s="253">
        <v>26</v>
      </c>
      <c r="C8" s="312">
        <f>VLOOKUP($B8,'Gen-Tab'!$B$3:$O$57,11,0)</f>
        <v>45466</v>
      </c>
      <c r="D8" s="313">
        <f>VLOOKUP($B8,'Gen-Tab'!$B$3:$O$57,12,0)</f>
        <v>0.875</v>
      </c>
      <c r="E8" s="314" t="str">
        <f>VLOOKUP($B8,'Gen-Tab'!$B$3:$O$57,7,0)</f>
        <v>Schottland</v>
      </c>
      <c r="F8" s="314" t="str">
        <f>VLOOKUP($B8,'Gen-Tab'!$B$3:$O$57,8,0)</f>
        <v>Ungarn</v>
      </c>
      <c r="G8" s="315" t="e">
        <f>(VLOOKUP(L8,'Pulldown-Listen'!$B$1:$F$49,3))*1</f>
        <v>#N/A</v>
      </c>
      <c r="H8" s="315" t="s">
        <v>54</v>
      </c>
      <c r="I8" s="315" t="e">
        <f>(VLOOKUP(L8,'Pulldown-Listen'!$B$1:$F$49,5))*1</f>
        <v>#N/A</v>
      </c>
      <c r="J8" s="315"/>
      <c r="K8" s="316">
        <f>IF(L8=0,0,VLOOKUP(L8,'Pulldown-Listen'!$B$1:$G$49,6,0))</f>
        <v>0</v>
      </c>
      <c r="P8" s="19" t="str">
        <f>'Sub-Tab_A'!P131</f>
        <v>nein</v>
      </c>
      <c r="Q8" s="155"/>
      <c r="T8" s="328">
        <f>IF('Gruppen-Tabellen'!AJ7=12,1,0)</f>
        <v>0</v>
      </c>
      <c r="U8" s="329">
        <f>IF(SUM(W3:W6)=12,1,0)</f>
        <v>0</v>
      </c>
      <c r="V8" s="521"/>
      <c r="W8" s="521"/>
      <c r="X8" s="521"/>
      <c r="Y8" s="521"/>
      <c r="Z8" s="521"/>
      <c r="AA8" s="521"/>
      <c r="AB8" s="521"/>
      <c r="AC8" s="522"/>
      <c r="AE8" s="19">
        <f>$DJ$7</f>
        <v>0</v>
      </c>
      <c r="AG8" s="529"/>
      <c r="AH8" s="476">
        <v>39</v>
      </c>
      <c r="AI8" s="505">
        <f>VLOOKUP($AH8,'Gen-Tab'!$B$3:$O$57,11,0)</f>
        <v>45473</v>
      </c>
      <c r="AJ8" s="506">
        <f>VLOOKUP($AH8,'Gen-Tab'!$B$3:$O$57,12,0)</f>
        <v>0.875</v>
      </c>
      <c r="AK8" s="466" t="str">
        <f>VLOOKUP(AH8,'Gen-Tab'!$B$3:$O$57,2,0)</f>
        <v>1B</v>
      </c>
      <c r="AL8" s="464" t="str">
        <f>IF(T50=6,VLOOKUP(AK8,'Gruppen-Tabellen'!$AH$3:$AI$90,2,0),"")</f>
        <v/>
      </c>
      <c r="AM8" s="466" t="str">
        <f>VLOOKUP(AH8,'Gen-Tab'!$B$3:$O$57,3,0)</f>
        <v>3A</v>
      </c>
      <c r="AN8" s="464" t="str">
        <f>IF(T50=6,VLOOKUP(AM8,'Gruppen-Tabellen'!$AH$3:$AI$90,2,0),"")</f>
        <v/>
      </c>
      <c r="AO8" s="478" t="e">
        <f>(VLOOKUP(AS8,'Pulldown-Listen'!$B$1:$F$49,3))*1</f>
        <v>#N/A</v>
      </c>
      <c r="AP8" s="466" t="s">
        <v>54</v>
      </c>
      <c r="AQ8" s="483" t="e">
        <f>(VLOOKUP(AS8,'Pulldown-Listen'!$B$1:$F$49,5))*1</f>
        <v>#N/A</v>
      </c>
      <c r="AR8" s="466"/>
      <c r="AS8" s="479"/>
      <c r="AT8" s="480">
        <f>IF(AS8=0,0,VLOOKUP(AS8,'Pulldown-Listen'!$B$1:$G$49,6,0))</f>
        <v>0</v>
      </c>
      <c r="AU8" s="481"/>
      <c r="AV8" s="476" t="s">
        <v>554</v>
      </c>
      <c r="AW8" s="482" t="str">
        <f>IF(AND(AZ8="ja",OR(AT8=1,AU8=1)),AL8,IF(AND(AZ8="ja",OR(AT8=2,AU8=2)),AN8,IF(AND(AZ8="nein",AT8=1),AL8,IF(AND(AZ8="nein",AT8=2),AN8,""))))</f>
        <v/>
      </c>
      <c r="AX8" s="476" t="e">
        <f>VLOOKUP(AL8,'Gen-Tab'!$S$3:$T$26,2,0)</f>
        <v>#N/A</v>
      </c>
      <c r="AY8" s="476" t="e">
        <f>VLOOKUP(AN8,'Gen-Tab'!$S$3:$T$26,2,0)</f>
        <v>#N/A</v>
      </c>
      <c r="AZ8" s="476" t="str">
        <f>IF(AT8="X","ja","nein")</f>
        <v>nein</v>
      </c>
      <c r="BA8" s="476" t="str">
        <f>IF(AT8=0,"",IF(AZ8="nein","",IF(AND(AZ8="ja",AU8&gt;0),"","Elfmeterschießen tippen !")))</f>
        <v/>
      </c>
      <c r="BB8" s="476" t="s">
        <v>562</v>
      </c>
      <c r="BC8" s="482" t="str">
        <f>IF(AW8=AL8:AL8,AN8,AL8)</f>
        <v/>
      </c>
      <c r="CV8" s="474"/>
      <c r="CW8" s="474"/>
      <c r="CX8" s="474"/>
      <c r="CY8" s="474"/>
      <c r="DA8" s="295"/>
      <c r="DG8" s="398"/>
      <c r="DI8" s="398"/>
      <c r="DM8" s="392">
        <v>5</v>
      </c>
      <c r="DN8" s="234" t="str">
        <f>VLOOKUP(DM8,'Gen-Tab'!$W$3:$Y$26,3,0)</f>
        <v>Serbien</v>
      </c>
      <c r="DO8" s="395">
        <v>5</v>
      </c>
      <c r="DQ8" s="392">
        <v>5</v>
      </c>
      <c r="DR8" s="234" t="str">
        <f t="shared" si="3"/>
        <v>Serbien</v>
      </c>
      <c r="DS8" s="443">
        <v>20</v>
      </c>
      <c r="DU8" s="392">
        <v>1</v>
      </c>
      <c r="DV8" s="234" t="str">
        <f>VLOOKUP(DU8,$DF$11:$DI$14,4,0)</f>
        <v>Spanien</v>
      </c>
      <c r="DW8" s="443">
        <v>4</v>
      </c>
    </row>
    <row r="9" spans="1:127" ht="19.5" customHeight="1" thickBot="1" x14ac:dyDescent="0.4">
      <c r="AH9" s="476"/>
      <c r="AI9" s="505"/>
      <c r="AJ9" s="506"/>
      <c r="AK9" s="466"/>
      <c r="AL9" s="464"/>
      <c r="AM9" s="466"/>
      <c r="AN9" s="464"/>
      <c r="AO9" s="478"/>
      <c r="AP9" s="466"/>
      <c r="AQ9" s="483"/>
      <c r="AR9" s="466"/>
      <c r="AS9" s="479"/>
      <c r="AT9" s="480"/>
      <c r="AU9" s="481"/>
      <c r="AV9" s="476"/>
      <c r="AW9" s="482"/>
      <c r="AX9" s="476"/>
      <c r="AY9" s="476"/>
      <c r="AZ9" s="476"/>
      <c r="BA9" s="476"/>
      <c r="BB9" s="476"/>
      <c r="BC9" s="482"/>
      <c r="CV9" s="474"/>
      <c r="CW9" s="474"/>
      <c r="CX9" s="474"/>
      <c r="CY9" s="474"/>
      <c r="DA9" s="295"/>
      <c r="DG9" s="398"/>
      <c r="DI9" s="398"/>
      <c r="DM9" s="392">
        <v>6</v>
      </c>
      <c r="DN9" s="234" t="str">
        <f>VLOOKUP(DM9,'Gen-Tab'!$W$3:$Y$26,3,0)</f>
        <v>Italien</v>
      </c>
      <c r="DO9" s="395">
        <v>6</v>
      </c>
      <c r="DQ9" s="392">
        <v>6</v>
      </c>
      <c r="DR9" s="234" t="str">
        <f t="shared" si="3"/>
        <v>Italien</v>
      </c>
      <c r="DS9" s="443">
        <v>19</v>
      </c>
      <c r="DU9" s="392">
        <v>2</v>
      </c>
      <c r="DV9" s="234" t="str">
        <f t="shared" ref="DV9:DV11" si="4">VLOOKUP(DU9,$DF$11:$DI$14,4,0)</f>
        <v>Albanien</v>
      </c>
      <c r="DW9" s="443">
        <v>3</v>
      </c>
    </row>
    <row r="10" spans="1:127" ht="28.5" customHeight="1" thickBot="1" x14ac:dyDescent="0.4">
      <c r="B10" s="251"/>
      <c r="C10" s="509" t="s">
        <v>135</v>
      </c>
      <c r="D10" s="510"/>
      <c r="E10" s="510"/>
      <c r="F10" s="510"/>
      <c r="G10" s="510"/>
      <c r="H10" s="305"/>
      <c r="I10" s="305"/>
      <c r="J10" s="305"/>
      <c r="K10" s="306"/>
      <c r="Q10" s="511" t="str">
        <f>IF(OR(P15="ja",P16="ja"),"Bei diesen Ergebnissen entscheidet ein Penalty-Schießen über die endgültige Tabellen- platzierung. 
Tragen Sie Ihren Tipp im entsprechenden Kästchen ein (1 oder 2)",IF(OR(U15="4)",U15="5)",U15="6)"),"Bei diesen Ergebnissen entscheiden das Fair-Play-Verhalten während der Gruppenspiele (Anzahl der gelben und roten Karten) i.V.m. dem UEFA-Koeffizienten über die Tabellenplatzierung. Sie müssen also auch die Anzahl der gelben und roten Karten tippen.",""))</f>
        <v/>
      </c>
      <c r="R10" s="511"/>
      <c r="T10" s="512" t="s">
        <v>135</v>
      </c>
      <c r="U10" s="513"/>
      <c r="V10" s="513"/>
      <c r="W10" s="513"/>
      <c r="X10" s="513"/>
      <c r="Y10" s="513"/>
      <c r="Z10" s="513"/>
      <c r="AA10" s="513"/>
      <c r="AB10" s="513"/>
      <c r="AC10" s="514"/>
      <c r="AE10" s="19" t="str">
        <f>IF(AND(OR(AE14=1,AE15="X"),AE16=0),"J","N")</f>
        <v>N</v>
      </c>
      <c r="AG10" s="529" t="str">
        <f>VLOOKUP(AE10,'Pulldown-Listen'!A$128:B$129,2,0)</f>
        <v>.</v>
      </c>
      <c r="AH10" s="476">
        <v>40</v>
      </c>
      <c r="AI10" s="505">
        <f>VLOOKUP($AH10,'Gen-Tab'!$B$3:$O$57,11,0)</f>
        <v>45473</v>
      </c>
      <c r="AJ10" s="506">
        <f>VLOOKUP($AH10,'Gen-Tab'!$B$3:$O$57,12,0)</f>
        <v>0.75</v>
      </c>
      <c r="AK10" s="466" t="str">
        <f>VLOOKUP(AH10,'Gen-Tab'!$B$3:$O$57,2,0)</f>
        <v>1C</v>
      </c>
      <c r="AL10" s="464" t="str">
        <f>IF(T50=6,VLOOKUP(AK10,'Gruppen-Tabellen'!$AH$3:$AI$90,2,0),"")</f>
        <v/>
      </c>
      <c r="AM10" s="466" t="str">
        <f>VLOOKUP(AH10,'Gen-Tab'!$B$3:$O$57,3,0)</f>
        <v>3D</v>
      </c>
      <c r="AN10" s="464" t="str">
        <f>IF(T50=6,VLOOKUP(AM10,'Gruppen-Tabellen'!$AH$3:$AI$90,2,0),"")</f>
        <v/>
      </c>
      <c r="AO10" s="478" t="e">
        <f>(VLOOKUP(AS10,'Pulldown-Listen'!$B$1:$F$49,3))*1</f>
        <v>#N/A</v>
      </c>
      <c r="AP10" s="466" t="s">
        <v>54</v>
      </c>
      <c r="AQ10" s="483" t="e">
        <f>(VLOOKUP(AS10,'Pulldown-Listen'!$B$1:$F$49,5))*1</f>
        <v>#N/A</v>
      </c>
      <c r="AR10" s="466"/>
      <c r="AS10" s="479"/>
      <c r="AT10" s="480">
        <f>IF(AS10=0,0,VLOOKUP(AS10,'Pulldown-Listen'!$B$1:$G$49,6,0))</f>
        <v>0</v>
      </c>
      <c r="AU10" s="481"/>
      <c r="AV10" s="476" t="s">
        <v>555</v>
      </c>
      <c r="AW10" s="482" t="str">
        <f>IF(AND(AZ10="ja",OR(AT10=1,AU10=1)),AL10,IF(AND(AZ10="ja",OR(AT10=2,AU10=2)),AN10,IF(AND(AZ10="nein",AT10=1),AL10,IF(AND(AZ10="nein",AT10=2),AN10,""))))</f>
        <v/>
      </c>
      <c r="AX10" s="476" t="e">
        <f>VLOOKUP(AL10,'Gen-Tab'!$S$3:$T$26,2,0)</f>
        <v>#N/A</v>
      </c>
      <c r="AY10" s="476" t="e">
        <f>VLOOKUP(AN10,'Gen-Tab'!$S$3:$T$26,2,0)</f>
        <v>#N/A</v>
      </c>
      <c r="AZ10" s="476" t="str">
        <f>IF(AT10="X","ja","nein")</f>
        <v>nein</v>
      </c>
      <c r="BA10" s="476" t="str">
        <f>IF(AT10=0,"",IF(AZ10="nein","",IF(AND(AZ10="ja",AU10&gt;0),"","Elfmeterschießen tippen !")))</f>
        <v/>
      </c>
      <c r="BB10" s="476" t="s">
        <v>563</v>
      </c>
      <c r="BC10" s="482" t="str">
        <f>IF(AW10=AL10:AL10,AN10,AL10)</f>
        <v/>
      </c>
      <c r="CV10" s="474"/>
      <c r="CW10" s="474"/>
      <c r="CX10" s="474"/>
      <c r="CY10" s="474"/>
      <c r="DA10" s="335" t="s">
        <v>135</v>
      </c>
      <c r="DB10" s="98" t="s">
        <v>578</v>
      </c>
      <c r="DC10" s="98" t="s">
        <v>579</v>
      </c>
      <c r="DD10" s="19" t="s">
        <v>215</v>
      </c>
      <c r="DG10" s="398"/>
      <c r="DI10" s="398"/>
      <c r="DM10" s="392">
        <v>7</v>
      </c>
      <c r="DN10" s="234" t="str">
        <f>VLOOKUP(DM10,'Gen-Tab'!$W$3:$Y$26,3,0)</f>
        <v>Tschechien</v>
      </c>
      <c r="DO10" s="395">
        <v>7</v>
      </c>
      <c r="DQ10" s="392">
        <v>7</v>
      </c>
      <c r="DR10" s="234" t="str">
        <f t="shared" si="3"/>
        <v>Tschechien</v>
      </c>
      <c r="DS10" s="443">
        <v>18</v>
      </c>
      <c r="DU10" s="392">
        <v>3</v>
      </c>
      <c r="DV10" s="234" t="str">
        <f t="shared" si="4"/>
        <v>Kroatien</v>
      </c>
      <c r="DW10" s="443">
        <v>2</v>
      </c>
    </row>
    <row r="11" spans="1:127" ht="19.5" customHeight="1" x14ac:dyDescent="0.35">
      <c r="B11" s="254">
        <v>3</v>
      </c>
      <c r="C11" s="307">
        <f>VLOOKUP($B11,'Gen-Tab'!$B$3:$O$57,11,0)</f>
        <v>45458</v>
      </c>
      <c r="D11" s="308">
        <f>VLOOKUP($B11,'Gen-Tab'!$B$3:$O$57,12,0)</f>
        <v>0.75</v>
      </c>
      <c r="E11" s="309" t="str">
        <f>VLOOKUP($B11,'Gen-Tab'!$B$3:$O$57,7,0)</f>
        <v>Spanien</v>
      </c>
      <c r="F11" s="309" t="str">
        <f>VLOOKUP($B11,'Gen-Tab'!$B$3:$O$57,8,0)</f>
        <v>Kroatien</v>
      </c>
      <c r="G11" s="310" t="e">
        <f>(VLOOKUP(L11,'Pulldown-Listen'!$B$1:$F$49,3))*1</f>
        <v>#N/A</v>
      </c>
      <c r="H11" s="310" t="s">
        <v>54</v>
      </c>
      <c r="I11" s="310" t="e">
        <f>(VLOOKUP(L11,'Pulldown-Listen'!$B$1:$F$49,5))*1</f>
        <v>#N/A</v>
      </c>
      <c r="J11" s="310"/>
      <c r="K11" s="311">
        <f>IF(L11=0,0,VLOOKUP(L11,'Pulldown-Listen'!$B$1:$G$49,6,0))</f>
        <v>0</v>
      </c>
      <c r="Q11" s="511"/>
      <c r="R11" s="511"/>
      <c r="T11" s="317">
        <v>1</v>
      </c>
      <c r="U11" s="318" t="s">
        <v>139</v>
      </c>
      <c r="V11" s="319" t="str">
        <f>IF(OR(AND(P15="ja",Q15=""),AND(P16="ja",Q16="")),"Tipps fehlen",IF(T16=1,VLOOKUP($T11,'Gruppen-Tabellen'!$D$18:$AB$21,3,0),"Tipps fehlen"))</f>
        <v>Tipps fehlen</v>
      </c>
      <c r="W11" s="319">
        <f>IF(OR(AND(P15="ja",Q15=""),AND(P16="ja",Q16="")),"0",IF(T16=1,VLOOKUP(V11,'Gruppen-Tabellen'!$AI$18:$AJ$21,2,0),0))</f>
        <v>0</v>
      </c>
      <c r="X11" s="320">
        <f>IF(OR(AND(P15="ja",Q15=""),AND(P16="ja",Q16="")),"0",IF(T16=1,VLOOKUP($T11,'Gruppen-Tabellen'!$D$18:$AB$21,4,0),0))</f>
        <v>0</v>
      </c>
      <c r="Y11" s="320" t="s">
        <v>54</v>
      </c>
      <c r="Z11" s="318">
        <f>IF(OR(AND(P15="ja",Q15=""),AND(P16="ja",Q16="")),"0",IF(T16=1,VLOOKUP($T11,'Gruppen-Tabellen'!$D$18:$AB$21,5,0),0))</f>
        <v>0</v>
      </c>
      <c r="AA11" s="320">
        <f>X11-Z11</f>
        <v>0</v>
      </c>
      <c r="AB11" s="320">
        <f>IF(OR(AND(P15="ja",Q15=""),AND(P16="ja",Q16="")),"0",IF(T16=1,VLOOKUP($T11,'Gruppen-Tabellen'!$D$18:$AB$21,7,0),0))</f>
        <v>0</v>
      </c>
      <c r="AC11" s="331" t="str">
        <f>IF(OR(AND(P15="ja",Q15=""),AND(P16="ja",Q16="")),"",IF(T16=1,VLOOKUP(V11,'Gruppen-Tabellen'!F$3:AG$81,28,0),""))</f>
        <v/>
      </c>
      <c r="AD11" s="337" t="s">
        <v>586</v>
      </c>
      <c r="AG11" s="529"/>
      <c r="AH11" s="476"/>
      <c r="AI11" s="505"/>
      <c r="AJ11" s="506"/>
      <c r="AK11" s="466"/>
      <c r="AL11" s="464"/>
      <c r="AM11" s="466"/>
      <c r="AN11" s="464"/>
      <c r="AO11" s="478"/>
      <c r="AP11" s="466"/>
      <c r="AQ11" s="483"/>
      <c r="AR11" s="466"/>
      <c r="AS11" s="479"/>
      <c r="AT11" s="480"/>
      <c r="AU11" s="481"/>
      <c r="AV11" s="476"/>
      <c r="AW11" s="482"/>
      <c r="AX11" s="476"/>
      <c r="AY11" s="476"/>
      <c r="AZ11" s="476"/>
      <c r="BA11" s="476"/>
      <c r="BB11" s="476"/>
      <c r="BC11" s="482"/>
      <c r="CV11" s="474"/>
      <c r="CW11" s="474"/>
      <c r="CX11" s="474"/>
      <c r="CY11" s="474"/>
      <c r="DA11" s="295" t="str">
        <f>'Gen-Tab'!S7</f>
        <v>Spanien</v>
      </c>
      <c r="DB11" s="39"/>
      <c r="DC11" s="39"/>
      <c r="DD11" s="19">
        <f>DB11*1+DC11*3</f>
        <v>0</v>
      </c>
      <c r="DE11" s="19">
        <f>RANK(DD11,DD$11:DD$14,1)</f>
        <v>1</v>
      </c>
      <c r="DF11" s="19">
        <f>RANK(DG11,DG$11:DG$14,1)</f>
        <v>1</v>
      </c>
      <c r="DG11" s="398">
        <f>DE11+(VLOOKUP(DA11,'Gen-Tab'!$S$3:$V$26,4,0)/1000)</f>
        <v>1.004</v>
      </c>
      <c r="DH11" s="19">
        <f>RANK(DG11,DG$3:DG$46,0)</f>
        <v>21</v>
      </c>
      <c r="DI11" s="398" t="str">
        <f>DA11</f>
        <v>Spanien</v>
      </c>
      <c r="DM11" s="392">
        <v>8</v>
      </c>
      <c r="DN11" s="234" t="str">
        <f>VLOOKUP(DM11,'Gen-Tab'!$W$3:$Y$26,3,0)</f>
        <v>Slowakei</v>
      </c>
      <c r="DO11" s="395">
        <v>8</v>
      </c>
      <c r="DQ11" s="392">
        <v>8</v>
      </c>
      <c r="DR11" s="234" t="str">
        <f t="shared" si="3"/>
        <v>Slowakei</v>
      </c>
      <c r="DS11" s="443">
        <v>17</v>
      </c>
      <c r="DU11" s="437">
        <v>4</v>
      </c>
      <c r="DV11" s="438" t="str">
        <f t="shared" si="4"/>
        <v>Italien</v>
      </c>
      <c r="DW11" s="445">
        <v>1</v>
      </c>
    </row>
    <row r="12" spans="1:127" ht="19.5" customHeight="1" x14ac:dyDescent="0.35">
      <c r="B12" s="254">
        <v>4</v>
      </c>
      <c r="C12" s="307">
        <f>VLOOKUP($B12,'Gen-Tab'!$B$3:$O$57,11,0)</f>
        <v>45458</v>
      </c>
      <c r="D12" s="308">
        <f>VLOOKUP($B12,'Gen-Tab'!$B$3:$O$57,12,0)</f>
        <v>0.875</v>
      </c>
      <c r="E12" s="309" t="str">
        <f>VLOOKUP($B12,'Gen-Tab'!$B$3:$O$57,7,0)</f>
        <v>Italien</v>
      </c>
      <c r="F12" s="309" t="str">
        <f>VLOOKUP($B12,'Gen-Tab'!$B$3:$O$57,8,0)</f>
        <v>Albanien</v>
      </c>
      <c r="G12" s="310" t="e">
        <f>(VLOOKUP(L12,'Pulldown-Listen'!$B$1:$F$49,3))*1</f>
        <v>#N/A</v>
      </c>
      <c r="H12" s="310" t="s">
        <v>54</v>
      </c>
      <c r="I12" s="310" t="e">
        <f>(VLOOKUP(L12,'Pulldown-Listen'!$B$1:$F$49,5))*1</f>
        <v>#N/A</v>
      </c>
      <c r="J12" s="310"/>
      <c r="K12" s="311">
        <f>IF(L12=0,0,VLOOKUP(L12,'Pulldown-Listen'!$B$1:$G$49,6,0))</f>
        <v>0</v>
      </c>
      <c r="Q12" s="511"/>
      <c r="R12" s="511"/>
      <c r="T12" s="317">
        <v>2</v>
      </c>
      <c r="U12" s="318" t="s">
        <v>139</v>
      </c>
      <c r="V12" s="319" t="str">
        <f>IF(OR(AND(P15="ja",Q15=""),AND(P16="ja",Q16="")),"Tipps fehlen",IF(T16=1,VLOOKUP($T12,'Gruppen-Tabellen'!$D$18:$AB$21,3,0),"Tipps fehlen"))</f>
        <v>Tipps fehlen</v>
      </c>
      <c r="W12" s="319">
        <f>IF(OR(AND(P15="ja",Q15=""),AND(P16="ja",Q16="")),"0",IF(T16=1,VLOOKUP(V12,'Gruppen-Tabellen'!$AI$18:$AJ$21,2,0),0))</f>
        <v>0</v>
      </c>
      <c r="X12" s="320">
        <f>IF(OR(AND(P15="ja",Q15=""),AND(P16="ja",Q16="")),"0",IF(T16=1,VLOOKUP($T12,'Gruppen-Tabellen'!$D$18:$AB$21,4,0),0))</f>
        <v>0</v>
      </c>
      <c r="Y12" s="320" t="s">
        <v>54</v>
      </c>
      <c r="Z12" s="318">
        <f>IF(OR(AND(P15="ja",Q15=""),AND(P16="ja",Q16="")),"0",IF(T16=1,VLOOKUP($T12,'Gruppen-Tabellen'!$D$18:$AB$21,5,0),0))</f>
        <v>0</v>
      </c>
      <c r="AA12" s="320">
        <f>X12-Z12</f>
        <v>0</v>
      </c>
      <c r="AB12" s="320">
        <f>IF(OR(AND(P15="ja",Q15=""),AND(P16="ja",Q16="")),"0",IF(T16=1,VLOOKUP($T12,'Gruppen-Tabellen'!$D$18:$AB$21,7,0),0))</f>
        <v>0</v>
      </c>
      <c r="AC12" s="331" t="str">
        <f>IF(OR(AND(P15="ja",Q15=""),AND(P16="ja",Q16="")),"",IF(T16=1,VLOOKUP(V12,'Gruppen-Tabellen'!F$3:AG$81,28,0),""))</f>
        <v/>
      </c>
      <c r="AD12" s="338" t="s">
        <v>585</v>
      </c>
      <c r="AG12" s="529"/>
      <c r="AH12" s="476">
        <v>41</v>
      </c>
      <c r="AI12" s="505">
        <f>VLOOKUP($AH12,'Gen-Tab'!$B$3:$O$57,11,0)</f>
        <v>45474</v>
      </c>
      <c r="AJ12" s="506">
        <f>VLOOKUP($AH12,'Gen-Tab'!$B$3:$O$57,12,0)</f>
        <v>0.875</v>
      </c>
      <c r="AK12" s="466" t="str">
        <f>VLOOKUP(AH12,'Gen-Tab'!$B$3:$O$57,2,0)</f>
        <v>1F</v>
      </c>
      <c r="AL12" s="464" t="str">
        <f>IF(T50=6,VLOOKUP(AK12,'Gruppen-Tabellen'!$AH$3:$AI$90,2,0),"")</f>
        <v/>
      </c>
      <c r="AM12" s="466" t="str">
        <f>VLOOKUP(AH12,'Gen-Tab'!$B$3:$O$57,3,0)</f>
        <v>3C</v>
      </c>
      <c r="AN12" s="464" t="str">
        <f>IF(T50=6,VLOOKUP(AM12,'Gruppen-Tabellen'!$AH$3:$AI$90,2,0),"")</f>
        <v/>
      </c>
      <c r="AO12" s="478" t="e">
        <f>(VLOOKUP(AS12,'Pulldown-Listen'!$B$1:$F$49,3))*1</f>
        <v>#N/A</v>
      </c>
      <c r="AP12" s="466" t="s">
        <v>54</v>
      </c>
      <c r="AQ12" s="483" t="e">
        <f>(VLOOKUP(AS12,'Pulldown-Listen'!$B$1:$F$49,5))*1</f>
        <v>#N/A</v>
      </c>
      <c r="AR12" s="466"/>
      <c r="AS12" s="479"/>
      <c r="AT12" s="480">
        <f>IF(AS12=0,0,VLOOKUP(AS12,'Pulldown-Listen'!$B$1:$G$49,6,0))</f>
        <v>0</v>
      </c>
      <c r="AU12" s="481"/>
      <c r="AV12" s="476" t="s">
        <v>556</v>
      </c>
      <c r="AW12" s="482" t="str">
        <f>IF(AND(AZ12="ja",OR(AT12=1,AU12=1)),AL12,IF(AND(AZ12="ja",OR(AT12=2,AU12=2)),AN12,IF(AND(AZ12="nein",AT12=1),AL12,IF(AND(AZ12="nein",AT12=2),AN12,""))))</f>
        <v/>
      </c>
      <c r="AX12" s="476" t="e">
        <f>VLOOKUP(AL12,'Gen-Tab'!$S$3:$T$26,2,0)</f>
        <v>#N/A</v>
      </c>
      <c r="AY12" s="476" t="e">
        <f>VLOOKUP(AN12,'Gen-Tab'!$S$3:$T$26,2,0)</f>
        <v>#N/A</v>
      </c>
      <c r="AZ12" s="476" t="str">
        <f>IF(AT12="X","ja","nein")</f>
        <v>nein</v>
      </c>
      <c r="BA12" s="476" t="str">
        <f>IF(AT12=0,"",IF(AZ12="nein","",IF(AND(AZ12="ja",AU12&gt;0),"","Elfmeterschießen tippen !")))</f>
        <v/>
      </c>
      <c r="BB12" s="476" t="s">
        <v>564</v>
      </c>
      <c r="BC12" s="482" t="str">
        <f>IF(AW12=AL12:AL12,AN12,AL12)</f>
        <v/>
      </c>
      <c r="CV12" s="474"/>
      <c r="CW12" s="474"/>
      <c r="CX12" s="474"/>
      <c r="CY12" s="474"/>
      <c r="DA12" s="295" t="str">
        <f>'Gen-Tab'!S8</f>
        <v>Kroatien</v>
      </c>
      <c r="DB12" s="39"/>
      <c r="DC12" s="39"/>
      <c r="DD12" s="19">
        <f>DB12*1+DC12*3</f>
        <v>0</v>
      </c>
      <c r="DE12" s="19">
        <f>RANK(DD12,DD$11:DD$14,1)</f>
        <v>1</v>
      </c>
      <c r="DF12" s="19">
        <f t="shared" ref="DF12:DF14" si="5">RANK(DG12,DG$11:DG$14,1)</f>
        <v>3</v>
      </c>
      <c r="DG12" s="398">
        <f>DE12+(VLOOKUP(DA12,'Gen-Tab'!$S$3:$V$26,4,0)/1000)</f>
        <v>1.0149999999999999</v>
      </c>
      <c r="DH12" s="19">
        <f t="shared" ref="DH12:DH14" si="6">RANK(DG12,DG$3:DG$46,0)</f>
        <v>10</v>
      </c>
      <c r="DI12" s="398" t="str">
        <f>DA12</f>
        <v>Kroatien</v>
      </c>
      <c r="DM12" s="392">
        <v>9</v>
      </c>
      <c r="DN12" s="234" t="str">
        <f>VLOOKUP(DM12,'Gen-Tab'!$W$3:$Y$26,3,0)</f>
        <v>Slowenien</v>
      </c>
      <c r="DO12" s="395">
        <v>9</v>
      </c>
      <c r="DQ12" s="392">
        <v>9</v>
      </c>
      <c r="DR12" s="234" t="str">
        <f t="shared" si="3"/>
        <v>Slowenien</v>
      </c>
      <c r="DS12" s="443">
        <v>16</v>
      </c>
      <c r="DU12" s="439">
        <v>1</v>
      </c>
      <c r="DV12" s="440" t="str">
        <f>VLOOKUP(DU12,$DF$19:$DI$22,4,0)</f>
        <v>England</v>
      </c>
      <c r="DW12" s="446">
        <v>4</v>
      </c>
    </row>
    <row r="13" spans="1:127" ht="19.5" customHeight="1" thickBot="1" x14ac:dyDescent="0.4">
      <c r="B13" s="254">
        <v>15</v>
      </c>
      <c r="C13" s="307">
        <f>VLOOKUP($B13,'Gen-Tab'!$B$3:$O$57,11,0)</f>
        <v>45462</v>
      </c>
      <c r="D13" s="308">
        <f>VLOOKUP($B13,'Gen-Tab'!$B$3:$O$57,12,0)</f>
        <v>0.625</v>
      </c>
      <c r="E13" s="309" t="str">
        <f>VLOOKUP($B13,'Gen-Tab'!$B$3:$O$57,7,0)</f>
        <v>Kroatien</v>
      </c>
      <c r="F13" s="309" t="str">
        <f>VLOOKUP($B13,'Gen-Tab'!$B$3:$O$57,8,0)</f>
        <v>Albanien</v>
      </c>
      <c r="G13" s="310" t="e">
        <f>(VLOOKUP(L13,'Pulldown-Listen'!$B$1:$F$49,3))*1</f>
        <v>#N/A</v>
      </c>
      <c r="H13" s="310" t="s">
        <v>54</v>
      </c>
      <c r="I13" s="310" t="e">
        <f>(VLOOKUP(L13,'Pulldown-Listen'!$B$1:$F$49,5))*1</f>
        <v>#N/A</v>
      </c>
      <c r="J13" s="310"/>
      <c r="K13" s="311">
        <f>IF(L13=0,0,VLOOKUP(L13,'Pulldown-Listen'!$B$1:$G$49,6,0))</f>
        <v>0</v>
      </c>
      <c r="Q13" s="511"/>
      <c r="R13" s="511"/>
      <c r="T13" s="317">
        <v>3</v>
      </c>
      <c r="U13" s="318" t="s">
        <v>139</v>
      </c>
      <c r="V13" s="319" t="str">
        <f>IF(OR(AND(P15="ja",Q15=""),AND(P16="ja",Q16="")),"Tipps fehlen",IF(T16=1,VLOOKUP($T13,'Gruppen-Tabellen'!$D$18:$AB$21,3,0),"Tipps fehlen"))</f>
        <v>Tipps fehlen</v>
      </c>
      <c r="W13" s="319">
        <f>IF(OR(AND(P15="ja",Q15=""),AND(P16="ja",Q16="")),"0",IF(T16=1,VLOOKUP(V13,'Gruppen-Tabellen'!$AI$18:$AJ$21,2,0),))</f>
        <v>0</v>
      </c>
      <c r="X13" s="320">
        <f>IF(OR(AND(P15="ja",Q15=""),AND(P16="ja",Q16="")),"0",IF(T16=1,VLOOKUP($T13,'Gruppen-Tabellen'!$D$18:$AB$21,4,0),0))</f>
        <v>0</v>
      </c>
      <c r="Y13" s="320" t="s">
        <v>54</v>
      </c>
      <c r="Z13" s="318">
        <f>IF(OR(AND(P15="ja",Q15=""),AND(P16="ja",Q16="")),"0",IF(T16=1,VLOOKUP($T13,'Gruppen-Tabellen'!$D$18:$AB$21,5,0),0))</f>
        <v>0</v>
      </c>
      <c r="AA13" s="320">
        <f>X13-Z13</f>
        <v>0</v>
      </c>
      <c r="AB13" s="320">
        <f>IF(OR(AND(P15="ja",Q15=""),AND(P16="ja",Q16="")),"0",IF(T16=1,VLOOKUP($T13,'Gruppen-Tabellen'!$D$18:$AB$21,7,0),0))</f>
        <v>0</v>
      </c>
      <c r="AC13" s="331" t="str">
        <f>IF(OR(AND(P15="ja",Q15=""),AND(P16="ja",Q16="")),"",IF(T16=1,VLOOKUP(V13,'Gruppen-Tabellen'!F$3:AG$81,28,0),""))</f>
        <v/>
      </c>
      <c r="AD13" s="339" t="str">
        <f>IF(V13="Tipps fehlen","",VLOOKUP(V13,'Gruppen-Tabellen'!F$95:T$100,15,0))</f>
        <v/>
      </c>
      <c r="AG13" s="529"/>
      <c r="AH13" s="476"/>
      <c r="AI13" s="505"/>
      <c r="AJ13" s="506"/>
      <c r="AK13" s="466"/>
      <c r="AL13" s="464"/>
      <c r="AM13" s="466"/>
      <c r="AN13" s="464"/>
      <c r="AO13" s="478"/>
      <c r="AP13" s="466"/>
      <c r="AQ13" s="483"/>
      <c r="AR13" s="466"/>
      <c r="AS13" s="479"/>
      <c r="AT13" s="480"/>
      <c r="AU13" s="481"/>
      <c r="AV13" s="476"/>
      <c r="AW13" s="482"/>
      <c r="AX13" s="476"/>
      <c r="AY13" s="476"/>
      <c r="AZ13" s="476"/>
      <c r="BA13" s="476"/>
      <c r="BB13" s="476"/>
      <c r="BC13" s="482"/>
      <c r="CV13" s="474"/>
      <c r="CW13" s="474"/>
      <c r="CX13" s="474"/>
      <c r="CY13" s="474"/>
      <c r="DA13" s="295" t="str">
        <f>'Gen-Tab'!S9</f>
        <v>Italien</v>
      </c>
      <c r="DB13" s="39"/>
      <c r="DC13" s="39"/>
      <c r="DD13" s="19">
        <f>DB13*1+DC13*3</f>
        <v>0</v>
      </c>
      <c r="DE13" s="19">
        <f t="shared" ref="DE13:DE14" si="7">RANK(DD13,DD$11:DD$14,1)</f>
        <v>1</v>
      </c>
      <c r="DF13" s="19">
        <f t="shared" si="5"/>
        <v>4</v>
      </c>
      <c r="DG13" s="398">
        <f>DE13+(VLOOKUP(DA13,'Gen-Tab'!$S$3:$V$26,4,0)/1000)</f>
        <v>1.0189999999999999</v>
      </c>
      <c r="DH13" s="19">
        <f t="shared" si="6"/>
        <v>6</v>
      </c>
      <c r="DI13" s="398" t="str">
        <f>DA13</f>
        <v>Italien</v>
      </c>
      <c r="DM13" s="392">
        <v>10</v>
      </c>
      <c r="DN13" s="234" t="str">
        <f>VLOOKUP(DM13,'Gen-Tab'!$W$3:$Y$26,3,0)</f>
        <v>Kroatien</v>
      </c>
      <c r="DO13" s="395">
        <v>10</v>
      </c>
      <c r="DQ13" s="392">
        <v>10</v>
      </c>
      <c r="DR13" s="234" t="str">
        <f t="shared" si="3"/>
        <v>Kroatien</v>
      </c>
      <c r="DS13" s="443">
        <v>15</v>
      </c>
      <c r="DU13" s="392">
        <v>2</v>
      </c>
      <c r="DV13" s="234" t="str">
        <f t="shared" ref="DV13:DV15" si="8">VLOOKUP(DU13,$DF$19:$DI$22,4,0)</f>
        <v>Dänemark</v>
      </c>
      <c r="DW13" s="443">
        <v>3</v>
      </c>
    </row>
    <row r="14" spans="1:127" ht="19.5" customHeight="1" x14ac:dyDescent="0.35">
      <c r="B14" s="254">
        <v>16</v>
      </c>
      <c r="C14" s="307">
        <f>VLOOKUP($B14,'Gen-Tab'!$B$3:$O$57,11,0)</f>
        <v>45463</v>
      </c>
      <c r="D14" s="308">
        <f>VLOOKUP($B14,'Gen-Tab'!$B$3:$O$57,12,0)</f>
        <v>0.875</v>
      </c>
      <c r="E14" s="309" t="str">
        <f>VLOOKUP($B14,'Gen-Tab'!$B$3:$O$57,7,0)</f>
        <v>Spanien</v>
      </c>
      <c r="F14" s="309" t="str">
        <f>VLOOKUP($B14,'Gen-Tab'!$B$3:$O$57,8,0)</f>
        <v>Italien</v>
      </c>
      <c r="G14" s="310" t="e">
        <f>(VLOOKUP(L14,'Pulldown-Listen'!$B$1:$F$49,3))*1</f>
        <v>#N/A</v>
      </c>
      <c r="H14" s="310" t="s">
        <v>54</v>
      </c>
      <c r="I14" s="310" t="e">
        <f>(VLOOKUP(L14,'Pulldown-Listen'!$B$1:$F$49,5))*1</f>
        <v>#N/A</v>
      </c>
      <c r="J14" s="310"/>
      <c r="K14" s="311">
        <f>IF(L14=0,0,VLOOKUP(L14,'Pulldown-Listen'!$B$1:$G$49,6,0))</f>
        <v>0</v>
      </c>
      <c r="Q14" s="511"/>
      <c r="R14" s="511"/>
      <c r="T14" s="322">
        <v>4</v>
      </c>
      <c r="U14" s="323" t="s">
        <v>139</v>
      </c>
      <c r="V14" s="324" t="str">
        <f>IF(OR(AND(P15="ja",Q15=""),AND(P16="ja",Q16="")),"Tipps fehlen",IF(T16=1,VLOOKUP($T14,'Gruppen-Tabellen'!$D$18:$AB$21,3,0),"Tipps fehlen"))</f>
        <v>Tipps fehlen</v>
      </c>
      <c r="W14" s="324">
        <f>IF(OR(AND(P15="ja",Q15=""),AND(P16="ja",Q16="")),"0",IF(T16=1,VLOOKUP(V14,'Gruppen-Tabellen'!$AI$18:$AJ$21,2,0),0))</f>
        <v>0</v>
      </c>
      <c r="X14" s="325">
        <f>IF(OR(AND(P15="ja",Q15=""),AND(P16="ja",Q16="")),"0",IF(T16=1,VLOOKUP($T14,'Gruppen-Tabellen'!$D$18:$AB$21,4,0),0))</f>
        <v>0</v>
      </c>
      <c r="Y14" s="325" t="s">
        <v>54</v>
      </c>
      <c r="Z14" s="323">
        <f>IF(OR(AND(P15="ja",Q15=""),AND(P16="ja",Q16="")),"0",IF(T16=1,VLOOKUP($T14,'Gruppen-Tabellen'!$D$18:$AB$21,5,0),0))</f>
        <v>0</v>
      </c>
      <c r="AA14" s="325">
        <f>X14-Z14</f>
        <v>0</v>
      </c>
      <c r="AB14" s="325">
        <f>IF(OR(AND(P15="ja",Q15=""),AND(P16="ja",Q16="")),"0",IF(T16=1,VLOOKUP($T14,'Gruppen-Tabellen'!$D$18:$AB$21,7,0),0))</f>
        <v>0</v>
      </c>
      <c r="AC14" s="332" t="str">
        <f>IF(OR(AND(P15="ja",Q15=""),AND(P16="ja",Q16="")),"",IF(T16=1,VLOOKUP(V14,'Gruppen-Tabellen'!F$3:AG$81,28,0),""))</f>
        <v/>
      </c>
      <c r="AE14" s="19">
        <f>IF(OR(U15="4)",U15="5)",U15="6)"),1,0)</f>
        <v>0</v>
      </c>
      <c r="AG14" s="529"/>
      <c r="AH14" s="476">
        <v>42</v>
      </c>
      <c r="AI14" s="505">
        <f>VLOOKUP($AH14,'Gen-Tab'!$B$3:$O$57,11,0)</f>
        <v>45474</v>
      </c>
      <c r="AJ14" s="506">
        <f>VLOOKUP($AH14,'Gen-Tab'!$B$3:$O$57,12,0)</f>
        <v>0.75</v>
      </c>
      <c r="AK14" s="466" t="str">
        <f>VLOOKUP(AH14,'Gen-Tab'!$B$3:$O$57,2,0)</f>
        <v>2D</v>
      </c>
      <c r="AL14" s="464" t="str">
        <f>IF(T50=6,VLOOKUP(AK14,'Gruppen-Tabellen'!$AH$3:$AI$90,2,0),"")</f>
        <v/>
      </c>
      <c r="AM14" s="466" t="str">
        <f>VLOOKUP(AH14,'Gen-Tab'!$B$3:$O$57,3,0)</f>
        <v>2E</v>
      </c>
      <c r="AN14" s="464" t="str">
        <f>IF(T50=6,VLOOKUP(AM14,'Gruppen-Tabellen'!$AH$3:$AI$90,2,0),"")</f>
        <v/>
      </c>
      <c r="AO14" s="478" t="e">
        <f>(VLOOKUP(AS14,'Pulldown-Listen'!$B$1:$F$49,3))*1</f>
        <v>#N/A</v>
      </c>
      <c r="AP14" s="466" t="s">
        <v>54</v>
      </c>
      <c r="AQ14" s="483" t="e">
        <f>(VLOOKUP(AS14,'Pulldown-Listen'!$B$1:$F$49,5))*1</f>
        <v>#N/A</v>
      </c>
      <c r="AR14" s="466"/>
      <c r="AS14" s="479"/>
      <c r="AT14" s="480">
        <f>IF(AS14=0,0,VLOOKUP(AS14,'Pulldown-Listen'!$B$1:$G$49,6,0))</f>
        <v>0</v>
      </c>
      <c r="AU14" s="481"/>
      <c r="AV14" s="476" t="s">
        <v>557</v>
      </c>
      <c r="AW14" s="482" t="str">
        <f>IF(AND(AZ14="ja",OR(AT14=1,AU14=1)),AL14,IF(AND(AZ14="ja",OR(AT14=2,AU14=2)),AN14,IF(AND(AZ14="nein",AT14=1),AL14,IF(AND(AZ14="nein",AT14=2),AN14,""))))</f>
        <v/>
      </c>
      <c r="AX14" s="476" t="e">
        <f>VLOOKUP(AL14,'Gen-Tab'!$S$3:$T$26,2,0)</f>
        <v>#N/A</v>
      </c>
      <c r="AY14" s="476" t="e">
        <f>VLOOKUP(AN14,'Gen-Tab'!$S$3:$T$26,2,0)</f>
        <v>#N/A</v>
      </c>
      <c r="AZ14" s="476" t="str">
        <f>IF(AT14="X","ja","nein")</f>
        <v>nein</v>
      </c>
      <c r="BA14" s="476" t="str">
        <f>IF(AT14=0,"",IF(AZ14="nein","",IF(AND(AZ14="ja",AU14&gt;0),"","Elfmeterschießen tippen !")))</f>
        <v/>
      </c>
      <c r="BB14" s="476" t="s">
        <v>565</v>
      </c>
      <c r="BC14" s="482" t="str">
        <f>IF(AW14=AL14:AL14,AN14,AL14)</f>
        <v/>
      </c>
      <c r="CV14" s="474"/>
      <c r="CW14" s="474"/>
      <c r="CX14" s="474"/>
      <c r="CY14" s="474"/>
      <c r="DA14" s="295" t="str">
        <f>'Gen-Tab'!S10</f>
        <v>Albanien</v>
      </c>
      <c r="DB14" s="39"/>
      <c r="DC14" s="39"/>
      <c r="DD14" s="19">
        <f>DB14*1+DC14*3</f>
        <v>0</v>
      </c>
      <c r="DE14" s="19">
        <f t="shared" si="7"/>
        <v>1</v>
      </c>
      <c r="DF14" s="19">
        <f t="shared" si="5"/>
        <v>2</v>
      </c>
      <c r="DG14" s="398">
        <f>DE14+(VLOOKUP(DA14,'Gen-Tab'!$S$3:$V$26,4,0)/1000)</f>
        <v>1.0109999999999999</v>
      </c>
      <c r="DH14" s="19">
        <f t="shared" si="6"/>
        <v>14</v>
      </c>
      <c r="DI14" s="398" t="str">
        <f>DA14</f>
        <v>Albanien</v>
      </c>
      <c r="DM14" s="392">
        <v>11</v>
      </c>
      <c r="DN14" s="234" t="str">
        <f>VLOOKUP(DM14,'Gen-Tab'!$W$3:$Y$26,3,0)</f>
        <v>Schottland</v>
      </c>
      <c r="DO14" s="395">
        <v>11</v>
      </c>
      <c r="DQ14" s="392">
        <v>11</v>
      </c>
      <c r="DR14" s="234" t="str">
        <f t="shared" si="3"/>
        <v>Schottland</v>
      </c>
      <c r="DS14" s="443">
        <v>14</v>
      </c>
      <c r="DU14" s="392">
        <v>3</v>
      </c>
      <c r="DV14" s="234" t="str">
        <f t="shared" si="8"/>
        <v>Slowenien</v>
      </c>
      <c r="DW14" s="443">
        <v>2</v>
      </c>
    </row>
    <row r="15" spans="1:127" ht="19.5" customHeight="1" x14ac:dyDescent="0.35">
      <c r="B15" s="254">
        <v>27</v>
      </c>
      <c r="C15" s="307">
        <f>VLOOKUP($B15,'Gen-Tab'!$B$3:$O$57,11,0)</f>
        <v>45467</v>
      </c>
      <c r="D15" s="308">
        <f>VLOOKUP($B15,'Gen-Tab'!$B$3:$O$57,12,0)</f>
        <v>0.875</v>
      </c>
      <c r="E15" s="309" t="str">
        <f>VLOOKUP($B15,'Gen-Tab'!$B$3:$O$57,7,0)</f>
        <v>Albanien</v>
      </c>
      <c r="F15" s="309" t="str">
        <f>VLOOKUP($B15,'Gen-Tab'!$B$3:$O$57,8,0)</f>
        <v>Spanien</v>
      </c>
      <c r="G15" s="310" t="e">
        <f>(VLOOKUP(L15,'Pulldown-Listen'!$B$1:$F$49,3))*1</f>
        <v>#N/A</v>
      </c>
      <c r="H15" s="310" t="s">
        <v>54</v>
      </c>
      <c r="I15" s="310" t="e">
        <f>(VLOOKUP(L15,'Pulldown-Listen'!$B$1:$F$49,5))*1</f>
        <v>#N/A</v>
      </c>
      <c r="J15" s="310"/>
      <c r="K15" s="311">
        <f>IF(L15=0,0,VLOOKUP(L15,'Pulldown-Listen'!$B$1:$G$49,6,0))</f>
        <v>0</v>
      </c>
      <c r="P15" s="19" t="str">
        <f>'Sub-Tab_B'!P130</f>
        <v>nein</v>
      </c>
      <c r="Q15" s="26"/>
      <c r="T15" s="327"/>
      <c r="U15" s="330" t="str">
        <f>IF(OR(AC11="1)",AC12="1)",AC13="1)",AC14="1)"),VLOOKUP("1)",'Pulldown-Listen'!A$56:C$61,2,0),IF(OR(AC11="2)",AC12="2)",AC13="2)",AC14="2)"),VLOOKUP("2)",'Pulldown-Listen'!A$56:C$61,2,0),IF(OR(AC11="3)",AC12="3)",AC13="3)",AC14="3)"),VLOOKUP("3)",'Pulldown-Listen'!A$56:C$61,2,0),IF(OR(AC11="4)",AC12="4)",AC13="4)",AC14="4)"),VLOOKUP("4)",'Pulldown-Listen'!A$56:C$61,2,0),IF(OR(AC11="5)",AC12="5)",AC13="5)",AC14="5)"),VLOOKUP("5)",'Pulldown-Listen'!A$56:C$61,2,0),IF(OR(AC11="6)",AC12="6)",AC13="6)",AC14="6)"),VLOOKUP("6)",'Pulldown-Listen'!A$56:C$61,2,0),""))))))</f>
        <v/>
      </c>
      <c r="V15" s="519" t="str">
        <f>IF(U15="","",VLOOKUP(U15,'Pulldown-Listen'!A56:C61,3,0))</f>
        <v/>
      </c>
      <c r="W15" s="519"/>
      <c r="X15" s="519"/>
      <c r="Y15" s="519"/>
      <c r="Z15" s="519"/>
      <c r="AA15" s="519"/>
      <c r="AB15" s="519"/>
      <c r="AC15" s="520"/>
      <c r="AE15" s="19">
        <f>VLOOKUP(V13,'Gruppen-Tabellen'!$F$95:$P$101,11,0)</f>
        <v>0</v>
      </c>
      <c r="AG15" s="529"/>
      <c r="AH15" s="476"/>
      <c r="AI15" s="505"/>
      <c r="AJ15" s="506"/>
      <c r="AK15" s="466"/>
      <c r="AL15" s="464"/>
      <c r="AM15" s="466"/>
      <c r="AN15" s="464"/>
      <c r="AO15" s="478"/>
      <c r="AP15" s="466"/>
      <c r="AQ15" s="483"/>
      <c r="AR15" s="466"/>
      <c r="AS15" s="479"/>
      <c r="AT15" s="480"/>
      <c r="AU15" s="481"/>
      <c r="AV15" s="476"/>
      <c r="AW15" s="482"/>
      <c r="AX15" s="476"/>
      <c r="AY15" s="476"/>
      <c r="AZ15" s="476"/>
      <c r="BA15" s="476"/>
      <c r="BB15" s="476"/>
      <c r="BC15" s="482"/>
      <c r="CV15" s="474"/>
      <c r="CW15" s="474"/>
      <c r="CX15" s="474"/>
      <c r="CY15" s="474"/>
      <c r="DA15" s="441">
        <f>SUM(DD11:DD14)</f>
        <v>0</v>
      </c>
      <c r="DD15" s="344"/>
      <c r="DG15" s="398"/>
      <c r="DI15" s="398"/>
      <c r="DJ15" s="344">
        <f>COUNTA(DB11:DC14)</f>
        <v>0</v>
      </c>
      <c r="DM15" s="392">
        <v>12</v>
      </c>
      <c r="DN15" s="234" t="str">
        <f>VLOOKUP(DM15,'Gen-Tab'!$W$3:$Y$26,3,0)</f>
        <v>Niederlande</v>
      </c>
      <c r="DO15" s="395">
        <v>12</v>
      </c>
      <c r="DQ15" s="392">
        <v>12</v>
      </c>
      <c r="DR15" s="234" t="str">
        <f t="shared" si="3"/>
        <v>Niederlande</v>
      </c>
      <c r="DS15" s="443">
        <v>13</v>
      </c>
      <c r="DU15" s="437">
        <v>4</v>
      </c>
      <c r="DV15" s="438" t="str">
        <f t="shared" si="8"/>
        <v>Serbien</v>
      </c>
      <c r="DW15" s="445">
        <v>1</v>
      </c>
    </row>
    <row r="16" spans="1:127" ht="19.5" customHeight="1" thickBot="1" x14ac:dyDescent="0.4">
      <c r="B16" s="255">
        <v>28</v>
      </c>
      <c r="C16" s="312">
        <f>VLOOKUP($B16,'Gen-Tab'!$B$3:$O$57,11,0)</f>
        <v>45467</v>
      </c>
      <c r="D16" s="313">
        <f>VLOOKUP($B16,'Gen-Tab'!$B$3:$O$57,12,0)</f>
        <v>0.875</v>
      </c>
      <c r="E16" s="314" t="str">
        <f>VLOOKUP($B16,'Gen-Tab'!$B$3:$O$57,7,0)</f>
        <v>Kroatien</v>
      </c>
      <c r="F16" s="314" t="str">
        <f>VLOOKUP($B16,'Gen-Tab'!$B$3:$O$57,8,0)</f>
        <v>Italien</v>
      </c>
      <c r="G16" s="315" t="e">
        <f>(VLOOKUP(L16,'Pulldown-Listen'!$B$1:$F$49,3))*1</f>
        <v>#N/A</v>
      </c>
      <c r="H16" s="315" t="s">
        <v>54</v>
      </c>
      <c r="I16" s="315" t="e">
        <f>(VLOOKUP(L16,'Pulldown-Listen'!$B$1:$F$49,5))*1</f>
        <v>#N/A</v>
      </c>
      <c r="J16" s="315"/>
      <c r="K16" s="316">
        <f>IF(L16=0,0,VLOOKUP(L16,'Pulldown-Listen'!$B$1:$G$49,6,0))</f>
        <v>0</v>
      </c>
      <c r="P16" s="19" t="str">
        <f>'Sub-Tab_B'!P131</f>
        <v>nein</v>
      </c>
      <c r="Q16" s="26"/>
      <c r="T16" s="328">
        <f>IF('Gruppen-Tabellen'!AJ22=12,1,0)</f>
        <v>0</v>
      </c>
      <c r="U16" s="329">
        <f>IF(SUM(W11:W14)=12,1,0)</f>
        <v>0</v>
      </c>
      <c r="V16" s="521"/>
      <c r="W16" s="521"/>
      <c r="X16" s="521"/>
      <c r="Y16" s="521"/>
      <c r="Z16" s="521"/>
      <c r="AA16" s="521"/>
      <c r="AB16" s="521"/>
      <c r="AC16" s="522"/>
      <c r="AE16" s="19">
        <f>$DJ$15</f>
        <v>0</v>
      </c>
      <c r="AG16" s="529"/>
      <c r="AH16" s="476">
        <v>43</v>
      </c>
      <c r="AI16" s="505">
        <f>VLOOKUP($AH16,'Gen-Tab'!$B$3:$O$57,11,0)</f>
        <v>45475</v>
      </c>
      <c r="AJ16" s="506">
        <f>VLOOKUP($AH16,'Gen-Tab'!$B$3:$O$57,12,0)</f>
        <v>0.75</v>
      </c>
      <c r="AK16" s="466" t="str">
        <f>VLOOKUP(AH16,'Gen-Tab'!$B$3:$O$57,2,0)</f>
        <v>1E</v>
      </c>
      <c r="AL16" s="464" t="str">
        <f>IF(T50=6,VLOOKUP(AK16,'Gruppen-Tabellen'!$AH$3:$AI$90,2,0),"")</f>
        <v/>
      </c>
      <c r="AM16" s="466" t="str">
        <f>VLOOKUP(AH16,'Gen-Tab'!$B$3:$O$57,3,0)</f>
        <v>3B</v>
      </c>
      <c r="AN16" s="464" t="str">
        <f>IF(T50=6,VLOOKUP(AM16,'Gruppen-Tabellen'!$AH$3:$AI$90,2,0),"")</f>
        <v/>
      </c>
      <c r="AO16" s="478" t="e">
        <f>(VLOOKUP(AS16,'Pulldown-Listen'!$B$1:$F$49,3))*1</f>
        <v>#N/A</v>
      </c>
      <c r="AP16" s="466" t="s">
        <v>54</v>
      </c>
      <c r="AQ16" s="483" t="e">
        <f>(VLOOKUP(AS16,'Pulldown-Listen'!$B$1:$F$49,5))*1</f>
        <v>#N/A</v>
      </c>
      <c r="AR16" s="466"/>
      <c r="AS16" s="479"/>
      <c r="AT16" s="480">
        <f>IF(AS16=0,0,VLOOKUP(AS16,'Pulldown-Listen'!$B$1:$G$49,6,0))</f>
        <v>0</v>
      </c>
      <c r="AU16" s="481"/>
      <c r="AV16" s="476" t="s">
        <v>558</v>
      </c>
      <c r="AW16" s="482" t="str">
        <f>IF(AND(AZ16="ja",OR(AT16=1,AU16=1)),AL16,IF(AND(AZ16="ja",OR(AT16=2,AU16=2)),AN16,IF(AND(AZ16="nein",AT16=1),AL16,IF(AND(AZ16="nein",AT16=2),AN16,""))))</f>
        <v/>
      </c>
      <c r="AX16" s="476" t="e">
        <f>VLOOKUP(AL16,'Gen-Tab'!$S$3:$T$26,2,0)</f>
        <v>#N/A</v>
      </c>
      <c r="AY16" s="476" t="e">
        <f>VLOOKUP(AN16,'Gen-Tab'!$S$3:$T$26,2,0)</f>
        <v>#N/A</v>
      </c>
      <c r="AZ16" s="476" t="str">
        <f>IF(AT16="X","ja","nein")</f>
        <v>nein</v>
      </c>
      <c r="BA16" s="476" t="str">
        <f>IF(AT16=0,"",IF(AZ16="nein","",IF(AND(AZ16="ja",AU16&gt;0),"","Elfmeterschießen tippen !")))</f>
        <v/>
      </c>
      <c r="BB16" s="476" t="s">
        <v>566</v>
      </c>
      <c r="BC16" s="482" t="str">
        <f>IF(AW16=AL16:AL16,AN16,AL16)</f>
        <v/>
      </c>
      <c r="CV16" s="474"/>
      <c r="CW16" s="474"/>
      <c r="CX16" s="474"/>
      <c r="CY16" s="474"/>
      <c r="DA16" s="295"/>
      <c r="DG16" s="398"/>
      <c r="DI16" s="398"/>
      <c r="DM16" s="392">
        <v>13</v>
      </c>
      <c r="DN16" s="234" t="str">
        <f>VLOOKUP(DM16,'Gen-Tab'!$W$3:$Y$26,3,0)</f>
        <v>Österreich</v>
      </c>
      <c r="DO16" s="395">
        <v>13</v>
      </c>
      <c r="DQ16" s="392">
        <v>13</v>
      </c>
      <c r="DR16" s="234" t="str">
        <f t="shared" si="3"/>
        <v>Österreich</v>
      </c>
      <c r="DS16" s="443">
        <v>12</v>
      </c>
      <c r="DU16" s="392">
        <v>1</v>
      </c>
      <c r="DV16" s="234" t="str">
        <f>VLOOKUP(DU16,$DF$27:$DI$30,4,0)</f>
        <v>Frankreich</v>
      </c>
      <c r="DW16" s="443">
        <v>4</v>
      </c>
    </row>
    <row r="17" spans="2:127" ht="19.5" customHeight="1" thickBot="1" x14ac:dyDescent="0.4">
      <c r="AH17" s="476"/>
      <c r="AI17" s="505"/>
      <c r="AJ17" s="506"/>
      <c r="AK17" s="466"/>
      <c r="AL17" s="464"/>
      <c r="AM17" s="466"/>
      <c r="AN17" s="464"/>
      <c r="AO17" s="478"/>
      <c r="AP17" s="466"/>
      <c r="AQ17" s="483"/>
      <c r="AR17" s="466"/>
      <c r="AS17" s="479"/>
      <c r="AT17" s="480"/>
      <c r="AU17" s="481"/>
      <c r="AV17" s="476"/>
      <c r="AW17" s="482"/>
      <c r="AX17" s="476"/>
      <c r="AY17" s="476"/>
      <c r="AZ17" s="476"/>
      <c r="BA17" s="476"/>
      <c r="BB17" s="476"/>
      <c r="BC17" s="482"/>
      <c r="CV17" s="474"/>
      <c r="CW17" s="474"/>
      <c r="CX17" s="474"/>
      <c r="CY17" s="474"/>
      <c r="DA17" s="295"/>
      <c r="DG17" s="398"/>
      <c r="DI17" s="398"/>
      <c r="DM17" s="392">
        <v>14</v>
      </c>
      <c r="DN17" s="234" t="str">
        <f>VLOOKUP(DM17,'Gen-Tab'!$W$3:$Y$26,3,0)</f>
        <v>Albanien</v>
      </c>
      <c r="DO17" s="395">
        <v>14</v>
      </c>
      <c r="DQ17" s="392">
        <v>14</v>
      </c>
      <c r="DR17" s="234" t="str">
        <f t="shared" si="3"/>
        <v>Albanien</v>
      </c>
      <c r="DS17" s="443">
        <v>11</v>
      </c>
      <c r="DU17" s="392">
        <v>2</v>
      </c>
      <c r="DV17" s="234" t="str">
        <f t="shared" ref="DV17:DV19" si="9">VLOOKUP(DU17,$DF$27:$DI$30,4,0)</f>
        <v>Österreich</v>
      </c>
      <c r="DW17" s="443">
        <v>3</v>
      </c>
    </row>
    <row r="18" spans="2:127" ht="28.5" customHeight="1" thickBot="1" x14ac:dyDescent="0.4">
      <c r="B18" s="251"/>
      <c r="C18" s="509" t="s">
        <v>136</v>
      </c>
      <c r="D18" s="510"/>
      <c r="E18" s="510"/>
      <c r="F18" s="510"/>
      <c r="G18" s="510"/>
      <c r="H18" s="305"/>
      <c r="I18" s="305"/>
      <c r="J18" s="305"/>
      <c r="K18" s="306"/>
      <c r="Q18" s="511" t="str">
        <f>IF(OR(P23="ja",P24="ja"),"Bei diesen Ergebnissen entscheidet ein Penalty-Schießen über die endgültige Tabellen- platzierung. 
Tragen Sie Ihren Tipp im entsprechenden Kästchen ein (1 oder 2)","")</f>
        <v/>
      </c>
      <c r="R18" s="511"/>
      <c r="T18" s="512" t="s">
        <v>136</v>
      </c>
      <c r="U18" s="513"/>
      <c r="V18" s="513"/>
      <c r="W18" s="513"/>
      <c r="X18" s="513"/>
      <c r="Y18" s="513"/>
      <c r="Z18" s="513"/>
      <c r="AA18" s="513"/>
      <c r="AB18" s="513"/>
      <c r="AC18" s="514"/>
      <c r="AE18" s="19" t="str">
        <f>IF(AND(OR(AE22=1,AE23="X"),AE24=0),"J","N")</f>
        <v>N</v>
      </c>
      <c r="AG18" s="529" t="str">
        <f>VLOOKUP(AE18,'Pulldown-Listen'!A$128:B$129,2,0)</f>
        <v>.</v>
      </c>
      <c r="AH18" s="476">
        <v>44</v>
      </c>
      <c r="AI18" s="505">
        <f>VLOOKUP($AH18,'Gen-Tab'!$B$3:$O$57,11,0)</f>
        <v>45475</v>
      </c>
      <c r="AJ18" s="506">
        <f>VLOOKUP($AH18,'Gen-Tab'!$B$3:$O$57,12,0)</f>
        <v>0.875</v>
      </c>
      <c r="AK18" s="466" t="str">
        <f>VLOOKUP(AH18,'Gen-Tab'!$B$3:$O$57,2,0)</f>
        <v>1D</v>
      </c>
      <c r="AL18" s="464" t="str">
        <f>IF(T50=6,VLOOKUP(AK18,'Gruppen-Tabellen'!$AH$3:$AI$90,2,0),"")</f>
        <v/>
      </c>
      <c r="AM18" s="466" t="str">
        <f>VLOOKUP(AH18,'Gen-Tab'!$B$3:$O$57,3,0)</f>
        <v>2F</v>
      </c>
      <c r="AN18" s="464" t="str">
        <f>IF(T50=6,VLOOKUP(AM18,'Gruppen-Tabellen'!$AH$3:$AI$90,2,0),"")</f>
        <v/>
      </c>
      <c r="AO18" s="478" t="e">
        <f>(VLOOKUP(AS18,'Pulldown-Listen'!$B$1:$F$49,3))*1</f>
        <v>#N/A</v>
      </c>
      <c r="AP18" s="466" t="s">
        <v>54</v>
      </c>
      <c r="AQ18" s="483" t="e">
        <f>(VLOOKUP(AS18,'Pulldown-Listen'!$B$1:$F$49,5))*1</f>
        <v>#N/A</v>
      </c>
      <c r="AR18" s="466"/>
      <c r="AS18" s="479"/>
      <c r="AT18" s="480">
        <f>IF(AS18=0,0,VLOOKUP(AS18,'Pulldown-Listen'!$B$1:$G$49,6,0))</f>
        <v>0</v>
      </c>
      <c r="AU18" s="481"/>
      <c r="AV18" s="476" t="s">
        <v>559</v>
      </c>
      <c r="AW18" s="482" t="str">
        <f>IF(AND(AZ18="ja",OR(AT18=1,AU18=1)),AL18,IF(AND(AZ18="ja",OR(AT18=2,AU18=2)),AN18,IF(AND(AZ18="nein",AT18=1),AL18,IF(AND(AZ18="nein",AT18=2),AN18,""))))</f>
        <v/>
      </c>
      <c r="AX18" s="476" t="e">
        <f>VLOOKUP(AL18,'Gen-Tab'!$S$3:$T$26,2,0)</f>
        <v>#N/A</v>
      </c>
      <c r="AY18" s="476" t="e">
        <f>VLOOKUP(AN18,'Gen-Tab'!$S$3:$T$26,2,0)</f>
        <v>#N/A</v>
      </c>
      <c r="AZ18" s="476" t="str">
        <f>IF(AT18="X","ja","nein")</f>
        <v>nein</v>
      </c>
      <c r="BA18" s="476" t="str">
        <f>IF(AT18=0,"",IF(AZ18="nein","",IF(AND(AZ18="ja",AU18&gt;0),"","Elfmeterschießen tippen !")))</f>
        <v/>
      </c>
      <c r="BB18" s="476" t="s">
        <v>567</v>
      </c>
      <c r="BC18" s="482" t="str">
        <f>IF(AW18=AL18:AL18,AN18,AL18)</f>
        <v/>
      </c>
      <c r="CV18" s="474"/>
      <c r="CW18" s="474"/>
      <c r="CX18" s="474"/>
      <c r="CY18" s="474"/>
      <c r="DA18" s="335" t="s">
        <v>136</v>
      </c>
      <c r="DB18" s="98" t="s">
        <v>578</v>
      </c>
      <c r="DC18" s="98" t="s">
        <v>579</v>
      </c>
      <c r="DD18" s="19" t="s">
        <v>215</v>
      </c>
      <c r="DG18" s="398"/>
      <c r="DI18" s="398"/>
      <c r="DM18" s="392">
        <v>15</v>
      </c>
      <c r="DN18" s="234" t="str">
        <f>VLOOKUP(DM18,'Gen-Tab'!$W$3:$Y$26,3,0)</f>
        <v>Dänemark</v>
      </c>
      <c r="DO18" s="395">
        <v>15</v>
      </c>
      <c r="DQ18" s="392">
        <v>15</v>
      </c>
      <c r="DR18" s="234" t="str">
        <f t="shared" si="3"/>
        <v>Dänemark</v>
      </c>
      <c r="DS18" s="443">
        <v>10</v>
      </c>
      <c r="DU18" s="392">
        <v>3</v>
      </c>
      <c r="DV18" s="234" t="str">
        <f t="shared" si="9"/>
        <v>Niederlande</v>
      </c>
      <c r="DW18" s="443">
        <v>2</v>
      </c>
    </row>
    <row r="19" spans="2:127" ht="19.5" customHeight="1" thickBot="1" x14ac:dyDescent="0.4">
      <c r="B19" s="252">
        <v>5</v>
      </c>
      <c r="C19" s="307">
        <f>VLOOKUP($B19,'Gen-Tab'!$B$3:$O$57,11,0)</f>
        <v>45459</v>
      </c>
      <c r="D19" s="308">
        <f>VLOOKUP($B19,'Gen-Tab'!$B$3:$O$57,12,0)</f>
        <v>0.875</v>
      </c>
      <c r="E19" s="309" t="str">
        <f>VLOOKUP($B19,'Gen-Tab'!$B$3:$O$57,7,0)</f>
        <v>Serbien</v>
      </c>
      <c r="F19" s="309" t="str">
        <f>VLOOKUP($B19,'Gen-Tab'!$B$3:$O$57,8,0)</f>
        <v>England</v>
      </c>
      <c r="G19" s="310" t="e">
        <f>(VLOOKUP(L19,'Pulldown-Listen'!$B$1:$F$49,3))*1</f>
        <v>#N/A</v>
      </c>
      <c r="H19" s="310" t="s">
        <v>54</v>
      </c>
      <c r="I19" s="310" t="e">
        <f>(VLOOKUP(L19,'Pulldown-Listen'!$B$1:$F$49,5))*1</f>
        <v>#N/A</v>
      </c>
      <c r="J19" s="310"/>
      <c r="K19" s="311">
        <f>IF(L19=0,0,VLOOKUP(L19,'Pulldown-Listen'!$B$1:$G$49,6,0))</f>
        <v>0</v>
      </c>
      <c r="Q19" s="511"/>
      <c r="R19" s="511"/>
      <c r="T19" s="317">
        <v>1</v>
      </c>
      <c r="U19" s="318" t="s">
        <v>139</v>
      </c>
      <c r="V19" s="319" t="str">
        <f>IF(OR(AND(P23="ja",Q23=""),AND(P24="ja",Q24="")),"Tipps fehlen",IF(T24=1,VLOOKUP($T19,'Gruppen-Tabellen'!$D$33:$AB$36,3,0),"Tipps fehlen"))</f>
        <v>Tipps fehlen</v>
      </c>
      <c r="W19" s="319">
        <f>IF(OR(AND(P23="ja",Q23=""),AND(P24="ja",Q24="")),"0",IF(T24=1,VLOOKUP(V19,'Gruppen-Tabellen'!$AI$33:$AJ$36,2,0),0))</f>
        <v>0</v>
      </c>
      <c r="X19" s="320">
        <f>IF(OR(AND(P23="ja",Q23=""),AND(P24="ja",Q24="")),"0",IF(T24=1,VLOOKUP($T19,'Gruppen-Tabellen'!$D$33:$AB$36,4,0),0))</f>
        <v>0</v>
      </c>
      <c r="Y19" s="320" t="s">
        <v>54</v>
      </c>
      <c r="Z19" s="318">
        <f>IF(OR(AND(P23="ja",Q23=""),AND(P24="ja",Q24="")),"0",IF(T24=1,VLOOKUP($T19,'Gruppen-Tabellen'!$D$33:$AB$36,5,0),0))</f>
        <v>0</v>
      </c>
      <c r="AA19" s="320">
        <f>X19-Z19</f>
        <v>0</v>
      </c>
      <c r="AB19" s="320">
        <f>IF(OR(AND(P23="ja",Q23=""),AND(P24="ja",Q24="")),"0",IF(T24=1,VLOOKUP($T19,'Gruppen-Tabellen'!$D$33:$AB$36,7,0),0))</f>
        <v>0</v>
      </c>
      <c r="AC19" s="331" t="str">
        <f>IF(OR(AND(P23="ja",Q23=""),AND(P24="ja",Q24="")),"",IF(T24=1,VLOOKUP(V19,'Gruppen-Tabellen'!F$3:AG$81,28,0),""))</f>
        <v/>
      </c>
      <c r="AD19" s="337" t="s">
        <v>586</v>
      </c>
      <c r="AG19" s="529"/>
      <c r="AH19" s="476"/>
      <c r="AI19" s="507"/>
      <c r="AJ19" s="508"/>
      <c r="AK19" s="467"/>
      <c r="AL19" s="465"/>
      <c r="AM19" s="467"/>
      <c r="AN19" s="465"/>
      <c r="AO19" s="491"/>
      <c r="AP19" s="467"/>
      <c r="AQ19" s="492"/>
      <c r="AR19" s="467"/>
      <c r="AS19" s="493"/>
      <c r="AT19" s="494"/>
      <c r="AU19" s="481"/>
      <c r="AV19" s="476"/>
      <c r="AW19" s="482"/>
      <c r="AX19" s="476"/>
      <c r="AY19" s="476"/>
      <c r="AZ19" s="476"/>
      <c r="BA19" s="476"/>
      <c r="BB19" s="476"/>
      <c r="BC19" s="482"/>
      <c r="CV19" s="474"/>
      <c r="CW19" s="474"/>
      <c r="CX19" s="474"/>
      <c r="CY19" s="474"/>
      <c r="DA19" s="295" t="str">
        <f>'Gen-Tab'!S11</f>
        <v>Slowenien</v>
      </c>
      <c r="DB19" s="39"/>
      <c r="DC19" s="39"/>
      <c r="DD19" s="19">
        <f>DB19*1+DC19*3</f>
        <v>0</v>
      </c>
      <c r="DE19" s="19">
        <f>RANK(DD19,DD$19:DD$22,1)</f>
        <v>1</v>
      </c>
      <c r="DF19" s="19">
        <f>RANK(DG19,DG$19:DG$22,1)</f>
        <v>3</v>
      </c>
      <c r="DG19" s="398">
        <f>DE19+(VLOOKUP(DA19,'Gen-Tab'!$S$3:$V$26,4,0)/1000)</f>
        <v>1.016</v>
      </c>
      <c r="DH19" s="19">
        <f>RANK(DG19,DG$3:DG$46,0)</f>
        <v>9</v>
      </c>
      <c r="DI19" s="398" t="str">
        <f>DA19</f>
        <v>Slowenien</v>
      </c>
      <c r="DM19" s="392">
        <v>16</v>
      </c>
      <c r="DN19" s="234" t="str">
        <f>VLOOKUP(DM19,'Gen-Tab'!$W$3:$Y$26,3,0)</f>
        <v>Rumänien</v>
      </c>
      <c r="DO19" s="395">
        <v>16</v>
      </c>
      <c r="DQ19" s="392">
        <v>16</v>
      </c>
      <c r="DR19" s="234" t="str">
        <f t="shared" si="3"/>
        <v>Rumänien</v>
      </c>
      <c r="DS19" s="443">
        <v>9</v>
      </c>
      <c r="DU19" s="437">
        <v>4</v>
      </c>
      <c r="DV19" s="438" t="str">
        <f t="shared" si="9"/>
        <v>Polen</v>
      </c>
      <c r="DW19" s="445">
        <v>1</v>
      </c>
    </row>
    <row r="20" spans="2:127" ht="19.5" customHeight="1" x14ac:dyDescent="0.35">
      <c r="B20" s="252">
        <v>6</v>
      </c>
      <c r="C20" s="307">
        <f>VLOOKUP($B20,'Gen-Tab'!$B$3:$O$57,11,0)</f>
        <v>45459</v>
      </c>
      <c r="D20" s="308">
        <f>VLOOKUP($B20,'Gen-Tab'!$B$3:$O$57,12,0)</f>
        <v>0.75</v>
      </c>
      <c r="E20" s="309" t="str">
        <f>VLOOKUP($B20,'Gen-Tab'!$B$3:$O$57,7,0)</f>
        <v>Slowenien</v>
      </c>
      <c r="F20" s="309" t="str">
        <f>VLOOKUP($B20,'Gen-Tab'!$B$3:$O$57,8,0)</f>
        <v>Dänemark</v>
      </c>
      <c r="G20" s="310" t="e">
        <f>(VLOOKUP(L20,'Pulldown-Listen'!$B$1:$F$49,3))*1</f>
        <v>#N/A</v>
      </c>
      <c r="H20" s="310" t="s">
        <v>54</v>
      </c>
      <c r="I20" s="310" t="e">
        <f>(VLOOKUP(L20,'Pulldown-Listen'!$B$1:$F$49,5))*1</f>
        <v>#N/A</v>
      </c>
      <c r="J20" s="310"/>
      <c r="K20" s="311">
        <f>IF(L20=0,0,VLOOKUP(L20,'Pulldown-Listen'!$B$1:$G$49,6,0))</f>
        <v>0</v>
      </c>
      <c r="Q20" s="511"/>
      <c r="R20" s="511"/>
      <c r="T20" s="317">
        <v>2</v>
      </c>
      <c r="U20" s="318" t="s">
        <v>139</v>
      </c>
      <c r="V20" s="319" t="str">
        <f>IF(OR(AND(P23="ja",Q23=""),AND(P24="ja",Q24="")),"Tipps fehlen",IF(T24=1,VLOOKUP($T20,'Gruppen-Tabellen'!$D$33:$AB$36,3,0),"Tipps fehlen"))</f>
        <v>Tipps fehlen</v>
      </c>
      <c r="W20" s="319">
        <f>IF(OR(AND(P23="ja",Q23=""),AND(P24="ja",Q24="")),"0",IF(T24=1,VLOOKUP(V20,'Gruppen-Tabellen'!$AI$33:$AJ$36,2,0),0))</f>
        <v>0</v>
      </c>
      <c r="X20" s="320">
        <f>IF(OR(AND(P23="ja",Q23=""),AND(P24="ja",Q24="")),"0",IF(T24=1,VLOOKUP($T20,'Gruppen-Tabellen'!$D$33:$AB$36,4,0),0))</f>
        <v>0</v>
      </c>
      <c r="Y20" s="320" t="s">
        <v>54</v>
      </c>
      <c r="Z20" s="318">
        <f>IF(OR(AND(P23="ja",Q23=""),AND(P24="ja",Q24="")),"0",IF(T24=1,VLOOKUP($T20,'Gruppen-Tabellen'!$D$33:$AB$36,5,0),0))</f>
        <v>0</v>
      </c>
      <c r="AA20" s="320">
        <f>X20-Z20</f>
        <v>0</v>
      </c>
      <c r="AB20" s="320">
        <f>IF(OR(AND(P23="ja",Q23=""),AND(P24="ja",Q24="")),"0",IF(T24=1,VLOOKUP($T20,'Gruppen-Tabellen'!$D$33:$AB$36,7,0),0))</f>
        <v>0</v>
      </c>
      <c r="AC20" s="331" t="str">
        <f>IF(OR(AND(P23="ja",Q23=""),AND(P24="ja",Q24="")),"",IF(T24=1,VLOOKUP(V20,'Gruppen-Tabellen'!F$3:AG$81,28,0),""))</f>
        <v/>
      </c>
      <c r="AD20" s="338" t="s">
        <v>585</v>
      </c>
      <c r="AG20" s="529"/>
      <c r="AN20" s="477" t="str">
        <f>BA20</f>
        <v/>
      </c>
      <c r="AO20" s="477"/>
      <c r="AP20" s="477"/>
      <c r="AQ20" s="477"/>
      <c r="AR20" s="477"/>
      <c r="BA20" s="23" t="str">
        <f>IF(AND(BA16="",BA18="",BA14="",BA12="",BA4="",BA6="",BA8="",BA10=""),"","Elfmeterschießen tippen !")</f>
        <v/>
      </c>
      <c r="CV20" s="474"/>
      <c r="CW20" s="474"/>
      <c r="CX20" s="474"/>
      <c r="CY20" s="474"/>
      <c r="DA20" s="295" t="str">
        <f>'Gen-Tab'!S12</f>
        <v>Dänemark</v>
      </c>
      <c r="DB20" s="39"/>
      <c r="DC20" s="39"/>
      <c r="DD20" s="19">
        <f>DB20*1+DC20*3</f>
        <v>0</v>
      </c>
      <c r="DE20" s="19">
        <f t="shared" ref="DE20:DE22" si="10">RANK(DD20,DD$19:DD$22,1)</f>
        <v>1</v>
      </c>
      <c r="DF20" s="19">
        <f t="shared" ref="DF20:DF22" si="11">RANK(DG20,DG$19:DG$22,1)</f>
        <v>2</v>
      </c>
      <c r="DG20" s="398">
        <f>DE20+(VLOOKUP(DA20,'Gen-Tab'!$S$3:$V$26,4,0)/1000)</f>
        <v>1.01</v>
      </c>
      <c r="DH20" s="19">
        <f t="shared" ref="DH20:DH22" si="12">RANK(DG20,DG$3:DG$46,0)</f>
        <v>15</v>
      </c>
      <c r="DI20" s="398" t="str">
        <f>DA20</f>
        <v>Dänemark</v>
      </c>
      <c r="DM20" s="392">
        <v>17</v>
      </c>
      <c r="DN20" s="234" t="str">
        <f>VLOOKUP(DM20,'Gen-Tab'!$W$3:$Y$26,3,0)</f>
        <v>Türkei</v>
      </c>
      <c r="DO20" s="395">
        <v>17</v>
      </c>
      <c r="DQ20" s="392">
        <v>17</v>
      </c>
      <c r="DR20" s="234" t="str">
        <f t="shared" si="3"/>
        <v>Türkei</v>
      </c>
      <c r="DS20" s="443">
        <v>8</v>
      </c>
      <c r="DU20" s="392">
        <v>1</v>
      </c>
      <c r="DV20" s="234" t="str">
        <f>VLOOKUP(DU20,$DF$35:$DI$38,4,0)</f>
        <v>Belgien</v>
      </c>
      <c r="DW20" s="443">
        <v>4</v>
      </c>
    </row>
    <row r="21" spans="2:127" ht="19.5" customHeight="1" thickBot="1" x14ac:dyDescent="0.4">
      <c r="B21" s="252">
        <v>17</v>
      </c>
      <c r="C21" s="307">
        <f>VLOOKUP($B21,'Gen-Tab'!$B$3:$O$57,11,0)</f>
        <v>45463</v>
      </c>
      <c r="D21" s="308">
        <f>VLOOKUP($B21,'Gen-Tab'!$B$3:$O$57,12,0)</f>
        <v>0.75</v>
      </c>
      <c r="E21" s="309" t="str">
        <f>VLOOKUP($B21,'Gen-Tab'!$B$3:$O$57,7,0)</f>
        <v>Dänemark</v>
      </c>
      <c r="F21" s="309" t="str">
        <f>VLOOKUP($B21,'Gen-Tab'!$B$3:$O$57,8,0)</f>
        <v>England</v>
      </c>
      <c r="G21" s="310" t="e">
        <f>(VLOOKUP(L21,'Pulldown-Listen'!$B$1:$F$49,3))*1</f>
        <v>#N/A</v>
      </c>
      <c r="H21" s="310" t="s">
        <v>54</v>
      </c>
      <c r="I21" s="310" t="e">
        <f>(VLOOKUP(L21,'Pulldown-Listen'!$B$1:$F$49,5))*1</f>
        <v>#N/A</v>
      </c>
      <c r="J21" s="310"/>
      <c r="K21" s="311">
        <f>IF(L21=0,0,VLOOKUP(L21,'Pulldown-Listen'!$B$1:$G$49,6,0))</f>
        <v>0</v>
      </c>
      <c r="Q21" s="511"/>
      <c r="R21" s="511"/>
      <c r="T21" s="317">
        <v>3</v>
      </c>
      <c r="U21" s="318" t="s">
        <v>139</v>
      </c>
      <c r="V21" s="319" t="str">
        <f>IF(OR(AND(P23="ja",Q23=""),AND(P24="ja",Q24="")),"Tipps fehlen",IF(T24=1,VLOOKUP($T21,'Gruppen-Tabellen'!$D$33:$AB$36,3,0),"Tipps fehlen"))</f>
        <v>Tipps fehlen</v>
      </c>
      <c r="W21" s="319">
        <f>IF(OR(AND(P23="ja",Q23=""),AND(P24="ja",Q24="")),"0",IF(T24=1,VLOOKUP(V21,'Gruppen-Tabellen'!$AI$33:$AJ$36,2,0),0))</f>
        <v>0</v>
      </c>
      <c r="X21" s="320">
        <f>IF(OR(AND(P23="ja",Q23=""),AND(P24="ja",Q24="")),"0",IF(T24=1,VLOOKUP($T21,'Gruppen-Tabellen'!$D$33:$AB$36,4,0),0))</f>
        <v>0</v>
      </c>
      <c r="Y21" s="320" t="s">
        <v>54</v>
      </c>
      <c r="Z21" s="318">
        <f>IF(OR(AND(P23="ja",Q23=""),AND(P24="ja",Q24="")),"0",IF(T24=1,VLOOKUP($T21,'Gruppen-Tabellen'!$D$33:$AB$36,5,0),0))</f>
        <v>0</v>
      </c>
      <c r="AA21" s="320">
        <f>X21-Z21</f>
        <v>0</v>
      </c>
      <c r="AB21" s="320">
        <f>IF(OR(AND(P23="ja",Q23=""),AND(P24="ja",Q24="")),"0",IF(T24=1,VLOOKUP($T21,'Gruppen-Tabellen'!$D$33:$AB$36,7,0),0))</f>
        <v>0</v>
      </c>
      <c r="AC21" s="331" t="str">
        <f>IF(OR(AND(P23="ja",Q23=""),AND(P24="ja",Q24="")),"",IF(T24=1,VLOOKUP(V21,'Gruppen-Tabellen'!F$3:AG$81,28,0),""))</f>
        <v/>
      </c>
      <c r="AD21" s="339" t="str">
        <f>IF(V21="Tipps fehlen","",VLOOKUP(V21,'Gruppen-Tabellen'!F$95:T$100,15,0))</f>
        <v/>
      </c>
      <c r="AG21" s="529"/>
      <c r="AN21" s="477"/>
      <c r="AO21" s="477"/>
      <c r="AP21" s="477"/>
      <c r="AQ21" s="477"/>
      <c r="AR21" s="477"/>
      <c r="CV21" s="474"/>
      <c r="CW21" s="474"/>
      <c r="CX21" s="474"/>
      <c r="CY21" s="474"/>
      <c r="DA21" s="295" t="str">
        <f>'Gen-Tab'!S13</f>
        <v>Serbien</v>
      </c>
      <c r="DB21" s="39"/>
      <c r="DC21" s="39"/>
      <c r="DD21" s="19">
        <f>DB21*1+DC21*3</f>
        <v>0</v>
      </c>
      <c r="DE21" s="19">
        <f t="shared" si="10"/>
        <v>1</v>
      </c>
      <c r="DF21" s="19">
        <f t="shared" si="11"/>
        <v>4</v>
      </c>
      <c r="DG21" s="398">
        <f>DE21+(VLOOKUP(DA21,'Gen-Tab'!$S$3:$V$26,4,0)/1000)</f>
        <v>1.02</v>
      </c>
      <c r="DH21" s="19">
        <f t="shared" si="12"/>
        <v>5</v>
      </c>
      <c r="DI21" s="398" t="str">
        <f>DA21</f>
        <v>Serbien</v>
      </c>
      <c r="DM21" s="392">
        <v>18</v>
      </c>
      <c r="DN21" s="234" t="str">
        <f>VLOOKUP(DM21,'Gen-Tab'!$W$3:$Y$26,3,0)</f>
        <v>Ungarn</v>
      </c>
      <c r="DO21" s="395">
        <v>18</v>
      </c>
      <c r="DQ21" s="392">
        <v>18</v>
      </c>
      <c r="DR21" s="234" t="str">
        <f t="shared" si="3"/>
        <v>Ungarn</v>
      </c>
      <c r="DS21" s="443">
        <v>7</v>
      </c>
      <c r="DU21" s="392">
        <v>2</v>
      </c>
      <c r="DV21" s="234" t="str">
        <f t="shared" ref="DV21:DV23" si="13">VLOOKUP(DU21,$DF$35:$DI$38,4,0)</f>
        <v>Rumänien</v>
      </c>
      <c r="DW21" s="443">
        <v>3</v>
      </c>
    </row>
    <row r="22" spans="2:127" ht="19.25" customHeight="1" x14ac:dyDescent="0.35">
      <c r="B22" s="252">
        <v>18</v>
      </c>
      <c r="C22" s="307">
        <f>VLOOKUP($B22,'Gen-Tab'!$B$3:$O$57,11,0)</f>
        <v>45463</v>
      </c>
      <c r="D22" s="308">
        <f>VLOOKUP($B22,'Gen-Tab'!$B$3:$O$57,12,0)</f>
        <v>0.625</v>
      </c>
      <c r="E22" s="309" t="str">
        <f>VLOOKUP($B22,'Gen-Tab'!$B$3:$O$57,7,0)</f>
        <v>Slowenien</v>
      </c>
      <c r="F22" s="309" t="str">
        <f>VLOOKUP($B22,'Gen-Tab'!$B$3:$O$57,8,0)</f>
        <v>Serbien</v>
      </c>
      <c r="G22" s="310" t="e">
        <f>(VLOOKUP(L22,'Pulldown-Listen'!$B$1:$F$49,3))*1</f>
        <v>#N/A</v>
      </c>
      <c r="H22" s="310" t="s">
        <v>54</v>
      </c>
      <c r="I22" s="310" t="e">
        <f>(VLOOKUP(L22,'Pulldown-Listen'!$B$1:$F$49,5))*1</f>
        <v>#N/A</v>
      </c>
      <c r="J22" s="310"/>
      <c r="K22" s="311">
        <f>IF(L22=0,0,VLOOKUP(L22,'Pulldown-Listen'!$B$1:$G$49,6,0))</f>
        <v>0</v>
      </c>
      <c r="Q22" s="511"/>
      <c r="R22" s="511"/>
      <c r="T22" s="322">
        <v>4</v>
      </c>
      <c r="U22" s="323" t="s">
        <v>139</v>
      </c>
      <c r="V22" s="324" t="str">
        <f>IF(OR(AND(P23="ja",Q23=""),AND(P24="ja",Q24="")),"Tipps fehlen",IF(T24=1,VLOOKUP($T22,'Gruppen-Tabellen'!$D$33:$AB$36,3,0),"Tipps fehlen"))</f>
        <v>Tipps fehlen</v>
      </c>
      <c r="W22" s="324">
        <f>IF(OR(AND(P23="ja",Q23=""),AND(P24="ja",Q24="")),"0",IF(T24=1,VLOOKUP(V22,'Gruppen-Tabellen'!$AI$33:$AJ$36,2,0),0))</f>
        <v>0</v>
      </c>
      <c r="X22" s="325">
        <f>IF(OR(AND(P23="ja",Q23=""),AND(P24="ja",Q24="")),"0",IF(T24=1,VLOOKUP($T22,'Gruppen-Tabellen'!$D$33:$AB$36,4,0),0))</f>
        <v>0</v>
      </c>
      <c r="Y22" s="325" t="s">
        <v>54</v>
      </c>
      <c r="Z22" s="323">
        <f>IF(OR(AND(P23="ja",Q23=""),AND(P24="ja",Q24="")),"0",IF(T24=1,VLOOKUP($T22,'Gruppen-Tabellen'!$D$33:$AB$36,5,0),0))</f>
        <v>0</v>
      </c>
      <c r="AA22" s="325">
        <f>X22-Z22</f>
        <v>0</v>
      </c>
      <c r="AB22" s="325">
        <f>IF(OR(AND(P23="ja",Q23=""),AND(P24="ja",Q24="")),"0",IF(T24=1,VLOOKUP($T22,'Gruppen-Tabellen'!$D$33:$AB$36,7,0),0))</f>
        <v>0</v>
      </c>
      <c r="AC22" s="332" t="str">
        <f>IF(OR(AND(P23="ja",Q23=""),AND(P24="ja",Q24="")),"",IF(T24=1,VLOOKUP(V22,'Gruppen-Tabellen'!F$3:AG$81,28,0),""))</f>
        <v/>
      </c>
      <c r="AE22" s="19">
        <f>IF(OR(U23="4)",U23="5)",U23="6)"),1,0)</f>
        <v>0</v>
      </c>
      <c r="AG22" s="529"/>
      <c r="AI22" s="495" t="s">
        <v>138</v>
      </c>
      <c r="AJ22" s="496"/>
      <c r="AK22" s="496"/>
      <c r="AL22" s="496"/>
      <c r="AM22" s="496"/>
      <c r="AN22" s="496"/>
      <c r="AO22" s="496"/>
      <c r="AP22" s="496"/>
      <c r="AQ22" s="496"/>
      <c r="AR22" s="496"/>
      <c r="AS22" s="496"/>
      <c r="AT22" s="497"/>
      <c r="CV22" s="571"/>
      <c r="CW22" s="571"/>
      <c r="CX22" s="571"/>
      <c r="CY22" s="571"/>
      <c r="DA22" s="295" t="str">
        <f>'Gen-Tab'!S14</f>
        <v>England</v>
      </c>
      <c r="DB22" s="39"/>
      <c r="DC22" s="39"/>
      <c r="DD22" s="19">
        <f>DB22*1+DC22*3</f>
        <v>0</v>
      </c>
      <c r="DE22" s="19">
        <f t="shared" si="10"/>
        <v>1</v>
      </c>
      <c r="DF22" s="19">
        <f t="shared" si="11"/>
        <v>1</v>
      </c>
      <c r="DG22" s="398">
        <f>DE22+(VLOOKUP(DA22,'Gen-Tab'!$S$3:$V$26,4,0)/1000)</f>
        <v>1.006</v>
      </c>
      <c r="DH22" s="19">
        <f t="shared" si="12"/>
        <v>19</v>
      </c>
      <c r="DI22" s="398" t="str">
        <f>DA22</f>
        <v>England</v>
      </c>
      <c r="DM22" s="392">
        <v>19</v>
      </c>
      <c r="DN22" s="234" t="str">
        <f>VLOOKUP(DM22,'Gen-Tab'!$W$3:$Y$26,3,0)</f>
        <v>England</v>
      </c>
      <c r="DO22" s="395">
        <v>19</v>
      </c>
      <c r="DQ22" s="392">
        <v>19</v>
      </c>
      <c r="DR22" s="234" t="str">
        <f t="shared" si="3"/>
        <v>England</v>
      </c>
      <c r="DS22" s="443">
        <v>6</v>
      </c>
      <c r="DU22" s="392">
        <v>3</v>
      </c>
      <c r="DV22" s="234" t="str">
        <f t="shared" si="13"/>
        <v>Slowakei</v>
      </c>
      <c r="DW22" s="443">
        <v>2</v>
      </c>
    </row>
    <row r="23" spans="2:127" ht="19.5" customHeight="1" x14ac:dyDescent="0.35">
      <c r="B23" s="252">
        <v>29</v>
      </c>
      <c r="C23" s="307">
        <f>VLOOKUP($B23,'Gen-Tab'!$B$3:$O$57,11,0)</f>
        <v>45468</v>
      </c>
      <c r="D23" s="308">
        <f>VLOOKUP($B23,'Gen-Tab'!$B$3:$O$57,12,0)</f>
        <v>0.875</v>
      </c>
      <c r="E23" s="309" t="str">
        <f>VLOOKUP($B23,'Gen-Tab'!$B$3:$O$57,7,0)</f>
        <v>England</v>
      </c>
      <c r="F23" s="309" t="str">
        <f>VLOOKUP($B23,'Gen-Tab'!$B$3:$O$57,8,0)</f>
        <v>Slowenien</v>
      </c>
      <c r="G23" s="310" t="e">
        <f>(VLOOKUP(L23,'Pulldown-Listen'!$B$1:$F$49,3))*1</f>
        <v>#N/A</v>
      </c>
      <c r="H23" s="310" t="s">
        <v>54</v>
      </c>
      <c r="I23" s="310" t="e">
        <f>(VLOOKUP(L23,'Pulldown-Listen'!$B$1:$F$49,5))*1</f>
        <v>#N/A</v>
      </c>
      <c r="J23" s="310"/>
      <c r="K23" s="311">
        <f>IF(L23=0,0,VLOOKUP(L23,'Pulldown-Listen'!$B$1:$G$49,6,0))</f>
        <v>0</v>
      </c>
      <c r="P23" s="19" t="str">
        <f>'Sub-Tab_C'!P130</f>
        <v>nein</v>
      </c>
      <c r="Q23" s="26"/>
      <c r="T23" s="327"/>
      <c r="U23" s="330" t="str">
        <f>IF(OR(AC19="1)",AC20="1)",AC21="1)",AC22="1)"),VLOOKUP("1)",'Pulldown-Listen'!A$56:C$61,2,0),IF(OR(AC19="2)",AC20="2)",AC21="2)",AC22="2)"),VLOOKUP("2)",'Pulldown-Listen'!A$56:C$61,2,0),IF(OR(AC19="3)",AC20="3)",AC21="3)",AC22="3)"),VLOOKUP("3)",'Pulldown-Listen'!A$56:C$61,2,0),IF(OR(AC19="4)",AC20="4)",AC21="4)",AC22="4)"),VLOOKUP("4)",'Pulldown-Listen'!A$56:C$61,2,0),IF(OR(AC19="5)",AC20="5)",AC21="5)",AC22="5)"),VLOOKUP("5)",'Pulldown-Listen'!A$56:C$61,2,0),IF(OR(AC19="6)",AC20="6)",AC21="6)",AC22="6)"),VLOOKUP("6)",'Pulldown-Listen'!A$56:C$61,2,0),""))))))</f>
        <v/>
      </c>
      <c r="V23" s="519" t="str">
        <f>IF(U23="","",VLOOKUP(U23,'Pulldown-Listen'!A56:C61,3,0))</f>
        <v/>
      </c>
      <c r="W23" s="519"/>
      <c r="X23" s="519"/>
      <c r="Y23" s="519"/>
      <c r="Z23" s="519"/>
      <c r="AA23" s="519"/>
      <c r="AB23" s="519"/>
      <c r="AC23" s="520"/>
      <c r="AE23" s="19">
        <f>VLOOKUP(V21,'Gruppen-Tabellen'!$F$95:$P$101,11,0)</f>
        <v>0</v>
      </c>
      <c r="AG23" s="529"/>
      <c r="AI23" s="498"/>
      <c r="AJ23" s="499"/>
      <c r="AK23" s="499"/>
      <c r="AL23" s="499"/>
      <c r="AM23" s="499"/>
      <c r="AN23" s="499"/>
      <c r="AO23" s="499"/>
      <c r="AP23" s="499"/>
      <c r="AQ23" s="499"/>
      <c r="AR23" s="499"/>
      <c r="AS23" s="499"/>
      <c r="AT23" s="500"/>
      <c r="CV23" s="571"/>
      <c r="CW23" s="571"/>
      <c r="CX23" s="571"/>
      <c r="CY23" s="571"/>
      <c r="DA23" s="441">
        <f>SUM(DD19:DD22)</f>
        <v>0</v>
      </c>
      <c r="DD23" s="344"/>
      <c r="DG23" s="398"/>
      <c r="DI23" s="398"/>
      <c r="DJ23" s="344">
        <f>COUNTA(DB19:DC22)</f>
        <v>0</v>
      </c>
      <c r="DM23" s="392">
        <v>20</v>
      </c>
      <c r="DN23" s="234" t="str">
        <f>VLOOKUP(DM23,'Gen-Tab'!$W$3:$Y$26,3,0)</f>
        <v>Belgien</v>
      </c>
      <c r="DO23" s="395">
        <v>20</v>
      </c>
      <c r="DQ23" s="392">
        <v>20</v>
      </c>
      <c r="DR23" s="234" t="str">
        <f t="shared" si="3"/>
        <v>Belgien</v>
      </c>
      <c r="DS23" s="443">
        <v>5</v>
      </c>
      <c r="DU23" s="437">
        <v>4</v>
      </c>
      <c r="DV23" s="438" t="str">
        <f t="shared" si="13"/>
        <v>Ukraine</v>
      </c>
      <c r="DW23" s="445">
        <v>1</v>
      </c>
    </row>
    <row r="24" spans="2:127" ht="19.5" customHeight="1" thickBot="1" x14ac:dyDescent="0.4">
      <c r="B24" s="253">
        <v>30</v>
      </c>
      <c r="C24" s="312">
        <f>VLOOKUP($B24,'Gen-Tab'!$B$3:$O$57,11,0)</f>
        <v>45468</v>
      </c>
      <c r="D24" s="313">
        <f>VLOOKUP($B24,'Gen-Tab'!$B$3:$O$57,12,0)</f>
        <v>0.875</v>
      </c>
      <c r="E24" s="314" t="str">
        <f>VLOOKUP($B24,'Gen-Tab'!$B$3:$O$57,7,0)</f>
        <v>Dänemark</v>
      </c>
      <c r="F24" s="314" t="str">
        <f>VLOOKUP($B24,'Gen-Tab'!$B$3:$O$57,8,0)</f>
        <v>Serbien</v>
      </c>
      <c r="G24" s="315" t="e">
        <f>(VLOOKUP(L24,'Pulldown-Listen'!$B$1:$F$49,3))*1</f>
        <v>#N/A</v>
      </c>
      <c r="H24" s="315" t="s">
        <v>54</v>
      </c>
      <c r="I24" s="315" t="e">
        <f>(VLOOKUP(L24,'Pulldown-Listen'!$B$1:$F$49,5))*1</f>
        <v>#N/A</v>
      </c>
      <c r="J24" s="315"/>
      <c r="K24" s="316">
        <f>IF(L24=0,0,VLOOKUP(L24,'Pulldown-Listen'!$B$1:$G$49,6,0))</f>
        <v>0</v>
      </c>
      <c r="P24" s="19" t="str">
        <f>'Sub-Tab_C'!P131</f>
        <v>nein</v>
      </c>
      <c r="Q24" s="26"/>
      <c r="T24" s="328">
        <f>IF('Gruppen-Tabellen'!AJ37=12,1,0)</f>
        <v>0</v>
      </c>
      <c r="U24" s="329">
        <f>IF(SUM(W19:W22)=12,1,0)</f>
        <v>0</v>
      </c>
      <c r="V24" s="521"/>
      <c r="W24" s="521"/>
      <c r="X24" s="521"/>
      <c r="Y24" s="521"/>
      <c r="Z24" s="521"/>
      <c r="AA24" s="521"/>
      <c r="AB24" s="521"/>
      <c r="AC24" s="522"/>
      <c r="AE24" s="19">
        <f>$DJ$23</f>
        <v>0</v>
      </c>
      <c r="AG24" s="529"/>
      <c r="AI24" s="501"/>
      <c r="AJ24" s="502"/>
      <c r="AK24" s="502"/>
      <c r="AL24" s="502"/>
      <c r="AM24" s="502"/>
      <c r="AN24" s="502"/>
      <c r="AO24" s="502"/>
      <c r="AP24" s="502"/>
      <c r="AQ24" s="502"/>
      <c r="AR24" s="502"/>
      <c r="AS24" s="502"/>
      <c r="AT24" s="503"/>
      <c r="CV24" s="571"/>
      <c r="CW24" s="571"/>
      <c r="CX24" s="571"/>
      <c r="CY24" s="571"/>
      <c r="DA24" s="295"/>
      <c r="DG24" s="398"/>
      <c r="DI24" s="398"/>
      <c r="DM24" s="392">
        <v>21</v>
      </c>
      <c r="DN24" s="234" t="str">
        <f>VLOOKUP(DM24,'Gen-Tab'!$W$3:$Y$26,3,0)</f>
        <v>Spanien</v>
      </c>
      <c r="DO24" s="395">
        <v>21</v>
      </c>
      <c r="DQ24" s="392">
        <v>21</v>
      </c>
      <c r="DR24" s="234" t="str">
        <f t="shared" si="3"/>
        <v>Spanien</v>
      </c>
      <c r="DS24" s="443">
        <v>4</v>
      </c>
      <c r="DU24" s="392">
        <v>1</v>
      </c>
      <c r="DV24" s="234" t="str">
        <f>VLOOKUP(DU24,$DF$43:$DI$46,4,0)</f>
        <v>Portugal</v>
      </c>
      <c r="DW24" s="443">
        <v>4</v>
      </c>
    </row>
    <row r="25" spans="2:127" ht="19.5" customHeight="1" thickBot="1" x14ac:dyDescent="0.4">
      <c r="AH25" s="476">
        <v>45</v>
      </c>
      <c r="AI25" s="515">
        <f>VLOOKUP($AH25,'Gen-Tab'!$B$3:$O$57,11,0)</f>
        <v>45478</v>
      </c>
      <c r="AJ25" s="516">
        <f>VLOOKUP($AH25,'Gen-Tab'!$B$3:$O$57,12,0)</f>
        <v>0.75</v>
      </c>
      <c r="AK25" s="517" t="str">
        <f>VLOOKUP(AH25,'Gen-Tab'!$B$49:$D$57,2,0)</f>
        <v>1AF3</v>
      </c>
      <c r="AL25" s="484" t="str">
        <f>IF(AS4="","",VLOOKUP(AK25,AV4:AW19,2,0))</f>
        <v/>
      </c>
      <c r="AM25" s="486" t="str">
        <f>VLOOKUP(AH25,'Gen-Tab'!$B$49:$D$57,3,0)</f>
        <v>1AF1</v>
      </c>
      <c r="AN25" s="484" t="str">
        <f>IF(AS4="","",VLOOKUP(AM25,AV4:AW19,2,0))</f>
        <v/>
      </c>
      <c r="AO25" s="485" t="e">
        <f>(VLOOKUP(AS25,'Pulldown-Listen'!$B$1:$F$49,3))*1</f>
        <v>#N/A</v>
      </c>
      <c r="AP25" s="486" t="s">
        <v>54</v>
      </c>
      <c r="AQ25" s="487" t="e">
        <f>(VLOOKUP(AS25,'Pulldown-Listen'!$B$1:$F$49,5))*1</f>
        <v>#N/A</v>
      </c>
      <c r="AR25" s="486"/>
      <c r="AS25" s="488"/>
      <c r="AT25" s="489">
        <f>IF(AS25=0,0,VLOOKUP(AS25,'Pulldown-Listen'!$B$1:$G$49,6,0))</f>
        <v>0</v>
      </c>
      <c r="AU25" s="490"/>
      <c r="AV25" s="476" t="s">
        <v>140</v>
      </c>
      <c r="AW25" s="482" t="str">
        <f>IF(AND(AZ25="ja",OR(AT25=1,AU25=1)),AL25,IF(AND(AZ25="ja",OR(AT25=2,AU25=2)),AN25,IF(AND(AZ25="nein",AT25=1),AL25,IF(AND(AZ25="nein",AT25=2),AN25,""))))</f>
        <v/>
      </c>
      <c r="AX25" s="476" t="e">
        <f>VLOOKUP(AL25,'Gen-Tab'!$S$3:$T$26,2,0)</f>
        <v>#N/A</v>
      </c>
      <c r="AY25" s="476" t="e">
        <f>VLOOKUP(AN25,'Gen-Tab'!$S$3:$T$26,2,0)</f>
        <v>#N/A</v>
      </c>
      <c r="AZ25" s="476" t="str">
        <f>IF(AT25="X","ja","nein")</f>
        <v>nein</v>
      </c>
      <c r="BA25" s="476" t="str">
        <f>IF(AT25=0,"",IF(AZ25="nein","",IF(AND(AZ25="ja",AU25&gt;0),"","Elfmeterschießen tippen !")))</f>
        <v/>
      </c>
      <c r="BB25" s="476" t="s">
        <v>141</v>
      </c>
      <c r="BC25" s="482" t="str">
        <f>IF(AW25=AL25:AL25,AN25,AL25)</f>
        <v/>
      </c>
      <c r="CV25" s="474" t="s">
        <v>1210</v>
      </c>
      <c r="CW25" s="474"/>
      <c r="CX25" s="474"/>
      <c r="CY25" s="474"/>
      <c r="DA25" s="295"/>
      <c r="DG25" s="398"/>
      <c r="DI25" s="398"/>
      <c r="DM25" s="392">
        <v>22</v>
      </c>
      <c r="DN25" s="234" t="str">
        <f>VLOOKUP(DM25,'Gen-Tab'!$W$3:$Y$26,3,0)</f>
        <v>Frankreich</v>
      </c>
      <c r="DO25" s="395">
        <v>22</v>
      </c>
      <c r="DQ25" s="392">
        <v>22</v>
      </c>
      <c r="DR25" s="234" t="str">
        <f t="shared" si="3"/>
        <v>Frankreich</v>
      </c>
      <c r="DS25" s="443">
        <v>3</v>
      </c>
      <c r="DU25" s="392">
        <v>2</v>
      </c>
      <c r="DV25" s="234" t="str">
        <f t="shared" ref="DV25:DV27" si="14">VLOOKUP(DU25,$DF$43:$DI$46,4,0)</f>
        <v>Türkei</v>
      </c>
      <c r="DW25" s="443">
        <v>3</v>
      </c>
    </row>
    <row r="26" spans="2:127" ht="28.5" customHeight="1" thickBot="1" x14ac:dyDescent="0.4">
      <c r="B26" s="251"/>
      <c r="C26" s="509" t="s">
        <v>137</v>
      </c>
      <c r="D26" s="510"/>
      <c r="E26" s="510"/>
      <c r="F26" s="510"/>
      <c r="G26" s="510"/>
      <c r="H26" s="305"/>
      <c r="I26" s="305"/>
      <c r="J26" s="305"/>
      <c r="K26" s="306"/>
      <c r="Q26" s="511" t="str">
        <f>IF(OR(P31="ja",P32="ja"),"Bei diesen Ergebnissen entscheidet ein Penalty-Schießen über die endgültige Tabellen- platzierung. 
Tragen Sie Ihren Tipp im entsprechenden Kästchen ein (1 oder 2)","")</f>
        <v/>
      </c>
      <c r="R26" s="511"/>
      <c r="T26" s="512" t="s">
        <v>137</v>
      </c>
      <c r="U26" s="513"/>
      <c r="V26" s="513"/>
      <c r="W26" s="513"/>
      <c r="X26" s="513"/>
      <c r="Y26" s="513"/>
      <c r="Z26" s="513"/>
      <c r="AA26" s="513"/>
      <c r="AB26" s="513"/>
      <c r="AC26" s="514"/>
      <c r="AE26" s="19" t="str">
        <f>IF(AND(OR(AE30=1,AE31="X"),AE32&lt;48),"J","N")</f>
        <v>N</v>
      </c>
      <c r="AG26" s="529" t="str">
        <f>VLOOKUP(AE26,'Pulldown-Listen'!A$128:B$129,2,0)</f>
        <v>.</v>
      </c>
      <c r="AH26" s="476"/>
      <c r="AI26" s="505"/>
      <c r="AJ26" s="506"/>
      <c r="AK26" s="518"/>
      <c r="AL26" s="464"/>
      <c r="AM26" s="466"/>
      <c r="AN26" s="464"/>
      <c r="AO26" s="478"/>
      <c r="AP26" s="466"/>
      <c r="AQ26" s="483"/>
      <c r="AR26" s="466"/>
      <c r="AS26" s="479"/>
      <c r="AT26" s="480"/>
      <c r="AU26" s="490"/>
      <c r="AV26" s="476"/>
      <c r="AW26" s="482"/>
      <c r="AX26" s="476"/>
      <c r="AY26" s="476"/>
      <c r="AZ26" s="476"/>
      <c r="BA26" s="476"/>
      <c r="BB26" s="476"/>
      <c r="BC26" s="482"/>
      <c r="CV26" s="474"/>
      <c r="CW26" s="474"/>
      <c r="CX26" s="474"/>
      <c r="CY26" s="474"/>
      <c r="DA26" s="335" t="s">
        <v>137</v>
      </c>
      <c r="DB26" s="98" t="s">
        <v>578</v>
      </c>
      <c r="DC26" s="98" t="s">
        <v>579</v>
      </c>
      <c r="DD26" s="19" t="s">
        <v>215</v>
      </c>
      <c r="DG26" s="398"/>
      <c r="DI26" s="398"/>
      <c r="DM26" s="392">
        <v>23</v>
      </c>
      <c r="DN26" s="234" t="str">
        <f>VLOOKUP(DM26,'Gen-Tab'!$W$3:$Y$26,3,0)</f>
        <v>Portugal</v>
      </c>
      <c r="DO26" s="395">
        <v>23</v>
      </c>
      <c r="DQ26" s="392">
        <v>23</v>
      </c>
      <c r="DR26" s="234" t="str">
        <f t="shared" si="3"/>
        <v>Portugal</v>
      </c>
      <c r="DS26" s="443">
        <v>2</v>
      </c>
      <c r="DU26" s="392">
        <v>3</v>
      </c>
      <c r="DV26" s="234" t="str">
        <f t="shared" si="14"/>
        <v>Tschechien</v>
      </c>
      <c r="DW26" s="443">
        <v>2</v>
      </c>
    </row>
    <row r="27" spans="2:127" ht="19.5" customHeight="1" thickBot="1" x14ac:dyDescent="0.4">
      <c r="B27" s="252">
        <v>7</v>
      </c>
      <c r="C27" s="307">
        <f>VLOOKUP($B27,'Gen-Tab'!$B$3:$O$57,11,0)</f>
        <v>45459</v>
      </c>
      <c r="D27" s="308">
        <f>VLOOKUP($B27,'Gen-Tab'!$B$3:$O$57,12,0)</f>
        <v>0.625</v>
      </c>
      <c r="E27" s="309" t="str">
        <f>VLOOKUP($B27,'Gen-Tab'!$B$3:$O$57,7,0)</f>
        <v>Polen</v>
      </c>
      <c r="F27" s="309" t="str">
        <f>VLOOKUP($B27,'Gen-Tab'!$B$3:$O$57,8,0)</f>
        <v>Niederlande</v>
      </c>
      <c r="G27" s="310" t="e">
        <f>(VLOOKUP(L27,'Pulldown-Listen'!$B$1:$F$49,3))*1</f>
        <v>#N/A</v>
      </c>
      <c r="H27" s="310" t="s">
        <v>54</v>
      </c>
      <c r="I27" s="310" t="e">
        <f>(VLOOKUP(L27,'Pulldown-Listen'!$B$1:$F$49,5))*1</f>
        <v>#N/A</v>
      </c>
      <c r="J27" s="310"/>
      <c r="K27" s="311">
        <f>IF(L27=0,0,VLOOKUP(L27,'Pulldown-Listen'!$B$1:$G$49,6,0))</f>
        <v>0</v>
      </c>
      <c r="Q27" s="511"/>
      <c r="R27" s="511"/>
      <c r="T27" s="317">
        <v>1</v>
      </c>
      <c r="U27" s="318" t="s">
        <v>139</v>
      </c>
      <c r="V27" s="319" t="str">
        <f>IF(OR(AND(P31="ja",Q31=""),AND(P32="ja",Q32="")),"Tipps fehlen",IF(T32=1,VLOOKUP($T27,'Gruppen-Tabellen'!$D$48:$AB$51,3,0),"Tipps fehlen"))</f>
        <v>Tipps fehlen</v>
      </c>
      <c r="W27" s="319">
        <f>IF(OR(AND(P31="ja",Q31=""),AND(P32="ja",Q32="")),"0",IF(T32=1,VLOOKUP(V27,'Gruppen-Tabellen'!$AI$48:$AJ$51,2,0),0))</f>
        <v>0</v>
      </c>
      <c r="X27" s="320">
        <f>IF(OR(AND(P31="ja",Q31=""),AND(P32="ja",Q32="")),"0",IF(T32=1,VLOOKUP($T27,'Gruppen-Tabellen'!$D$48:$AB$51,4,0),0))</f>
        <v>0</v>
      </c>
      <c r="Y27" s="320" t="s">
        <v>54</v>
      </c>
      <c r="Z27" s="318">
        <f>IF(OR(AND(P31="ja",Q31=""),AND(P32="ja",Q32="")),"0",IF(T32=1,VLOOKUP($T27,'Gruppen-Tabellen'!$D$48:$AB$51,5,0),0))</f>
        <v>0</v>
      </c>
      <c r="AA27" s="320">
        <f>X27-Z27</f>
        <v>0</v>
      </c>
      <c r="AB27" s="320">
        <f>IF(OR(AND(P31="ja",Q31=""),AND(P32="ja",Q32="")),"0",IF(T32=1,VLOOKUP($T27,'Gruppen-Tabellen'!$D$48:$AB$51,7,0),0))</f>
        <v>0</v>
      </c>
      <c r="AC27" s="331" t="str">
        <f>IF(OR(AND(P31="ja",Q31=""),AND(P32="ja",Q32="")),"",IF(T32=1,VLOOKUP(V27,'Gruppen-Tabellen'!F$3:AG$81,28,0),""))</f>
        <v/>
      </c>
      <c r="AD27" s="337" t="s">
        <v>586</v>
      </c>
      <c r="AG27" s="529"/>
      <c r="AH27" s="476">
        <v>46</v>
      </c>
      <c r="AI27" s="505">
        <f>VLOOKUP($AH27,'Gen-Tab'!$B$3:$O$57,11,0)</f>
        <v>45478</v>
      </c>
      <c r="AJ27" s="506">
        <f>VLOOKUP($AH27,'Gen-Tab'!$B$3:$O$57,12,0)</f>
        <v>0.875</v>
      </c>
      <c r="AK27" s="504" t="str">
        <f>VLOOKUP(AH27,'Gen-Tab'!$B$49:$D$57,2,0)</f>
        <v>1AF5</v>
      </c>
      <c r="AL27" s="464" t="str">
        <f>IF(AS6="","",VLOOKUP(AK27,AV4:AW19,2,0))</f>
        <v/>
      </c>
      <c r="AM27" s="466" t="str">
        <f>VLOOKUP(AH27,'Gen-Tab'!$B$49:$D$57,3,0)</f>
        <v>1AF6</v>
      </c>
      <c r="AN27" s="464" t="str">
        <f>IF(AS6="","",VLOOKUP(AM27,AV4:AW19,2,0))</f>
        <v/>
      </c>
      <c r="AO27" s="478" t="e">
        <f>(VLOOKUP(AS27,'Pulldown-Listen'!$B$1:$F$49,3))*1</f>
        <v>#N/A</v>
      </c>
      <c r="AP27" s="466" t="s">
        <v>54</v>
      </c>
      <c r="AQ27" s="487" t="e">
        <f>(VLOOKUP(AS27,'Pulldown-Listen'!$B$1:$F$49,5))*1</f>
        <v>#N/A</v>
      </c>
      <c r="AR27" s="466"/>
      <c r="AS27" s="479"/>
      <c r="AT27" s="480">
        <f>IF(AS27=0,0,VLOOKUP(AS27,'Pulldown-Listen'!$B$1:$G$49,6,0))</f>
        <v>0</v>
      </c>
      <c r="AU27" s="490"/>
      <c r="AV27" s="476" t="s">
        <v>142</v>
      </c>
      <c r="AW27" s="482" t="str">
        <f>IF(AND(AZ27="ja",OR(AT27=1,AU27=1)),AL27,IF(AND(AZ27="ja",OR(AT27=2,AU27=2)),AN27,IF(AND(AZ27="nein",AT27=1),AL27,IF(AND(AZ27="nein",AT27=2),AN27,""))))</f>
        <v/>
      </c>
      <c r="AX27" s="476" t="e">
        <f>VLOOKUP(AL27,'Gen-Tab'!$S$3:$T$26,2,0)</f>
        <v>#N/A</v>
      </c>
      <c r="AY27" s="476" t="e">
        <f>VLOOKUP(AN27,'Gen-Tab'!$S$3:$T$26,2,0)</f>
        <v>#N/A</v>
      </c>
      <c r="AZ27" s="476" t="str">
        <f>IF(AT27="X","ja","nein")</f>
        <v>nein</v>
      </c>
      <c r="BA27" s="476" t="str">
        <f>IF(AT27=0,"",IF(AZ27="nein","",IF(AND(AZ27="ja",AU27&gt;0),"","Elfmeterschießen tippen !")))</f>
        <v/>
      </c>
      <c r="BB27" s="476" t="s">
        <v>143</v>
      </c>
      <c r="BC27" s="482" t="str">
        <f>IF(AW27=AL27:AL27,AN27,AL27)</f>
        <v/>
      </c>
      <c r="CV27" s="474"/>
      <c r="CW27" s="474"/>
      <c r="CX27" s="474"/>
      <c r="CY27" s="474"/>
      <c r="DA27" s="295" t="str">
        <f>'Gen-Tab'!S15</f>
        <v>Polen</v>
      </c>
      <c r="DB27" s="39"/>
      <c r="DC27" s="39"/>
      <c r="DD27" s="19">
        <f>DB27*1+DC27*3</f>
        <v>0</v>
      </c>
      <c r="DE27" s="19">
        <f>RANK(DD27,DD$27:DD$30,1)</f>
        <v>1</v>
      </c>
      <c r="DF27" s="19">
        <f>RANK(DG27,DG$27:DG$30,1)</f>
        <v>4</v>
      </c>
      <c r="DG27" s="398">
        <f>DE27+(VLOOKUP(DA27,'Gen-Tab'!$S$3:$V$26,4,0)/1000)</f>
        <v>1.022</v>
      </c>
      <c r="DH27" s="19">
        <f>RANK(DG27,DG$3:DG$46,0)</f>
        <v>3</v>
      </c>
      <c r="DI27" s="398" t="str">
        <f>DA27</f>
        <v>Polen</v>
      </c>
      <c r="DM27" s="393">
        <v>24</v>
      </c>
      <c r="DN27" s="396" t="str">
        <f>VLOOKUP(DM27,'Gen-Tab'!$W$3:$Y$26,3,0)</f>
        <v>Deutschland</v>
      </c>
      <c r="DO27" s="397">
        <v>24</v>
      </c>
      <c r="DQ27" s="393">
        <v>24</v>
      </c>
      <c r="DR27" s="396" t="str">
        <f t="shared" si="3"/>
        <v>Deutschland</v>
      </c>
      <c r="DS27" s="444">
        <v>1</v>
      </c>
      <c r="DU27" s="393">
        <v>4</v>
      </c>
      <c r="DV27" s="396" t="str">
        <f t="shared" si="14"/>
        <v>Georgien</v>
      </c>
      <c r="DW27" s="444">
        <v>1</v>
      </c>
    </row>
    <row r="28" spans="2:127" ht="19.5" customHeight="1" thickBot="1" x14ac:dyDescent="0.4">
      <c r="B28" s="252">
        <v>8</v>
      </c>
      <c r="C28" s="307">
        <f>VLOOKUP($B28,'Gen-Tab'!$B$3:$O$57,11,0)</f>
        <v>45460</v>
      </c>
      <c r="D28" s="308">
        <f>VLOOKUP($B28,'Gen-Tab'!$B$3:$O$57,12,0)</f>
        <v>0.875</v>
      </c>
      <c r="E28" s="309" t="str">
        <f>VLOOKUP($B28,'Gen-Tab'!$B$3:$O$57,7,0)</f>
        <v>Österreich</v>
      </c>
      <c r="F28" s="309" t="str">
        <f>VLOOKUP($B28,'Gen-Tab'!$B$3:$O$57,8,0)</f>
        <v>Frankreich</v>
      </c>
      <c r="G28" s="310" t="e">
        <f>(VLOOKUP(L28,'Pulldown-Listen'!$B$1:$F$49,3))*1</f>
        <v>#N/A</v>
      </c>
      <c r="H28" s="310" t="s">
        <v>54</v>
      </c>
      <c r="I28" s="310" t="e">
        <f>(VLOOKUP(L28,'Pulldown-Listen'!$B$1:$F$49,5))*1</f>
        <v>#N/A</v>
      </c>
      <c r="J28" s="310"/>
      <c r="K28" s="311">
        <f>IF(L28=0,0,VLOOKUP(L28,'Pulldown-Listen'!$B$1:$G$49,6,0))</f>
        <v>0</v>
      </c>
      <c r="Q28" s="511"/>
      <c r="R28" s="511"/>
      <c r="T28" s="317">
        <v>2</v>
      </c>
      <c r="U28" s="318" t="s">
        <v>139</v>
      </c>
      <c r="V28" s="319" t="str">
        <f>IF(OR(AND(P31="ja",Q31=""),AND(P32="ja",Q32="")),"Tipps fehlen",IF(T32=1,VLOOKUP($T28,'Gruppen-Tabellen'!$D$48:$AB$51,3,0),"Tipps fehlen"))</f>
        <v>Tipps fehlen</v>
      </c>
      <c r="W28" s="319">
        <f>IF(OR(AND(P31="ja",Q31=""),AND(P32="ja",Q32="")),"0",IF(T32=1,VLOOKUP(V28,'Gruppen-Tabellen'!$AI$48:$AJ$51,2,0),0))</f>
        <v>0</v>
      </c>
      <c r="X28" s="320">
        <f>IF(OR(AND(P31="ja",Q31=""),AND(P32="ja",Q32="")),"0",IF(T32=1,VLOOKUP($T28,'Gruppen-Tabellen'!$D$48:$AB$51,4,0),0))</f>
        <v>0</v>
      </c>
      <c r="Y28" s="320" t="s">
        <v>54</v>
      </c>
      <c r="Z28" s="318">
        <f>IF(OR(AND(P31="ja",Q31=""),AND(P32="ja",Q32="")),"0",IF(T32=1,VLOOKUP($T28,'Gruppen-Tabellen'!$D$48:$AB$51,5,0),0))</f>
        <v>0</v>
      </c>
      <c r="AA28" s="320">
        <f>X28-Z28</f>
        <v>0</v>
      </c>
      <c r="AB28" s="320">
        <f>IF(OR(AND(P31="ja",Q31=""),AND(P32="ja",Q32="")),"0",IF(T32=1,VLOOKUP($T28,'Gruppen-Tabellen'!$D$48:$AB$51,7,0),0))</f>
        <v>0</v>
      </c>
      <c r="AC28" s="331" t="str">
        <f>IF(OR(AND(P31="ja",Q31=""),AND(P32="ja",Q32="")),"",IF(T32=1,VLOOKUP(V28,'Gruppen-Tabellen'!F$3:AG$81,28,0),""))</f>
        <v/>
      </c>
      <c r="AD28" s="338" t="s">
        <v>585</v>
      </c>
      <c r="AG28" s="529"/>
      <c r="AH28" s="476"/>
      <c r="AI28" s="505"/>
      <c r="AJ28" s="506"/>
      <c r="AK28" s="504"/>
      <c r="AL28" s="464"/>
      <c r="AM28" s="466"/>
      <c r="AN28" s="464"/>
      <c r="AO28" s="478"/>
      <c r="AP28" s="466"/>
      <c r="AQ28" s="483"/>
      <c r="AR28" s="466"/>
      <c r="AS28" s="479"/>
      <c r="AT28" s="480"/>
      <c r="AU28" s="490"/>
      <c r="AV28" s="476"/>
      <c r="AW28" s="482"/>
      <c r="AX28" s="476"/>
      <c r="AY28" s="476"/>
      <c r="AZ28" s="476"/>
      <c r="BA28" s="476"/>
      <c r="BB28" s="476"/>
      <c r="BC28" s="482"/>
      <c r="CV28" s="474"/>
      <c r="CW28" s="474"/>
      <c r="CX28" s="474"/>
      <c r="CY28" s="474"/>
      <c r="DA28" s="295" t="str">
        <f>'Gen-Tab'!S16</f>
        <v>Niederlande</v>
      </c>
      <c r="DB28" s="39"/>
      <c r="DC28" s="39"/>
      <c r="DD28" s="19">
        <f>DB28*1+DC28*3</f>
        <v>0</v>
      </c>
      <c r="DE28" s="19">
        <f t="shared" ref="DE28:DE30" si="15">RANK(DD28,DD$27:DD$30,1)</f>
        <v>1</v>
      </c>
      <c r="DF28" s="19">
        <f t="shared" ref="DF28:DF30" si="16">RANK(DG28,DG$27:DG$30,1)</f>
        <v>3</v>
      </c>
      <c r="DG28" s="398">
        <f>DE28+(VLOOKUP(DA28,'Gen-Tab'!$S$3:$V$26,4,0)/1000)</f>
        <v>1.0129999999999999</v>
      </c>
      <c r="DH28" s="19">
        <f t="shared" ref="DH28:DH30" si="17">RANK(DG28,DG$3:DG$46,0)</f>
        <v>12</v>
      </c>
      <c r="DI28" s="398" t="str">
        <f>DA28</f>
        <v>Niederlande</v>
      </c>
    </row>
    <row r="29" spans="2:127" ht="19.5" customHeight="1" thickBot="1" x14ac:dyDescent="0.4">
      <c r="B29" s="252">
        <v>19</v>
      </c>
      <c r="C29" s="307">
        <f>VLOOKUP($B29,'Gen-Tab'!$B$3:$O$57,11,0)</f>
        <v>45464</v>
      </c>
      <c r="D29" s="308">
        <f>VLOOKUP($B29,'Gen-Tab'!$B$3:$O$57,12,0)</f>
        <v>0.75</v>
      </c>
      <c r="E29" s="309" t="str">
        <f>VLOOKUP($B29,'Gen-Tab'!$B$3:$O$57,7,0)</f>
        <v>Polen</v>
      </c>
      <c r="F29" s="309" t="str">
        <f>VLOOKUP($B29,'Gen-Tab'!$B$3:$O$57,8,0)</f>
        <v>Österreich</v>
      </c>
      <c r="G29" s="310" t="e">
        <f>(VLOOKUP(L29,'Pulldown-Listen'!$B$1:$F$49,3))*1</f>
        <v>#N/A</v>
      </c>
      <c r="H29" s="310" t="s">
        <v>54</v>
      </c>
      <c r="I29" s="310" t="e">
        <f>(VLOOKUP(L29,'Pulldown-Listen'!$B$1:$F$49,5))*1</f>
        <v>#N/A</v>
      </c>
      <c r="J29" s="310"/>
      <c r="K29" s="311">
        <f>IF(L29=0,0,VLOOKUP(L29,'Pulldown-Listen'!$B$1:$G$49,6,0))</f>
        <v>0</v>
      </c>
      <c r="Q29" s="511"/>
      <c r="R29" s="511"/>
      <c r="T29" s="317">
        <v>3</v>
      </c>
      <c r="U29" s="318" t="s">
        <v>139</v>
      </c>
      <c r="V29" s="319" t="str">
        <f>IF(OR(AND(P31="ja",Q31=""),AND(P32="ja",Q32="")),"Tipps fehlen",IF(T32=1,VLOOKUP($T29,'Gruppen-Tabellen'!$D$48:$AB$51,3,0),"Tipps fehlen"))</f>
        <v>Tipps fehlen</v>
      </c>
      <c r="W29" s="319">
        <f>IF(OR(AND(P31="ja",Q31=""),AND(P32="ja",Q32="")),"0",IF(T32=1,VLOOKUP(V29,'Gruppen-Tabellen'!$AI$48:$AJ$51,2,0),0))</f>
        <v>0</v>
      </c>
      <c r="X29" s="320">
        <f>IF(OR(AND(P31="ja",Q31=""),AND(P32="ja",Q32="")),"0",IF(T32=1,VLOOKUP($T29,'Gruppen-Tabellen'!$D$48:$AB$51,4,0),0))</f>
        <v>0</v>
      </c>
      <c r="Y29" s="320" t="s">
        <v>54</v>
      </c>
      <c r="Z29" s="318">
        <f>IF(OR(AND(P31="ja",Q31=""),AND(P32="ja",Q32="")),"0",IF(T32=1,VLOOKUP($T29,'Gruppen-Tabellen'!$D$48:$AB$51,5,0),0))</f>
        <v>0</v>
      </c>
      <c r="AA29" s="320">
        <f>X29-Z29</f>
        <v>0</v>
      </c>
      <c r="AB29" s="320">
        <f>IF(OR(AND(P31="ja",Q31=""),AND(P32="ja",Q32="")),"0",IF(T32=1,VLOOKUP($T29,'Gruppen-Tabellen'!$D$48:$AB$51,7,0),0))</f>
        <v>0</v>
      </c>
      <c r="AC29" s="331" t="str">
        <f>IF(OR(AND(P31="ja",Q31=""),AND(P32="ja",Q32="")),"",IF(T32=1,VLOOKUP(V29,'Gruppen-Tabellen'!F$3:AG$81,28,0),""))</f>
        <v/>
      </c>
      <c r="AD29" s="339" t="str">
        <f>IF(V29="Tipps fehlen","",VLOOKUP(V29,'Gruppen-Tabellen'!F$95:T$100,15,0))</f>
        <v/>
      </c>
      <c r="AG29" s="529"/>
      <c r="AH29" s="476">
        <v>47</v>
      </c>
      <c r="AI29" s="505">
        <f>VLOOKUP($AH29,'Gen-Tab'!$B$3:$O$57,11,0)</f>
        <v>45479</v>
      </c>
      <c r="AJ29" s="506">
        <f>VLOOKUP($AH29,'Gen-Tab'!$B$3:$O$57,12,0)</f>
        <v>0.875</v>
      </c>
      <c r="AK29" s="504" t="str">
        <f>VLOOKUP(AH29,'Gen-Tab'!$B$49:$D$57,2,0)</f>
        <v>1AF7</v>
      </c>
      <c r="AL29" s="464" t="str">
        <f>IF(AS8="","",VLOOKUP(AK29,AV4:AW19,2,0))</f>
        <v/>
      </c>
      <c r="AM29" s="466" t="str">
        <f>VLOOKUP(AH29,'Gen-Tab'!$B$49:$D$57,3,0)</f>
        <v>1AF8</v>
      </c>
      <c r="AN29" s="464" t="str">
        <f>IF(AS8="","",VLOOKUP(AM29,AV4:AW19,2,0))</f>
        <v/>
      </c>
      <c r="AO29" s="478" t="e">
        <f>(VLOOKUP(AS29,'Pulldown-Listen'!$B$1:$F$49,3))*1</f>
        <v>#N/A</v>
      </c>
      <c r="AP29" s="466" t="s">
        <v>54</v>
      </c>
      <c r="AQ29" s="487" t="e">
        <f>(VLOOKUP(AS29,'Pulldown-Listen'!$B$1:$F$49,5))*1</f>
        <v>#N/A</v>
      </c>
      <c r="AR29" s="466"/>
      <c r="AS29" s="479"/>
      <c r="AT29" s="480">
        <f>IF(AS29=0,0,VLOOKUP(AS29,'Pulldown-Listen'!$B$1:$G$49,6,0))</f>
        <v>0</v>
      </c>
      <c r="AU29" s="490"/>
      <c r="AV29" s="476" t="s">
        <v>144</v>
      </c>
      <c r="AW29" s="482" t="str">
        <f>IF(AND(AZ29="ja",OR(AT29=1,AU29=1)),AL29,IF(AND(AZ29="ja",OR(AT29=2,AU29=2)),AN29,IF(AND(AZ29="nein",AT29=1),AL29,IF(AND(AZ29="nein",AT29=2),AN29,""))))</f>
        <v/>
      </c>
      <c r="AX29" s="476" t="e">
        <f>VLOOKUP(AL29,'Gen-Tab'!$S$3:$T$26,2,0)</f>
        <v>#N/A</v>
      </c>
      <c r="AY29" s="476" t="e">
        <f>VLOOKUP(AN29,'Gen-Tab'!$S$3:$T$26,2,0)</f>
        <v>#N/A</v>
      </c>
      <c r="AZ29" s="476" t="str">
        <f>IF(AT29="X","ja","nein")</f>
        <v>nein</v>
      </c>
      <c r="BA29" s="476" t="str">
        <f>IF(AT29=0,"",IF(AZ29="nein","",IF(AND(AZ29="ja",AU29&gt;0),"","Elfmeterschießen tippen !")))</f>
        <v/>
      </c>
      <c r="BB29" s="476" t="s">
        <v>145</v>
      </c>
      <c r="BC29" s="482" t="str">
        <f>IF(AW29=AL29:AL29,AN29,AL29)</f>
        <v/>
      </c>
      <c r="CV29" s="474"/>
      <c r="CW29" s="474"/>
      <c r="CX29" s="474"/>
      <c r="CY29" s="474"/>
      <c r="DA29" s="295" t="str">
        <f>'Gen-Tab'!S17</f>
        <v>Österreich</v>
      </c>
      <c r="DB29" s="39"/>
      <c r="DC29" s="39"/>
      <c r="DD29" s="19">
        <f>DB29*1+DC29*3</f>
        <v>0</v>
      </c>
      <c r="DE29" s="19">
        <f t="shared" si="15"/>
        <v>1</v>
      </c>
      <c r="DF29" s="19">
        <f t="shared" si="16"/>
        <v>2</v>
      </c>
      <c r="DG29" s="398">
        <f>DE29+(VLOOKUP(DA29,'Gen-Tab'!$S$3:$V$26,4,0)/1000)</f>
        <v>1.012</v>
      </c>
      <c r="DH29" s="19">
        <f t="shared" si="17"/>
        <v>13</v>
      </c>
      <c r="DI29" s="398" t="str">
        <f>DA29</f>
        <v>Österreich</v>
      </c>
    </row>
    <row r="30" spans="2:127" ht="19.5" customHeight="1" thickBot="1" x14ac:dyDescent="0.4">
      <c r="B30" s="252">
        <v>20</v>
      </c>
      <c r="C30" s="307">
        <f>VLOOKUP($B30,'Gen-Tab'!$B$3:$O$57,11,0)</f>
        <v>45464</v>
      </c>
      <c r="D30" s="308">
        <f>VLOOKUP($B30,'Gen-Tab'!$B$3:$O$57,12,0)</f>
        <v>0.875</v>
      </c>
      <c r="E30" s="309" t="str">
        <f>VLOOKUP($B30,'Gen-Tab'!$B$3:$O$57,7,0)</f>
        <v>Niederlande</v>
      </c>
      <c r="F30" s="309" t="str">
        <f>VLOOKUP($B30,'Gen-Tab'!$B$3:$O$57,8,0)</f>
        <v>Frankreich</v>
      </c>
      <c r="G30" s="310" t="e">
        <f>(VLOOKUP(L30,'Pulldown-Listen'!$B$1:$F$49,3))*1</f>
        <v>#N/A</v>
      </c>
      <c r="H30" s="310" t="s">
        <v>54</v>
      </c>
      <c r="I30" s="310" t="e">
        <f>(VLOOKUP(L30,'Pulldown-Listen'!$B$1:$F$49,5))*1</f>
        <v>#N/A</v>
      </c>
      <c r="J30" s="310"/>
      <c r="K30" s="311">
        <f>IF(L30=0,0,VLOOKUP(L30,'Pulldown-Listen'!$B$1:$G$49,6,0))</f>
        <v>0</v>
      </c>
      <c r="Q30" s="511"/>
      <c r="R30" s="511"/>
      <c r="T30" s="322">
        <v>4</v>
      </c>
      <c r="U30" s="323" t="s">
        <v>139</v>
      </c>
      <c r="V30" s="324" t="str">
        <f>IF(OR(AND(P31="ja",Q31=""),AND(P32="ja",Q32="")),"Tipps fehlen",IF(T32=1,VLOOKUP($T30,'Gruppen-Tabellen'!$D$48:$AB$51,3,0),"Tipps fehlen"))</f>
        <v>Tipps fehlen</v>
      </c>
      <c r="W30" s="324">
        <f>IF(OR(AND(P31="ja",Q31=""),AND(P32="ja",Q32="")),"0",IF(T32=1,VLOOKUP(V30,'Gruppen-Tabellen'!$AI$48:$AJ$51,2,0),0))</f>
        <v>0</v>
      </c>
      <c r="X30" s="325">
        <f>IF(OR(AND(P31="ja",Q31=""),AND(P32="ja",Q32="")),"0",IF(T32=1,VLOOKUP($T30,'Gruppen-Tabellen'!$D$48:$AB$51,4,0),0))</f>
        <v>0</v>
      </c>
      <c r="Y30" s="325" t="s">
        <v>54</v>
      </c>
      <c r="Z30" s="323">
        <f>IF(OR(AND(P31="ja",Q31=""),AND(P32="ja",Q32="")),"0",IF(T32=1,VLOOKUP($T30,'Gruppen-Tabellen'!$D$48:$AB$51,5,0),0))</f>
        <v>0</v>
      </c>
      <c r="AA30" s="325">
        <f>X30-Z30</f>
        <v>0</v>
      </c>
      <c r="AB30" s="325">
        <f>IF(OR(AND(P31="ja",Q31=""),AND(P32="ja",Q32="")),"0",IF(T32=1,VLOOKUP($T30,'Gruppen-Tabellen'!$D$48:$AB$51,7,0),0))</f>
        <v>0</v>
      </c>
      <c r="AC30" s="332" t="str">
        <f>IF(OR(AND(P31="ja",Q31=""),AND(P32="ja",Q32="")),"",IF(T32=1,VLOOKUP(V30,'Gruppen-Tabellen'!F$3:AG$81,28,0),""))</f>
        <v/>
      </c>
      <c r="AE30" s="19">
        <f>IF(OR(U31="4)",U31="5)",U31="6)"),1,0)</f>
        <v>0</v>
      </c>
      <c r="AG30" s="529"/>
      <c r="AH30" s="476"/>
      <c r="AI30" s="505"/>
      <c r="AJ30" s="506"/>
      <c r="AK30" s="504"/>
      <c r="AL30" s="464"/>
      <c r="AM30" s="466"/>
      <c r="AN30" s="464"/>
      <c r="AO30" s="478"/>
      <c r="AP30" s="466"/>
      <c r="AQ30" s="483"/>
      <c r="AR30" s="466"/>
      <c r="AS30" s="479"/>
      <c r="AT30" s="480"/>
      <c r="AU30" s="490"/>
      <c r="AV30" s="476"/>
      <c r="AW30" s="482"/>
      <c r="AX30" s="476"/>
      <c r="AY30" s="476"/>
      <c r="AZ30" s="476"/>
      <c r="BA30" s="476"/>
      <c r="BB30" s="476"/>
      <c r="BC30" s="482"/>
      <c r="CV30" s="474"/>
      <c r="CW30" s="474"/>
      <c r="CX30" s="474"/>
      <c r="CY30" s="474"/>
      <c r="DA30" s="295" t="str">
        <f>'Gen-Tab'!S18</f>
        <v>Frankreich</v>
      </c>
      <c r="DB30" s="39"/>
      <c r="DC30" s="39"/>
      <c r="DD30" s="19">
        <f>DB30*1+DC30*3</f>
        <v>0</v>
      </c>
      <c r="DE30" s="19">
        <f t="shared" si="15"/>
        <v>1</v>
      </c>
      <c r="DF30" s="19">
        <f t="shared" si="16"/>
        <v>1</v>
      </c>
      <c r="DG30" s="398">
        <f>DE30+(VLOOKUP(DA30,'Gen-Tab'!$S$3:$V$26,4,0)/1000)</f>
        <v>1.0029999999999999</v>
      </c>
      <c r="DH30" s="19">
        <f t="shared" si="17"/>
        <v>22</v>
      </c>
      <c r="DI30" s="398" t="str">
        <f>DA30</f>
        <v>Frankreich</v>
      </c>
    </row>
    <row r="31" spans="2:127" ht="19.5" customHeight="1" x14ac:dyDescent="0.35">
      <c r="B31" s="252">
        <v>31</v>
      </c>
      <c r="C31" s="307">
        <f>VLOOKUP($B31,'Gen-Tab'!$B$3:$O$57,11,0)</f>
        <v>45468</v>
      </c>
      <c r="D31" s="308">
        <f>VLOOKUP($B31,'Gen-Tab'!$B$3:$O$57,12,0)</f>
        <v>0.75</v>
      </c>
      <c r="E31" s="309" t="str">
        <f>VLOOKUP($B31,'Gen-Tab'!$B$3:$O$57,7,0)</f>
        <v>Niederlande</v>
      </c>
      <c r="F31" s="309" t="str">
        <f>VLOOKUP($B31,'Gen-Tab'!$B$3:$O$57,8,0)</f>
        <v>Österreich</v>
      </c>
      <c r="G31" s="310" t="e">
        <f>(VLOOKUP(L31,'Pulldown-Listen'!$B$1:$F$49,3))*1</f>
        <v>#N/A</v>
      </c>
      <c r="H31" s="310" t="s">
        <v>54</v>
      </c>
      <c r="I31" s="310" t="e">
        <f>(VLOOKUP(L31,'Pulldown-Listen'!$B$1:$F$49,5))*1</f>
        <v>#N/A</v>
      </c>
      <c r="J31" s="310"/>
      <c r="K31" s="311">
        <f>IF(L31=0,0,VLOOKUP(L31,'Pulldown-Listen'!$B$1:$G$49,6,0))</f>
        <v>0</v>
      </c>
      <c r="P31" s="19" t="str">
        <f>'Sub-Tab_D'!P130</f>
        <v>nein</v>
      </c>
      <c r="Q31" s="26"/>
      <c r="T31" s="327"/>
      <c r="U31" s="330" t="str">
        <f>IF(OR(AC27="1)",AC28="1)",AC29="1)",AC30="1)"),VLOOKUP("1)",'Pulldown-Listen'!A$56:C$61,2,0),IF(OR(AC27="2)",AC28="2)",AC29="2)",AC30="2)"),VLOOKUP("2)",'Pulldown-Listen'!A$56:C$61,2,0),IF(OR(AC27="3)",AC28="3)",AC29="3)",AC30="3)"),VLOOKUP("3)",'Pulldown-Listen'!A$56:C$61,2,0),IF(OR(AC27="4)",AC28="4)",AC29="4)",AC30="4)"),VLOOKUP("4)",'Pulldown-Listen'!A$56:C$61,2,0),IF(OR(AC27="5)",AC28="5)",AC29="5)",AC30="5)"),VLOOKUP("5)",'Pulldown-Listen'!A$56:C$61,2,0),IF(OR(AC27="6)",AC28="6)",AC29="6)",AC30="6)"),VLOOKUP("6)",'Pulldown-Listen'!A$56:C$61,2,0),""))))))</f>
        <v/>
      </c>
      <c r="V31" s="519" t="str">
        <f>IF(U31="","",VLOOKUP(U31,'Pulldown-Listen'!A56:C61,3,0))</f>
        <v/>
      </c>
      <c r="W31" s="519"/>
      <c r="X31" s="519"/>
      <c r="Y31" s="519"/>
      <c r="Z31" s="519"/>
      <c r="AA31" s="519"/>
      <c r="AB31" s="519"/>
      <c r="AC31" s="520"/>
      <c r="AE31" s="19">
        <f>VLOOKUP(V29,'Gruppen-Tabellen'!$F$95:$P$101,11,0)</f>
        <v>0</v>
      </c>
      <c r="AG31" s="529"/>
      <c r="AH31" s="476">
        <v>48</v>
      </c>
      <c r="AI31" s="505">
        <f>VLOOKUP($AH31,'Gen-Tab'!$B$3:$O$57,11,0)</f>
        <v>45479</v>
      </c>
      <c r="AJ31" s="506">
        <f>VLOOKUP($AH31,'Gen-Tab'!$B$3:$O$57,12,0)</f>
        <v>0.75</v>
      </c>
      <c r="AK31" s="504" t="str">
        <f>VLOOKUP(AH31,'Gen-Tab'!$B$49:$D$57,2,0)</f>
        <v>1AF4</v>
      </c>
      <c r="AL31" s="464" t="str">
        <f>IF(AS10="","",VLOOKUP(AK31,AV4:AW19,2,0))</f>
        <v/>
      </c>
      <c r="AM31" s="466" t="str">
        <f>VLOOKUP(AH31,'Gen-Tab'!$B$49:$D$57,3,0)</f>
        <v>1AF2</v>
      </c>
      <c r="AN31" s="464" t="str">
        <f>IF(AS10="","",VLOOKUP(AM31,AV4:AW19,2,0))</f>
        <v/>
      </c>
      <c r="AO31" s="478" t="e">
        <f>(VLOOKUP(AS31,'Pulldown-Listen'!$B$1:$F$49,3))*1</f>
        <v>#N/A</v>
      </c>
      <c r="AP31" s="466" t="s">
        <v>54</v>
      </c>
      <c r="AQ31" s="487" t="e">
        <f>(VLOOKUP(AS31,'Pulldown-Listen'!$B$1:$F$49,5))*1</f>
        <v>#N/A</v>
      </c>
      <c r="AR31" s="466"/>
      <c r="AS31" s="536"/>
      <c r="AT31" s="480">
        <f>IF(AS31=0,0,VLOOKUP(AS31,'Pulldown-Listen'!$B$1:$G$49,6,0))</f>
        <v>0</v>
      </c>
      <c r="AU31" s="490"/>
      <c r="AV31" s="476" t="s">
        <v>146</v>
      </c>
      <c r="AW31" s="482" t="str">
        <f>IF(AND(AZ31="ja",OR(AT31=1,AU31=1)),AL31,IF(AND(AZ31="ja",OR(AT31=2,AU31=2)),AN31,IF(AND(AZ31="nein",AT31=1),AL31,IF(AND(AZ31="nein",AT31=2),AN31,""))))</f>
        <v/>
      </c>
      <c r="AX31" s="476" t="e">
        <f>VLOOKUP(AL31,'Gen-Tab'!$S$3:$T$26,2,0)</f>
        <v>#N/A</v>
      </c>
      <c r="AY31" s="476" t="e">
        <f>VLOOKUP(AN31,'Gen-Tab'!$S$3:$T$26,2,0)</f>
        <v>#N/A</v>
      </c>
      <c r="AZ31" s="476" t="str">
        <f>IF(AT31="X","ja","nein")</f>
        <v>nein</v>
      </c>
      <c r="BA31" s="476" t="str">
        <f>IF(AT31=0,"",IF(AZ31="nein","",IF(AND(AZ31="ja",AU31&gt;0),"","Elfmeterschießen tippen !")))</f>
        <v/>
      </c>
      <c r="BB31" s="476" t="s">
        <v>147</v>
      </c>
      <c r="BC31" s="482" t="str">
        <f>IF(AW31=AL31:AL31,AN31,AL31)</f>
        <v/>
      </c>
      <c r="CV31" s="474"/>
      <c r="CW31" s="474"/>
      <c r="CX31" s="474"/>
      <c r="CY31" s="474"/>
      <c r="DA31" s="441">
        <f>SUM(DD27:DD30)</f>
        <v>0</v>
      </c>
      <c r="DB31" s="39"/>
      <c r="DC31" s="39"/>
      <c r="DD31" s="344"/>
      <c r="DG31" s="398"/>
      <c r="DI31" s="398"/>
      <c r="DJ31" s="344">
        <f>COUNTA(DB27:DC30)</f>
        <v>0</v>
      </c>
    </row>
    <row r="32" spans="2:127" ht="19.5" customHeight="1" thickBot="1" x14ac:dyDescent="0.4">
      <c r="B32" s="253">
        <v>32</v>
      </c>
      <c r="C32" s="312">
        <f>VLOOKUP($B32,'Gen-Tab'!$B$3:$O$57,11,0)</f>
        <v>45468</v>
      </c>
      <c r="D32" s="313">
        <f>VLOOKUP($B32,'Gen-Tab'!$B$3:$O$57,12,0)</f>
        <v>0.75</v>
      </c>
      <c r="E32" s="314" t="str">
        <f>VLOOKUP($B32,'Gen-Tab'!$B$3:$O$57,7,0)</f>
        <v>Frankreich</v>
      </c>
      <c r="F32" s="314" t="str">
        <f>VLOOKUP($B32,'Gen-Tab'!$B$3:$O$57,8,0)</f>
        <v>Polen</v>
      </c>
      <c r="G32" s="315" t="e">
        <f>(VLOOKUP(L32,'Pulldown-Listen'!$B$1:$F$49,3))*1</f>
        <v>#N/A</v>
      </c>
      <c r="H32" s="315" t="s">
        <v>54</v>
      </c>
      <c r="I32" s="315" t="e">
        <f>(VLOOKUP(L32,'Pulldown-Listen'!$B$1:$F$49,5))*1</f>
        <v>#N/A</v>
      </c>
      <c r="J32" s="315"/>
      <c r="K32" s="316">
        <f>IF(L32=0,0,VLOOKUP(L32,'Pulldown-Listen'!$B$1:$G$49,6,0))</f>
        <v>0</v>
      </c>
      <c r="P32" s="19" t="str">
        <f>'Sub-Tab_D'!P131</f>
        <v>nein</v>
      </c>
      <c r="Q32" s="26"/>
      <c r="T32" s="328">
        <f>IF('Gruppen-Tabellen'!AJ52=12,1,0)</f>
        <v>0</v>
      </c>
      <c r="U32" s="329">
        <f>IF(SUM(W27:W30)=12,1,0)</f>
        <v>0</v>
      </c>
      <c r="V32" s="521"/>
      <c r="W32" s="521"/>
      <c r="X32" s="521"/>
      <c r="Y32" s="521"/>
      <c r="Z32" s="521"/>
      <c r="AA32" s="521"/>
      <c r="AB32" s="521"/>
      <c r="AC32" s="522"/>
      <c r="AE32" s="19">
        <f>$DJ$31</f>
        <v>0</v>
      </c>
      <c r="AG32" s="529"/>
      <c r="AH32" s="476"/>
      <c r="AI32" s="507"/>
      <c r="AJ32" s="508"/>
      <c r="AK32" s="538"/>
      <c r="AL32" s="465"/>
      <c r="AM32" s="467"/>
      <c r="AN32" s="465"/>
      <c r="AO32" s="491"/>
      <c r="AP32" s="467"/>
      <c r="AQ32" s="483"/>
      <c r="AR32" s="467"/>
      <c r="AS32" s="537"/>
      <c r="AT32" s="494"/>
      <c r="AU32" s="490"/>
      <c r="AV32" s="476"/>
      <c r="AW32" s="482"/>
      <c r="AX32" s="476"/>
      <c r="AY32" s="476"/>
      <c r="AZ32" s="476"/>
      <c r="BA32" s="476"/>
      <c r="BB32" s="476"/>
      <c r="BC32" s="482"/>
      <c r="CV32" s="474"/>
      <c r="CW32" s="474"/>
      <c r="CX32" s="474"/>
      <c r="CY32" s="474"/>
      <c r="DA32" s="295"/>
      <c r="DG32" s="398"/>
      <c r="DI32" s="398"/>
    </row>
    <row r="33" spans="2:114" ht="19.5" customHeight="1" thickBot="1" x14ac:dyDescent="0.4">
      <c r="U33" s="28"/>
      <c r="V33" s="29"/>
      <c r="W33" s="29"/>
      <c r="X33" s="29"/>
      <c r="Y33" s="29"/>
      <c r="Z33" s="29"/>
      <c r="AA33" s="29"/>
      <c r="AB33" s="29"/>
      <c r="AC33" s="29"/>
      <c r="AE33" s="23"/>
      <c r="AF33" s="23"/>
      <c r="AG33" s="23"/>
      <c r="AN33" s="477" t="str">
        <f>BA33</f>
        <v/>
      </c>
      <c r="AO33" s="477"/>
      <c r="AP33" s="477"/>
      <c r="AQ33" s="477"/>
      <c r="AR33" s="477"/>
      <c r="BA33" s="23" t="str">
        <f>IF(AND(BA29="",BA31="",BA27="",BA25=""),"","Elfmeterschießen tippen !")</f>
        <v/>
      </c>
      <c r="BC33" s="20"/>
      <c r="CV33" s="474"/>
      <c r="CW33" s="474"/>
      <c r="CX33" s="474"/>
      <c r="CY33" s="474"/>
      <c r="DA33" s="295"/>
      <c r="DG33" s="398"/>
      <c r="DI33" s="398"/>
    </row>
    <row r="34" spans="2:114" ht="27.75" customHeight="1" thickBot="1" x14ac:dyDescent="0.4">
      <c r="B34" s="251"/>
      <c r="C34" s="509" t="s">
        <v>476</v>
      </c>
      <c r="D34" s="510"/>
      <c r="E34" s="510"/>
      <c r="F34" s="510"/>
      <c r="G34" s="510"/>
      <c r="H34" s="305"/>
      <c r="I34" s="305"/>
      <c r="J34" s="305"/>
      <c r="K34" s="306"/>
      <c r="Q34" s="511" t="str">
        <f>IF(OR(P39="ja",P40="ja"),"Bei diesen Ergebnissen entscheidet ein Penalty-Schießen über die endgültige Tabellen- platzierung. 
Tragen Sie Ihren Tipp im entsprechenden Kästchen ein (1 oder 2)","")</f>
        <v/>
      </c>
      <c r="R34" s="511"/>
      <c r="T34" s="512" t="s">
        <v>476</v>
      </c>
      <c r="U34" s="513"/>
      <c r="V34" s="513"/>
      <c r="W34" s="513"/>
      <c r="X34" s="513"/>
      <c r="Y34" s="513"/>
      <c r="Z34" s="513"/>
      <c r="AA34" s="513"/>
      <c r="AB34" s="513"/>
      <c r="AC34" s="514"/>
      <c r="AE34" s="19" t="str">
        <f>IF(AND(OR(AE38=1,AE39="X"),AE40&lt;48),"J","N")</f>
        <v>N</v>
      </c>
      <c r="AF34" s="23"/>
      <c r="AG34" s="529" t="str">
        <f>VLOOKUP(AE34,'Pulldown-Listen'!A$128:B$129,2,0)</f>
        <v>.</v>
      </c>
      <c r="AN34" s="477"/>
      <c r="AO34" s="477"/>
      <c r="AP34" s="477"/>
      <c r="AQ34" s="477"/>
      <c r="AR34" s="477"/>
      <c r="BC34" s="20"/>
      <c r="CV34" s="474"/>
      <c r="CW34" s="474"/>
      <c r="CX34" s="474"/>
      <c r="CY34" s="474"/>
      <c r="DA34" s="335" t="s">
        <v>476</v>
      </c>
      <c r="DB34" s="98" t="s">
        <v>578</v>
      </c>
      <c r="DC34" s="98" t="s">
        <v>579</v>
      </c>
      <c r="DD34" s="19" t="s">
        <v>215</v>
      </c>
      <c r="DG34" s="398"/>
      <c r="DI34" s="398"/>
    </row>
    <row r="35" spans="2:114" ht="19.5" customHeight="1" x14ac:dyDescent="0.35">
      <c r="B35" s="252">
        <v>9</v>
      </c>
      <c r="C35" s="307">
        <f>VLOOKUP($B35,'Gen-Tab'!$B$3:$O$57,11,0)</f>
        <v>45460</v>
      </c>
      <c r="D35" s="308">
        <f>VLOOKUP($B35,'Gen-Tab'!$B$3:$O$57,12,0)</f>
        <v>0.75</v>
      </c>
      <c r="E35" s="309" t="str">
        <f>VLOOKUP($B35,'Gen-Tab'!$B$3:$O$57,7,0)</f>
        <v>Belgien</v>
      </c>
      <c r="F35" s="309" t="str">
        <f>VLOOKUP($B35,'Gen-Tab'!$B$3:$O$57,8,0)</f>
        <v>Slowakei</v>
      </c>
      <c r="G35" s="310" t="e">
        <f>(VLOOKUP(L35,'Pulldown-Listen'!$B$1:$F$49,3))*1</f>
        <v>#N/A</v>
      </c>
      <c r="H35" s="310" t="s">
        <v>54</v>
      </c>
      <c r="I35" s="310" t="e">
        <f>(VLOOKUP(L35,'Pulldown-Listen'!$B$1:$F$49,5))*1</f>
        <v>#N/A</v>
      </c>
      <c r="J35" s="310"/>
      <c r="K35" s="311">
        <f>IF(L35=0,0,VLOOKUP(L35,'Pulldown-Listen'!$B$1:$G$49,6,0))</f>
        <v>0</v>
      </c>
      <c r="Q35" s="511"/>
      <c r="R35" s="511"/>
      <c r="T35" s="317">
        <v>1</v>
      </c>
      <c r="U35" s="318" t="s">
        <v>139</v>
      </c>
      <c r="V35" s="319" t="str">
        <f>IF(OR(AND(P39="ja",Q39=""),AND(P40="ja",Q40="")),"Tipps fehlen",IF(T40=1,VLOOKUP($T35,'Gruppen-Tabellen'!$D$63:$AB$66,3,0),"Tipps fehlen"))</f>
        <v>Tipps fehlen</v>
      </c>
      <c r="W35" s="319">
        <f>IF(OR(AND(P39="ja",Q39=""),AND(P40="ja",Q40="")),"0",IF(T40=1,VLOOKUP(V35,'Gruppen-Tabellen'!$AI$63:$AJ$66,2,0),0))</f>
        <v>0</v>
      </c>
      <c r="X35" s="320">
        <f>IF(OR(AND(P39="ja",Q39=""),AND(P40="ja",Q40="")),"0",IF(T40=1,VLOOKUP($T35,'Gruppen-Tabellen'!$D$63:$AB$66,4,0),0))</f>
        <v>0</v>
      </c>
      <c r="Y35" s="320" t="s">
        <v>54</v>
      </c>
      <c r="Z35" s="318">
        <f>IF(OR(AND(P39="ja",Q39=""),AND(P40="ja",Q40="")),"0",IF(T40=1,VLOOKUP($T35,'Gruppen-Tabellen'!$D$63:$AB$66,5,0),0))</f>
        <v>0</v>
      </c>
      <c r="AA35" s="320">
        <f>X35-Z35</f>
        <v>0</v>
      </c>
      <c r="AB35" s="321">
        <f>IF(OR(AND(P39="ja",Q39=""),AND(P40="ja",Q40="")),"0",IF(T40=1,VLOOKUP($T35,'Gruppen-Tabellen'!$D$63:$AB$66,7,0),0))</f>
        <v>0</v>
      </c>
      <c r="AC35" s="331" t="str">
        <f>IF(OR(AND(P39="ja",Q39=""),AND(P40="ja",Q40="")),"",IF(T40=1,VLOOKUP(V35,'Gruppen-Tabellen'!F$3:AG$81,28,0),""))</f>
        <v/>
      </c>
      <c r="AD35" s="337" t="s">
        <v>586</v>
      </c>
      <c r="AE35" s="23"/>
      <c r="AF35" s="23"/>
      <c r="AG35" s="529"/>
      <c r="AI35" s="530" t="s">
        <v>148</v>
      </c>
      <c r="AJ35" s="531"/>
      <c r="AK35" s="531"/>
      <c r="AL35" s="531"/>
      <c r="AM35" s="531"/>
      <c r="AN35" s="531"/>
      <c r="AO35" s="531"/>
      <c r="AP35" s="531"/>
      <c r="AQ35" s="531"/>
      <c r="AR35" s="531"/>
      <c r="AS35" s="531"/>
      <c r="AT35" s="532"/>
      <c r="BC35" s="20"/>
      <c r="CV35" s="334"/>
      <c r="CW35" s="334"/>
      <c r="CX35" s="334"/>
      <c r="CY35" s="334"/>
      <c r="DA35" s="295" t="str">
        <f>'Gen-Tab'!S19</f>
        <v>Belgien</v>
      </c>
      <c r="DB35" s="39"/>
      <c r="DC35" s="39"/>
      <c r="DD35" s="19">
        <f>DB35*1+DC35*3</f>
        <v>0</v>
      </c>
      <c r="DE35" s="19">
        <f>RANK(DD35,DD$35:DD$38,1)</f>
        <v>1</v>
      </c>
      <c r="DF35" s="19">
        <f>RANK(DG35,DG$35:DG$38,1)</f>
        <v>1</v>
      </c>
      <c r="DG35" s="398">
        <f>DE35+(VLOOKUP(DA35,'Gen-Tab'!$S$3:$V$26,4,0)/1000)</f>
        <v>1.0049999999999999</v>
      </c>
      <c r="DH35" s="19">
        <f>RANK(DG35,DG$3:DG$46,0)</f>
        <v>20</v>
      </c>
      <c r="DI35" s="398" t="str">
        <f>DA35</f>
        <v>Belgien</v>
      </c>
    </row>
    <row r="36" spans="2:114" ht="19.5" customHeight="1" x14ac:dyDescent="0.35">
      <c r="B36" s="252">
        <v>10</v>
      </c>
      <c r="C36" s="307">
        <f>VLOOKUP($B36,'Gen-Tab'!$B$3:$O$57,11,0)</f>
        <v>45460</v>
      </c>
      <c r="D36" s="308">
        <f>VLOOKUP($B36,'Gen-Tab'!$B$3:$O$57,12,0)</f>
        <v>0.625</v>
      </c>
      <c r="E36" s="309" t="str">
        <f>VLOOKUP($B36,'Gen-Tab'!$B$3:$O$57,7,0)</f>
        <v>Rumänien</v>
      </c>
      <c r="F36" s="309" t="str">
        <f>VLOOKUP($B36,'Gen-Tab'!$B$3:$O$57,8,0)</f>
        <v>Ukraine</v>
      </c>
      <c r="G36" s="310" t="e">
        <f>(VLOOKUP(L36,'Pulldown-Listen'!$B$1:$F$49,3))*1</f>
        <v>#N/A</v>
      </c>
      <c r="H36" s="310" t="s">
        <v>54</v>
      </c>
      <c r="I36" s="310" t="e">
        <f>(VLOOKUP(L36,'Pulldown-Listen'!$B$1:$F$49,5))*1</f>
        <v>#N/A</v>
      </c>
      <c r="J36" s="310"/>
      <c r="K36" s="311">
        <f>IF(L36=0,0,VLOOKUP(L36,'Pulldown-Listen'!$B$1:$G$49,6,0))</f>
        <v>0</v>
      </c>
      <c r="Q36" s="511"/>
      <c r="R36" s="511"/>
      <c r="T36" s="317">
        <v>2</v>
      </c>
      <c r="U36" s="318" t="s">
        <v>139</v>
      </c>
      <c r="V36" s="319" t="str">
        <f>IF(OR(AND(P39="ja",Q39=""),AND(P40="ja",Q40="")),"Tipps fehlen",IF(T40=1,VLOOKUP($T36,'Gruppen-Tabellen'!$D$63:$AB$66,3,0),"Tipps fehlen"))</f>
        <v>Tipps fehlen</v>
      </c>
      <c r="W36" s="319">
        <f>IF(OR(AND(P39="ja",Q39=""),AND(P40="ja",Q40="")),"0",IF(T40=1,VLOOKUP(V36,'Gruppen-Tabellen'!$AI$63:$AJ$66,2,0),0))</f>
        <v>0</v>
      </c>
      <c r="X36" s="320">
        <f>IF(OR(AND(P39="ja",Q39=""),AND(P40="ja",Q40="")),"0",IF(T40=1,VLOOKUP($T36,'Gruppen-Tabellen'!$D$63:$AB$66,4,0),0))</f>
        <v>0</v>
      </c>
      <c r="Y36" s="320" t="s">
        <v>54</v>
      </c>
      <c r="Z36" s="318">
        <f>IF(OR(AND(P39="ja",Q39=""),AND(P40="ja",Q40="")),"0",IF(T40=1,VLOOKUP($T36,'Gruppen-Tabellen'!$D$63:$AB$66,5,0),0))</f>
        <v>0</v>
      </c>
      <c r="AA36" s="320">
        <f>X36-Z36</f>
        <v>0</v>
      </c>
      <c r="AB36" s="321">
        <f>IF(OR(AND(P39="ja",Q39=""),AND(P40="ja",Q40="")),"0",IF(T40=1,VLOOKUP($T36,'Gruppen-Tabellen'!$D$63:$AB$66,7,0),0))</f>
        <v>0</v>
      </c>
      <c r="AC36" s="331" t="str">
        <f>IF(OR(AND(P39="ja",Q39=""),AND(P40="ja",Q40="")),"",IF(T40=1,VLOOKUP(V36,'Gruppen-Tabellen'!F$3:AG$81,28,0),""))</f>
        <v/>
      </c>
      <c r="AD36" s="338" t="s">
        <v>585</v>
      </c>
      <c r="AG36" s="529"/>
      <c r="AI36" s="533"/>
      <c r="AJ36" s="534"/>
      <c r="AK36" s="534"/>
      <c r="AL36" s="534"/>
      <c r="AM36" s="534"/>
      <c r="AN36" s="534"/>
      <c r="AO36" s="534"/>
      <c r="AP36" s="534"/>
      <c r="AQ36" s="534"/>
      <c r="AR36" s="534"/>
      <c r="AS36" s="534"/>
      <c r="AT36" s="535"/>
      <c r="BC36" s="20"/>
      <c r="CV36" s="334"/>
      <c r="CW36" s="334"/>
      <c r="CX36" s="334"/>
      <c r="CY36" s="334"/>
      <c r="DA36" s="295" t="str">
        <f>'Gen-Tab'!S20</f>
        <v>Slowakei</v>
      </c>
      <c r="DB36" s="39"/>
      <c r="DC36" s="39"/>
      <c r="DD36" s="19">
        <f>DB36*1+DC36*3</f>
        <v>0</v>
      </c>
      <c r="DE36" s="19">
        <f t="shared" ref="DE36:DE38" si="18">RANK(DD36,DD$35:DD$38,1)</f>
        <v>1</v>
      </c>
      <c r="DF36" s="19">
        <f t="shared" ref="DF36:DF38" si="19">RANK(DG36,DG$35:DG$38,1)</f>
        <v>3</v>
      </c>
      <c r="DG36" s="398">
        <f>DE36+(VLOOKUP(DA36,'Gen-Tab'!$S$3:$V$26,4,0)/1000)</f>
        <v>1.0169999999999999</v>
      </c>
      <c r="DH36" s="19">
        <f t="shared" ref="DH36:DH38" si="20">RANK(DG36,DG$3:DG$46,0)</f>
        <v>8</v>
      </c>
      <c r="DI36" s="398" t="str">
        <f>DA36</f>
        <v>Slowakei</v>
      </c>
    </row>
    <row r="37" spans="2:114" ht="19.5" customHeight="1" thickBot="1" x14ac:dyDescent="0.4">
      <c r="B37" s="252">
        <v>21</v>
      </c>
      <c r="C37" s="307">
        <f>VLOOKUP($B37,'Gen-Tab'!$B$3:$O$57,11,0)</f>
        <v>45464</v>
      </c>
      <c r="D37" s="308">
        <f>VLOOKUP($B37,'Gen-Tab'!$B$3:$O$57,12,0)</f>
        <v>0.625</v>
      </c>
      <c r="E37" s="309" t="str">
        <f>VLOOKUP($B37,'Gen-Tab'!$B$3:$O$57,7,0)</f>
        <v>Slowakei</v>
      </c>
      <c r="F37" s="309" t="str">
        <f>VLOOKUP($B37,'Gen-Tab'!$B$3:$O$57,8,0)</f>
        <v>Ukraine</v>
      </c>
      <c r="G37" s="310" t="e">
        <f>(VLOOKUP(L37,'Pulldown-Listen'!$B$1:$F$49,3))*1</f>
        <v>#N/A</v>
      </c>
      <c r="H37" s="310" t="s">
        <v>54</v>
      </c>
      <c r="I37" s="310" t="e">
        <f>(VLOOKUP(L37,'Pulldown-Listen'!$B$1:$F$49,5))*1</f>
        <v>#N/A</v>
      </c>
      <c r="J37" s="310"/>
      <c r="K37" s="311">
        <f>IF(L37=0,0,VLOOKUP(L37,'Pulldown-Listen'!$B$1:$G$49,6,0))</f>
        <v>0</v>
      </c>
      <c r="Q37" s="511"/>
      <c r="R37" s="511"/>
      <c r="T37" s="317">
        <v>3</v>
      </c>
      <c r="U37" s="318" t="s">
        <v>139</v>
      </c>
      <c r="V37" s="319" t="str">
        <f>IF(OR(AND(P39="ja",Q39=""),AND(P40="ja",Q40="")),"Tipps fehlen",IF(T40=1,VLOOKUP($T37,'Gruppen-Tabellen'!$D$63:$AB$66,3,0),"Tipps fehlen"))</f>
        <v>Tipps fehlen</v>
      </c>
      <c r="W37" s="319">
        <f>IF(OR(AND(P39="ja",Q39=""),AND(P40="ja",Q40="")),"0",IF(T40=1,VLOOKUP(V37,'Gruppen-Tabellen'!$AI$63:$AJ$66,2,0),0))</f>
        <v>0</v>
      </c>
      <c r="X37" s="320">
        <f>IF(OR(AND(P39="ja",Q39=""),AND(P40="ja",Q40="")),"0",IF(T40=1,VLOOKUP($T37,'Gruppen-Tabellen'!$D$63:$AB$66,4,0),0))</f>
        <v>0</v>
      </c>
      <c r="Y37" s="320" t="s">
        <v>54</v>
      </c>
      <c r="Z37" s="318">
        <f>IF(OR(AND(P39="ja",Q39=""),AND(P40="ja",Q40="")),"0",IF(T40=1,VLOOKUP($T37,'Gruppen-Tabellen'!$D$63:$AB$66,5,0),0))</f>
        <v>0</v>
      </c>
      <c r="AA37" s="320">
        <f>X37-Z37</f>
        <v>0</v>
      </c>
      <c r="AB37" s="321">
        <f>IF(OR(AND(P39="ja",Q39=""),AND(P40="ja",Q40="")),"0",IF(T40=1,VLOOKUP($T37,'Gruppen-Tabellen'!$D$63:$AB$66,7,0),0))</f>
        <v>0</v>
      </c>
      <c r="AC37" s="331" t="str">
        <f>IF(OR(AND(P39="ja",Q39=""),AND(P40="ja",Q40="")),"",IF(T40=1,VLOOKUP(V37,'Gruppen-Tabellen'!F$3:AG$81,28,0),""))</f>
        <v/>
      </c>
      <c r="AD37" s="339" t="str">
        <f>IF(V37="Tipps fehlen","",VLOOKUP(V37,'Gruppen-Tabellen'!F$95:T$100,15,0))</f>
        <v/>
      </c>
      <c r="AG37" s="529"/>
      <c r="AI37" s="533"/>
      <c r="AJ37" s="534"/>
      <c r="AK37" s="534"/>
      <c r="AL37" s="534"/>
      <c r="AM37" s="534"/>
      <c r="AN37" s="534"/>
      <c r="AO37" s="534"/>
      <c r="AP37" s="534"/>
      <c r="AQ37" s="534"/>
      <c r="AR37" s="534"/>
      <c r="AS37" s="534"/>
      <c r="AT37" s="535"/>
      <c r="BC37" s="20"/>
      <c r="DA37" s="295" t="str">
        <f>'Gen-Tab'!S21</f>
        <v>Rumänien</v>
      </c>
      <c r="DB37" s="39"/>
      <c r="DC37" s="39"/>
      <c r="DD37" s="19">
        <f>DB37*1+DC37*3</f>
        <v>0</v>
      </c>
      <c r="DE37" s="19">
        <f t="shared" si="18"/>
        <v>1</v>
      </c>
      <c r="DF37" s="19">
        <f t="shared" si="19"/>
        <v>2</v>
      </c>
      <c r="DG37" s="398">
        <f>DE37+(VLOOKUP(DA37,'Gen-Tab'!$S$3:$V$26,4,0)/1000)</f>
        <v>1.0089999999999999</v>
      </c>
      <c r="DH37" s="19">
        <f t="shared" si="20"/>
        <v>16</v>
      </c>
      <c r="DI37" s="398" t="str">
        <f>DA37</f>
        <v>Rumänien</v>
      </c>
    </row>
    <row r="38" spans="2:114" ht="19.5" customHeight="1" x14ac:dyDescent="0.35">
      <c r="B38" s="252">
        <v>22</v>
      </c>
      <c r="C38" s="307">
        <f>VLOOKUP($B38,'Gen-Tab'!$B$3:$O$57,11,0)</f>
        <v>45465</v>
      </c>
      <c r="D38" s="308">
        <f>VLOOKUP($B38,'Gen-Tab'!$B$3:$O$57,12,0)</f>
        <v>0.875</v>
      </c>
      <c r="E38" s="309" t="str">
        <f>VLOOKUP($B38,'Gen-Tab'!$B$3:$O$57,7,0)</f>
        <v>Belgien</v>
      </c>
      <c r="F38" s="309" t="str">
        <f>VLOOKUP($B38,'Gen-Tab'!$B$3:$O$57,8,0)</f>
        <v>Rumänien</v>
      </c>
      <c r="G38" s="310" t="e">
        <f>(VLOOKUP(L38,'Pulldown-Listen'!$B$1:$F$49,3))*1</f>
        <v>#N/A</v>
      </c>
      <c r="H38" s="310" t="s">
        <v>54</v>
      </c>
      <c r="I38" s="310" t="e">
        <f>(VLOOKUP(L38,'Pulldown-Listen'!$B$1:$F$49,5))*1</f>
        <v>#N/A</v>
      </c>
      <c r="J38" s="310"/>
      <c r="K38" s="311">
        <f>IF(L38=0,0,VLOOKUP(L38,'Pulldown-Listen'!$B$1:$G$49,6,0))</f>
        <v>0</v>
      </c>
      <c r="Q38" s="511"/>
      <c r="R38" s="511"/>
      <c r="T38" s="322">
        <v>4</v>
      </c>
      <c r="U38" s="323" t="s">
        <v>139</v>
      </c>
      <c r="V38" s="324" t="str">
        <f>IF(OR(AND(P39="ja",Q39=""),AND(P40="ja",Q40="")),"Tipps fehlen",IF(T40=1,VLOOKUP($T38,'Gruppen-Tabellen'!$D$63:$AB$66,3,0),"Tipps fehlen"))</f>
        <v>Tipps fehlen</v>
      </c>
      <c r="W38" s="324">
        <f>IF(OR(AND(P39="ja",Q39=""),AND(P40="ja",Q40="")),"0",IF(T40=1,VLOOKUP(V38,'Gruppen-Tabellen'!$AI$63:$AJ$66,2,0),0))</f>
        <v>0</v>
      </c>
      <c r="X38" s="325">
        <f>IF(OR(AND(P39="ja",Q39=""),AND(P40="ja",Q40="")),"0",IF(T40=1,VLOOKUP($T38,'Gruppen-Tabellen'!$D$63:$AB$66,4,0),0))</f>
        <v>0</v>
      </c>
      <c r="Y38" s="325" t="s">
        <v>54</v>
      </c>
      <c r="Z38" s="323">
        <f>IF(OR(AND(P39="ja",Q39=""),AND(P40="ja",Q40="")),"0",IF(T40=1,VLOOKUP($T38,'Gruppen-Tabellen'!$D$63:$AB$66,5,0),0))</f>
        <v>0</v>
      </c>
      <c r="AA38" s="325">
        <f>X38-Z38</f>
        <v>0</v>
      </c>
      <c r="AB38" s="326">
        <f>IF(OR(AND(P39="ja",Q39=""),AND(P40="ja",Q40="")),"0",IF(T40=1,VLOOKUP($T38,'Gruppen-Tabellen'!$D$63:$AB$66,7,0),0))</f>
        <v>0</v>
      </c>
      <c r="AC38" s="332" t="str">
        <f>IF(OR(AND(P39="ja",Q39=""),AND(P40="ja",Q40="")),"",IF(T40=1,VLOOKUP(V38,'Gruppen-Tabellen'!F$3:AG$81,28,0),""))</f>
        <v/>
      </c>
      <c r="AE38" s="19">
        <f>IF(OR(U39="4)",U39="5)",U39="6)"),1,0)</f>
        <v>0</v>
      </c>
      <c r="AG38" s="529"/>
      <c r="AH38" s="476">
        <v>49</v>
      </c>
      <c r="AI38" s="515">
        <f>VLOOKUP($AH38,'Gen-Tab'!$B$3:$O$57,11,0)</f>
        <v>45482</v>
      </c>
      <c r="AJ38" s="516">
        <f>VLOOKUP($AH38,'Gen-Tab'!$B$3:$O$57,12,0)</f>
        <v>0.875</v>
      </c>
      <c r="AK38" s="517" t="str">
        <f>VLOOKUP(AH38,'Gen-Tab'!$B$49:$D$57,2,0)</f>
        <v>1VF1</v>
      </c>
      <c r="AL38" s="484" t="str">
        <f>VLOOKUP(AK38,$AV$25:$AW$31,2,0)</f>
        <v/>
      </c>
      <c r="AM38" s="486" t="str">
        <f>VLOOKUP(AH38,'Gen-Tab'!$B$49:$D$57,3,0)</f>
        <v>1VF2</v>
      </c>
      <c r="AN38" s="484" t="str">
        <f>VLOOKUP(AM38,$AV$25:$AW$31,2,0)</f>
        <v/>
      </c>
      <c r="AO38" s="540" t="e">
        <f>(VLOOKUP(AS38,'Pulldown-Listen'!$B$1:$F$49,3))*1</f>
        <v>#N/A</v>
      </c>
      <c r="AP38" s="517" t="s">
        <v>54</v>
      </c>
      <c r="AQ38" s="542" t="e">
        <f>(VLOOKUP(AS38,'Pulldown-Listen'!$B$1:$F$49,5))*1</f>
        <v>#N/A</v>
      </c>
      <c r="AR38" s="486"/>
      <c r="AS38" s="539"/>
      <c r="AT38" s="489">
        <f>IF(AS38=0,0,VLOOKUP(AS38,'Pulldown-Listen'!$B$1:$G$49,6,0))</f>
        <v>0</v>
      </c>
      <c r="AU38" s="490"/>
      <c r="AV38" s="476" t="s">
        <v>149</v>
      </c>
      <c r="AW38" s="482" t="str">
        <f>IF(AND(AZ38="ja",OR(AT38=1,AU38=1)),AL38,IF(AND(AZ38="ja",OR(AT38=2,AU38=2)),AN38,IF(AND(AZ38="nein",AT38=1),AL38,IF(AND(AZ38="nein",AT38=2),AN38,""))))</f>
        <v/>
      </c>
      <c r="AX38" s="476" t="e">
        <f>VLOOKUP(AL38,'Gen-Tab'!$S$3:$T$26,2,0)</f>
        <v>#N/A</v>
      </c>
      <c r="AY38" s="476" t="e">
        <f>VLOOKUP(AN38,'Gen-Tab'!$S$3:$T$26,2,0)</f>
        <v>#N/A</v>
      </c>
      <c r="AZ38" s="476" t="str">
        <f>IF(AT38="X","ja","nein")</f>
        <v>nein</v>
      </c>
      <c r="BA38" s="476" t="str">
        <f>IF(AT38=0,"",IF(AZ38="nein","",IF(AND(AZ38="ja",AU38&gt;0),"","Elfmeterschießen tippen !")))</f>
        <v/>
      </c>
      <c r="BB38" s="476" t="s">
        <v>150</v>
      </c>
      <c r="BC38" s="482" t="str">
        <f>IF(AW38=AL38:AL38,AN38,AL38)</f>
        <v/>
      </c>
      <c r="CV38" s="474" t="s">
        <v>634</v>
      </c>
      <c r="CW38" s="474"/>
      <c r="CX38" s="474"/>
      <c r="CY38" s="474"/>
      <c r="DA38" s="295" t="str">
        <f>'Gen-Tab'!S22</f>
        <v>Ukraine</v>
      </c>
      <c r="DB38" s="39"/>
      <c r="DC38" s="39"/>
      <c r="DD38" s="19">
        <f>DB38*1+DC38*3</f>
        <v>0</v>
      </c>
      <c r="DE38" s="19">
        <f t="shared" si="18"/>
        <v>1</v>
      </c>
      <c r="DF38" s="19">
        <f t="shared" si="19"/>
        <v>4</v>
      </c>
      <c r="DG38" s="398">
        <f>DE38+(VLOOKUP(DA38,'Gen-Tab'!$S$3:$V$26,4,0)/1000)</f>
        <v>1.0229999999999999</v>
      </c>
      <c r="DH38" s="19">
        <f t="shared" si="20"/>
        <v>2</v>
      </c>
      <c r="DI38" s="398" t="str">
        <f>DA38</f>
        <v>Ukraine</v>
      </c>
    </row>
    <row r="39" spans="2:114" ht="19.5" customHeight="1" x14ac:dyDescent="0.35">
      <c r="B39" s="252">
        <v>33</v>
      </c>
      <c r="C39" s="307">
        <f>VLOOKUP($B39,'Gen-Tab'!$B$3:$O$57,11,0)</f>
        <v>45469</v>
      </c>
      <c r="D39" s="308">
        <f>VLOOKUP($B39,'Gen-Tab'!$B$3:$O$57,12,0)</f>
        <v>0.75</v>
      </c>
      <c r="E39" s="309" t="str">
        <f>VLOOKUP($B39,'Gen-Tab'!$B$3:$O$57,7,0)</f>
        <v>Slowakei</v>
      </c>
      <c r="F39" s="309" t="str">
        <f>VLOOKUP($B39,'Gen-Tab'!$B$3:$O$57,8,0)</f>
        <v>Rumänien</v>
      </c>
      <c r="G39" s="310" t="e">
        <f>(VLOOKUP(L39,'Pulldown-Listen'!$B$1:$F$49,3))*1</f>
        <v>#N/A</v>
      </c>
      <c r="H39" s="310" t="s">
        <v>54</v>
      </c>
      <c r="I39" s="310" t="e">
        <f>(VLOOKUP(L39,'Pulldown-Listen'!$B$1:$F$49,5))*1</f>
        <v>#N/A</v>
      </c>
      <c r="J39" s="310"/>
      <c r="K39" s="311">
        <f>IF(L39=0,0,VLOOKUP(L39,'Pulldown-Listen'!$B$1:$G$49,6,0))</f>
        <v>0</v>
      </c>
      <c r="P39" s="19" t="str">
        <f>'Sub-Tab_E'!P130</f>
        <v>nein</v>
      </c>
      <c r="Q39" s="26"/>
      <c r="T39" s="327"/>
      <c r="U39" s="330" t="str">
        <f>IF(OR(AC35="1)",AC36="1)",AC37="1)",AC38="1)"),VLOOKUP("1)",'Pulldown-Listen'!A$56:C$61,2,0),IF(OR(AC35="2)",AC36="2)",AC37="2)",AC38="2)"),VLOOKUP("2)",'Pulldown-Listen'!A$56:C$61,2,0),IF(OR(AC35="3)",AC36="3)",AC37="3)",AC38="3)"),VLOOKUP("3)",'Pulldown-Listen'!A$56:C$61,2,0),IF(OR(AC35="4)",AC36="4)",AC37="4)",AC38="4)"),VLOOKUP("4)",'Pulldown-Listen'!A$56:C$61,2,0),IF(OR(AC35="5)",AC36="5)",AC37="5)",AC38="5)"),VLOOKUP("5)",'Pulldown-Listen'!A$56:C$61,2,0),IF(OR(AC35="6)",AC36="6)",AC37="6)",AC38="6)"),VLOOKUP("6)",'Pulldown-Listen'!A$56:C$61,2,0),""))))))</f>
        <v/>
      </c>
      <c r="V39" s="519" t="str">
        <f>IF(U39="","",VLOOKUP(U39,'Pulldown-Listen'!A56:C61,3,0))</f>
        <v/>
      </c>
      <c r="W39" s="519"/>
      <c r="X39" s="519"/>
      <c r="Y39" s="519"/>
      <c r="Z39" s="519"/>
      <c r="AA39" s="519"/>
      <c r="AB39" s="519"/>
      <c r="AC39" s="520"/>
      <c r="AE39" s="19">
        <f>VLOOKUP(V37,'Gruppen-Tabellen'!$F$95:$P$101,11,0)</f>
        <v>0</v>
      </c>
      <c r="AG39" s="529"/>
      <c r="AH39" s="476"/>
      <c r="AI39" s="505"/>
      <c r="AJ39" s="506"/>
      <c r="AK39" s="518"/>
      <c r="AL39" s="464"/>
      <c r="AM39" s="466"/>
      <c r="AN39" s="464"/>
      <c r="AO39" s="541"/>
      <c r="AP39" s="518"/>
      <c r="AQ39" s="543"/>
      <c r="AR39" s="466"/>
      <c r="AS39" s="536"/>
      <c r="AT39" s="480"/>
      <c r="AU39" s="490"/>
      <c r="AV39" s="476"/>
      <c r="AW39" s="482"/>
      <c r="AX39" s="476"/>
      <c r="AY39" s="476"/>
      <c r="AZ39" s="476"/>
      <c r="BA39" s="476"/>
      <c r="BB39" s="476"/>
      <c r="BC39" s="482"/>
      <c r="CV39" s="474"/>
      <c r="CW39" s="474"/>
      <c r="CX39" s="474"/>
      <c r="CY39" s="474"/>
      <c r="DA39" s="441">
        <f>SUM(DD35:DD38)</f>
        <v>0</v>
      </c>
      <c r="DD39" s="344"/>
      <c r="DG39" s="398"/>
      <c r="DI39" s="398"/>
      <c r="DJ39" s="344">
        <f>COUNTA(DB35:DC38)</f>
        <v>0</v>
      </c>
    </row>
    <row r="40" spans="2:114" ht="19.5" customHeight="1" thickBot="1" x14ac:dyDescent="0.4">
      <c r="B40" s="253">
        <v>34</v>
      </c>
      <c r="C40" s="312">
        <f>VLOOKUP($B40,'Gen-Tab'!$B$3:$O$57,11,0)</f>
        <v>45469</v>
      </c>
      <c r="D40" s="313">
        <f>VLOOKUP($B40,'Gen-Tab'!$B$3:$O$57,12,0)</f>
        <v>0.75</v>
      </c>
      <c r="E40" s="314" t="str">
        <f>VLOOKUP($B40,'Gen-Tab'!$B$3:$O$57,7,0)</f>
        <v>Ukraine</v>
      </c>
      <c r="F40" s="314" t="str">
        <f>VLOOKUP($B40,'Gen-Tab'!$B$3:$O$57,8,0)</f>
        <v>Belgien</v>
      </c>
      <c r="G40" s="315" t="e">
        <f>(VLOOKUP(L40,'Pulldown-Listen'!$B$1:$F$49,3))*1</f>
        <v>#N/A</v>
      </c>
      <c r="H40" s="315" t="s">
        <v>54</v>
      </c>
      <c r="I40" s="315" t="e">
        <f>(VLOOKUP(L40,'Pulldown-Listen'!$B$1:$F$49,5))*1</f>
        <v>#N/A</v>
      </c>
      <c r="J40" s="315"/>
      <c r="K40" s="316">
        <f>IF(L40=0,0,VLOOKUP(L40,'Pulldown-Listen'!$B$1:$G$49,6,0))</f>
        <v>0</v>
      </c>
      <c r="P40" s="19" t="str">
        <f>'Sub-Tab_E'!P131</f>
        <v>nein</v>
      </c>
      <c r="Q40" s="26"/>
      <c r="T40" s="328">
        <f>IF('Gruppen-Tabellen'!AJ67=12,1,0)</f>
        <v>0</v>
      </c>
      <c r="U40" s="329">
        <f>IF(SUM(W35:W38)=12,1,0)</f>
        <v>0</v>
      </c>
      <c r="V40" s="521"/>
      <c r="W40" s="521"/>
      <c r="X40" s="521"/>
      <c r="Y40" s="521"/>
      <c r="Z40" s="521"/>
      <c r="AA40" s="521"/>
      <c r="AB40" s="521"/>
      <c r="AC40" s="522"/>
      <c r="AE40" s="19">
        <f>$DJ$39</f>
        <v>0</v>
      </c>
      <c r="AG40" s="529"/>
      <c r="AH40" s="476">
        <v>50</v>
      </c>
      <c r="AI40" s="505">
        <f>VLOOKUP($AH40,'Gen-Tab'!$B$3:$O$57,11,0)</f>
        <v>45483</v>
      </c>
      <c r="AJ40" s="506">
        <f>VLOOKUP($AH40,'Gen-Tab'!$B$3:$O$57,12,0)</f>
        <v>0.875</v>
      </c>
      <c r="AK40" s="518" t="str">
        <f>VLOOKUP(AH40,'Gen-Tab'!$B$49:$D$57,2,0)</f>
        <v>1VF3</v>
      </c>
      <c r="AL40" s="464" t="str">
        <f>VLOOKUP(AK40,$AV$25:$AW$31,2,0)</f>
        <v/>
      </c>
      <c r="AM40" s="466" t="str">
        <f>VLOOKUP(AH40,'Gen-Tab'!$B$49:$D$57,3,0)</f>
        <v>1VF4</v>
      </c>
      <c r="AN40" s="464" t="str">
        <f>VLOOKUP(AM40,$AV$25:$AW$31,2,0)</f>
        <v/>
      </c>
      <c r="AO40" s="541" t="e">
        <f>(VLOOKUP(AS40,'Pulldown-Listen'!$B$1:$F$49,3))*1</f>
        <v>#N/A</v>
      </c>
      <c r="AP40" s="518" t="s">
        <v>54</v>
      </c>
      <c r="AQ40" s="543" t="e">
        <f>(VLOOKUP(AS40,'Pulldown-Listen'!$B$1:$F$49,5))*1</f>
        <v>#N/A</v>
      </c>
      <c r="AR40" s="572"/>
      <c r="AS40" s="536"/>
      <c r="AT40" s="480">
        <f>IF(AS40=0,0,VLOOKUP(AS40,'Pulldown-Listen'!$B$1:$G$49,6,0))</f>
        <v>0</v>
      </c>
      <c r="AU40" s="490"/>
      <c r="AV40" s="476" t="s">
        <v>151</v>
      </c>
      <c r="AW40" s="482" t="str">
        <f>IF(AND(AZ40="ja",OR(AT40=1,AU40=1)),AL40,IF(AND(AZ40="ja",OR(AT40=2,AU40=2)),AN40,IF(AND(AZ40="nein",AT40=1),AL40,IF(AND(AZ40="nein",AT40=2),AN40,""))))</f>
        <v/>
      </c>
      <c r="AX40" s="476" t="e">
        <f>VLOOKUP(AL40,'Gen-Tab'!$S$3:$T$26,2,0)</f>
        <v>#N/A</v>
      </c>
      <c r="AY40" s="476" t="e">
        <f>VLOOKUP(AN40,'Gen-Tab'!$S$3:$T$26,2,0)</f>
        <v>#N/A</v>
      </c>
      <c r="AZ40" s="476" t="str">
        <f>IF(AT40="X","ja","nein")</f>
        <v>nein</v>
      </c>
      <c r="BA40" s="476" t="str">
        <f>IF(AT40=0,"",IF(AZ40="nein","",IF(AND(AZ40="ja",AU40&gt;0),"","Elfmeterschießen tippen !")))</f>
        <v/>
      </c>
      <c r="BB40" s="476" t="s">
        <v>152</v>
      </c>
      <c r="BC40" s="482" t="str">
        <f>IF(AW40=AL40:AL40,AN40,AL40)</f>
        <v/>
      </c>
      <c r="CV40" s="474"/>
      <c r="CW40" s="474"/>
      <c r="CX40" s="474"/>
      <c r="CY40" s="474"/>
      <c r="DA40" s="295"/>
      <c r="DG40" s="398"/>
      <c r="DI40" s="398"/>
    </row>
    <row r="41" spans="2:114" ht="19.5" customHeight="1" thickBot="1" x14ac:dyDescent="0.4">
      <c r="U41" s="28"/>
      <c r="V41" s="32"/>
      <c r="W41" s="32"/>
      <c r="X41" s="32"/>
      <c r="Y41" s="32"/>
      <c r="Z41" s="32"/>
      <c r="AA41" s="32"/>
      <c r="AB41" s="32"/>
      <c r="AC41" s="32"/>
      <c r="AH41" s="476"/>
      <c r="AI41" s="507"/>
      <c r="AJ41" s="508"/>
      <c r="AK41" s="544"/>
      <c r="AL41" s="465"/>
      <c r="AM41" s="467"/>
      <c r="AN41" s="465"/>
      <c r="AO41" s="556"/>
      <c r="AP41" s="544"/>
      <c r="AQ41" s="554"/>
      <c r="AR41" s="538"/>
      <c r="AS41" s="537"/>
      <c r="AT41" s="494"/>
      <c r="AU41" s="490"/>
      <c r="AV41" s="476"/>
      <c r="AW41" s="482"/>
      <c r="AX41" s="476"/>
      <c r="AY41" s="476"/>
      <c r="AZ41" s="476"/>
      <c r="BA41" s="476"/>
      <c r="BB41" s="476"/>
      <c r="BC41" s="482"/>
      <c r="CV41" s="474"/>
      <c r="CW41" s="474"/>
      <c r="CX41" s="474"/>
      <c r="CY41" s="474"/>
      <c r="DA41" s="295"/>
      <c r="DG41" s="398"/>
      <c r="DI41" s="398"/>
    </row>
    <row r="42" spans="2:114" ht="27.75" customHeight="1" thickBot="1" x14ac:dyDescent="0.4">
      <c r="B42" s="251"/>
      <c r="C42" s="509" t="s">
        <v>477</v>
      </c>
      <c r="D42" s="510"/>
      <c r="E42" s="510"/>
      <c r="F42" s="510"/>
      <c r="G42" s="510"/>
      <c r="H42" s="305"/>
      <c r="I42" s="305"/>
      <c r="J42" s="305"/>
      <c r="K42" s="306"/>
      <c r="Q42" s="511" t="str">
        <f>IF(OR(P47="ja",P48="ja"),"Bei diesen Ergebnissen entscheidet ein Penalty-Schießen über die endgültige Tabellen- platzierung. 
Tragen Sie Ihren Tipp im entsprechenden Kästchen ein (1 oder 2)","")</f>
        <v/>
      </c>
      <c r="R42" s="511"/>
      <c r="T42" s="512" t="s">
        <v>477</v>
      </c>
      <c r="U42" s="513"/>
      <c r="V42" s="513"/>
      <c r="W42" s="513"/>
      <c r="X42" s="513"/>
      <c r="Y42" s="513"/>
      <c r="Z42" s="513"/>
      <c r="AA42" s="513"/>
      <c r="AB42" s="513"/>
      <c r="AC42" s="514"/>
      <c r="AE42" s="19" t="str">
        <f>IF(AND(OR(AE46=1,AE47="X"),AE48&lt;48),"J","N")</f>
        <v>N</v>
      </c>
      <c r="AF42" s="476"/>
      <c r="AG42" s="529" t="str">
        <f>VLOOKUP(AE42,'Pulldown-Listen'!A$128:B$129,2,0)</f>
        <v>.</v>
      </c>
      <c r="AI42" s="249"/>
      <c r="AJ42" s="249"/>
      <c r="AK42" s="249"/>
      <c r="AL42" s="249"/>
      <c r="AM42" s="249"/>
      <c r="AN42" s="477" t="str">
        <f>BA42</f>
        <v/>
      </c>
      <c r="AO42" s="477"/>
      <c r="AP42" s="477"/>
      <c r="AQ42" s="477"/>
      <c r="AR42" s="477"/>
      <c r="BA42" s="23" t="str">
        <f>IF(AND(BA38="",BA40=""),"","Elfmeterschießen tippen !")</f>
        <v/>
      </c>
      <c r="BC42" s="20"/>
      <c r="CV42" s="474"/>
      <c r="CW42" s="474"/>
      <c r="CX42" s="474"/>
      <c r="CY42" s="474"/>
      <c r="DA42" s="335" t="s">
        <v>477</v>
      </c>
      <c r="DB42" s="98" t="s">
        <v>578</v>
      </c>
      <c r="DC42" s="98" t="s">
        <v>579</v>
      </c>
      <c r="DD42" s="19" t="s">
        <v>215</v>
      </c>
      <c r="DG42" s="398"/>
      <c r="DI42" s="398"/>
    </row>
    <row r="43" spans="2:114" ht="19.5" customHeight="1" thickBot="1" x14ac:dyDescent="0.4">
      <c r="B43" s="252">
        <v>11</v>
      </c>
      <c r="C43" s="307">
        <f>VLOOKUP($B43,'Gen-Tab'!$B$3:$O$57,11,0)</f>
        <v>45461</v>
      </c>
      <c r="D43" s="308">
        <f>VLOOKUP($B43,'Gen-Tab'!$B$3:$O$57,12,0)</f>
        <v>0.75</v>
      </c>
      <c r="E43" s="309" t="str">
        <f>VLOOKUP($B43,'Gen-Tab'!$B$3:$O$57,7,0)</f>
        <v>Türkei</v>
      </c>
      <c r="F43" s="309" t="str">
        <f>VLOOKUP($B43,'Gen-Tab'!$B$3:$O$57,8,0)</f>
        <v>Georgien</v>
      </c>
      <c r="G43" s="310" t="e">
        <f>(VLOOKUP(L43,'Pulldown-Listen'!$B$1:$F$49,3))*1</f>
        <v>#N/A</v>
      </c>
      <c r="H43" s="310" t="s">
        <v>54</v>
      </c>
      <c r="I43" s="310" t="e">
        <f>(VLOOKUP(L43,'Pulldown-Listen'!$B$1:$F$49,5))*1</f>
        <v>#N/A</v>
      </c>
      <c r="J43" s="310"/>
      <c r="K43" s="311">
        <f>IF(L43=0,0,VLOOKUP(L43,'Pulldown-Listen'!$B$1:$G$49,6,0))</f>
        <v>0</v>
      </c>
      <c r="Q43" s="511"/>
      <c r="R43" s="511"/>
      <c r="T43" s="317">
        <v>1</v>
      </c>
      <c r="U43" s="318" t="s">
        <v>139</v>
      </c>
      <c r="V43" s="319" t="str">
        <f>IF(OR(AND(P47="ja",Q47=""),AND(P48="ja",Q48="")),"Tipps fehlen",IF(T48=1,VLOOKUP($T43,'Gruppen-Tabellen'!$D$78:$AB$81,3,0),"Tipps fehlen"))</f>
        <v>Tipps fehlen</v>
      </c>
      <c r="W43" s="319">
        <f>IF(OR(AND(P47="ja",Q47=""),AND(P48="ja",Q48="")),"0",IF(T48=1,VLOOKUP(V43,'Gruppen-Tabellen'!$AI$78:$AJ$81,2,0),0))</f>
        <v>0</v>
      </c>
      <c r="X43" s="320">
        <f>IF(OR(AND(P47="ja",Q47=""),AND(P48="ja",Q48="")),"0",IF(T48=1,VLOOKUP($T43,'Gruppen-Tabellen'!$D$78:$AB$81,4,0),0))</f>
        <v>0</v>
      </c>
      <c r="Y43" s="320" t="s">
        <v>54</v>
      </c>
      <c r="Z43" s="318">
        <f>IF(OR(AND(P47="ja",Q47=""),AND(P48="ja",Q48="")),"0",IF(T48=1,VLOOKUP($T43,'Gruppen-Tabellen'!$D$78:$AB$81,5,0),0))</f>
        <v>0</v>
      </c>
      <c r="AA43" s="320">
        <f>X43-Z43</f>
        <v>0</v>
      </c>
      <c r="AB43" s="321">
        <f>IF(OR(AND(P47="ja",Q47=""),AND(P48="ja",Q48="")),"0",IF(T48=1,VLOOKUP($T43,'Gruppen-Tabellen'!$D$78:$AB$81,7,0),0))</f>
        <v>0</v>
      </c>
      <c r="AC43" s="331" t="str">
        <f>IF(OR(AND(P47="ja",Q47=""),AND(P48="ja",Q48="")),"",IF(T48=1,VLOOKUP(V43,'Gruppen-Tabellen'!F$3:AG$81,28,0),""))</f>
        <v/>
      </c>
      <c r="AD43" s="337" t="s">
        <v>586</v>
      </c>
      <c r="AE43" s="23"/>
      <c r="AF43" s="476"/>
      <c r="AG43" s="529"/>
      <c r="AI43" s="249"/>
      <c r="AJ43" s="249"/>
      <c r="AK43" s="249"/>
      <c r="AL43" s="249"/>
      <c r="AM43" s="249"/>
      <c r="AN43" s="477"/>
      <c r="AO43" s="477"/>
      <c r="AP43" s="477"/>
      <c r="AQ43" s="477"/>
      <c r="AR43" s="477"/>
      <c r="BC43" s="20"/>
      <c r="CV43" s="474"/>
      <c r="CW43" s="474"/>
      <c r="CX43" s="474"/>
      <c r="CY43" s="474"/>
      <c r="DA43" s="295" t="str">
        <f>'Gen-Tab'!S23</f>
        <v>Türkei</v>
      </c>
      <c r="DB43" s="39"/>
      <c r="DC43" s="39"/>
      <c r="DD43" s="19">
        <f>DB43*1+DC43*3</f>
        <v>0</v>
      </c>
      <c r="DE43" s="19">
        <f>RANK(DD43,DD$43:DD$46,1)</f>
        <v>1</v>
      </c>
      <c r="DF43" s="19">
        <f>RANK(DG43,DG$43:DG$46,1)</f>
        <v>2</v>
      </c>
      <c r="DG43" s="398">
        <f>DE43+(VLOOKUP(DA43,'Gen-Tab'!$S$3:$V$26,4,0)/1000)</f>
        <v>1.008</v>
      </c>
      <c r="DH43" s="19">
        <f>RANK(DG43,DG$3:DG$46,0)</f>
        <v>17</v>
      </c>
      <c r="DI43" s="398" t="str">
        <f>DA43</f>
        <v>Türkei</v>
      </c>
    </row>
    <row r="44" spans="2:114" ht="19.5" customHeight="1" x14ac:dyDescent="0.35">
      <c r="B44" s="252">
        <v>12</v>
      </c>
      <c r="C44" s="307">
        <f>VLOOKUP($B44,'Gen-Tab'!$B$3:$O$57,11,0)</f>
        <v>45461</v>
      </c>
      <c r="D44" s="308">
        <f>VLOOKUP($B44,'Gen-Tab'!$B$3:$O$57,12,0)</f>
        <v>0.875</v>
      </c>
      <c r="E44" s="309" t="str">
        <f>VLOOKUP($B44,'Gen-Tab'!$B$3:$O$57,7,0)</f>
        <v>Portugal</v>
      </c>
      <c r="F44" s="309" t="str">
        <f>VLOOKUP($B44,'Gen-Tab'!$B$3:$O$57,8,0)</f>
        <v>Tschechien</v>
      </c>
      <c r="G44" s="310" t="e">
        <f>(VLOOKUP(L44,'Pulldown-Listen'!$B$1:$F$49,3))*1</f>
        <v>#N/A</v>
      </c>
      <c r="H44" s="310" t="s">
        <v>54</v>
      </c>
      <c r="I44" s="310" t="e">
        <f>(VLOOKUP(L44,'Pulldown-Listen'!$B$1:$F$49,5))*1</f>
        <v>#N/A</v>
      </c>
      <c r="J44" s="310"/>
      <c r="K44" s="311">
        <f>IF(L44=0,0,VLOOKUP(L44,'Pulldown-Listen'!$B$1:$G$49,6,0))</f>
        <v>0</v>
      </c>
      <c r="Q44" s="511"/>
      <c r="R44" s="511"/>
      <c r="T44" s="317">
        <v>2</v>
      </c>
      <c r="U44" s="318" t="s">
        <v>139</v>
      </c>
      <c r="V44" s="319" t="str">
        <f>IF(OR(AND(P47="ja",Q47=""),AND(P48="ja",Q48="")),"Tipps fehlen",IF(T48=1,VLOOKUP($T44,'Gruppen-Tabellen'!$D$78:$AB$81,3,0),"Tipps fehlen"))</f>
        <v>Tipps fehlen</v>
      </c>
      <c r="W44" s="319">
        <f>IF(OR(AND(P47="ja",Q47=""),AND(P48="ja",Q48="")),"0",IF(T48=1,VLOOKUP(V44,'Gruppen-Tabellen'!$AI$78:$AJ$81,2,0),0))</f>
        <v>0</v>
      </c>
      <c r="X44" s="320">
        <f>IF(OR(AND(P47="ja",Q47=""),AND(P48="ja",Q48="")),"0",IF(T48=1,VLOOKUP($T44,'Gruppen-Tabellen'!$D$78:$AB$81,4,0),0))</f>
        <v>0</v>
      </c>
      <c r="Y44" s="320" t="s">
        <v>54</v>
      </c>
      <c r="Z44" s="318">
        <f>IF(OR(AND(P47="ja",Q47=""),AND(P48="ja",Q48="")),"0",IF(T48=1,VLOOKUP($T44,'Gruppen-Tabellen'!$D$78:$AB$81,5,0),0))</f>
        <v>0</v>
      </c>
      <c r="AA44" s="320">
        <f>X44-Z44</f>
        <v>0</v>
      </c>
      <c r="AB44" s="321">
        <f>IF(OR(AND(P47="ja",Q47=""),AND(P48="ja",Q48="")),"0",IF(T48=1,VLOOKUP($T44,'Gruppen-Tabellen'!$D$78:$AB$81,7,0),0))</f>
        <v>0</v>
      </c>
      <c r="AC44" s="331" t="str">
        <f>IF(OR(AND(P47="ja",Q47=""),AND(P48="ja",Q48="")),"",IF(T48=1,VLOOKUP(V44,'Gruppen-Tabellen'!F$3:AG$81,28,0),""))</f>
        <v/>
      </c>
      <c r="AD44" s="338" t="s">
        <v>585</v>
      </c>
      <c r="AG44" s="529"/>
      <c r="AI44" s="545" t="s">
        <v>59</v>
      </c>
      <c r="AJ44" s="546"/>
      <c r="AK44" s="546"/>
      <c r="AL44" s="546"/>
      <c r="AM44" s="546"/>
      <c r="AN44" s="546"/>
      <c r="AO44" s="546"/>
      <c r="AP44" s="546"/>
      <c r="AQ44" s="546"/>
      <c r="AR44" s="546"/>
      <c r="AS44" s="546"/>
      <c r="AT44" s="547"/>
      <c r="BC44" s="20"/>
      <c r="CV44" s="474"/>
      <c r="CW44" s="474"/>
      <c r="CX44" s="474"/>
      <c r="CY44" s="474"/>
      <c r="DA44" s="295" t="str">
        <f>'Gen-Tab'!S24</f>
        <v>Georgien</v>
      </c>
      <c r="DB44" s="39"/>
      <c r="DC44" s="39"/>
      <c r="DD44" s="19">
        <f>DB44*1+DC44*3</f>
        <v>0</v>
      </c>
      <c r="DE44" s="19">
        <f t="shared" ref="DE44:DE46" si="21">RANK(DD44,DD$43:DD$46,1)</f>
        <v>1</v>
      </c>
      <c r="DF44" s="19">
        <f t="shared" ref="DF44:DF46" si="22">RANK(DG44,DG$43:DG$46,1)</f>
        <v>4</v>
      </c>
      <c r="DG44" s="398">
        <f>DE44+(VLOOKUP(DA44,'Gen-Tab'!$S$3:$V$26,4,0)/1000)</f>
        <v>1.024</v>
      </c>
      <c r="DH44" s="19">
        <f t="shared" ref="DH44:DH46" si="23">RANK(DG44,DG$3:DG$46,0)</f>
        <v>1</v>
      </c>
      <c r="DI44" s="398" t="str">
        <f>DA44</f>
        <v>Georgien</v>
      </c>
    </row>
    <row r="45" spans="2:114" ht="19.5" customHeight="1" thickBot="1" x14ac:dyDescent="0.4">
      <c r="B45" s="252">
        <v>23</v>
      </c>
      <c r="C45" s="307">
        <f>VLOOKUP($B45,'Gen-Tab'!$B$3:$O$57,11,0)</f>
        <v>45465</v>
      </c>
      <c r="D45" s="308">
        <f>VLOOKUP($B45,'Gen-Tab'!$B$3:$O$57,12,0)</f>
        <v>0.75</v>
      </c>
      <c r="E45" s="309" t="str">
        <f>VLOOKUP($B45,'Gen-Tab'!$B$3:$O$57,7,0)</f>
        <v>Türkei</v>
      </c>
      <c r="F45" s="309" t="str">
        <f>VLOOKUP($B45,'Gen-Tab'!$B$3:$O$57,8,0)</f>
        <v>Portugal</v>
      </c>
      <c r="G45" s="310" t="e">
        <f>(VLOOKUP(L45,'Pulldown-Listen'!$B$1:$F$49,3))*1</f>
        <v>#N/A</v>
      </c>
      <c r="H45" s="310" t="s">
        <v>54</v>
      </c>
      <c r="I45" s="310" t="e">
        <f>(VLOOKUP(L45,'Pulldown-Listen'!$B$1:$F$49,5))*1</f>
        <v>#N/A</v>
      </c>
      <c r="J45" s="310"/>
      <c r="K45" s="311">
        <f>IF(L45=0,0,VLOOKUP(L45,'Pulldown-Listen'!$B$1:$G$49,6,0))</f>
        <v>0</v>
      </c>
      <c r="Q45" s="511"/>
      <c r="R45" s="511"/>
      <c r="T45" s="317">
        <v>3</v>
      </c>
      <c r="U45" s="318" t="s">
        <v>139</v>
      </c>
      <c r="V45" s="319" t="str">
        <f>IF(OR(AND(P47="ja",Q47=""),AND(P48="ja",Q48="")),"Tipps fehlen",IF(T48=1,VLOOKUP($T45,'Gruppen-Tabellen'!$D$78:$AB$81,3,0),"Tipps fehlen"))</f>
        <v>Tipps fehlen</v>
      </c>
      <c r="W45" s="319">
        <f>IF(OR(AND(P47="ja",Q47=""),AND(P48="ja",Q48="")),"0",IF(T48=1,VLOOKUP(V45,'Gruppen-Tabellen'!$AI$78:$AJ$81,2,0),0))</f>
        <v>0</v>
      </c>
      <c r="X45" s="320">
        <f>IF(OR(AND(P47="ja",Q47=""),AND(P48="ja",Q48="")),"0",IF(T48=1,VLOOKUP($T45,'Gruppen-Tabellen'!$D$78:$AB$81,4,0),0))</f>
        <v>0</v>
      </c>
      <c r="Y45" s="320" t="s">
        <v>54</v>
      </c>
      <c r="Z45" s="318">
        <f>IF(OR(AND(P47="ja",Q47=""),AND(P48="ja",Q48="")),"0",IF(T48=1,VLOOKUP($T45,'Gruppen-Tabellen'!$D$78:$AB$81,5,0),0))</f>
        <v>0</v>
      </c>
      <c r="AA45" s="320">
        <f>X45-Z45</f>
        <v>0</v>
      </c>
      <c r="AB45" s="321">
        <f>IF(OR(AND(P47="ja",Q47=""),AND(P48="ja",Q48="")),"0",IF(T48=1,VLOOKUP($T45,'Gruppen-Tabellen'!$D$78:$AB$81,7,0),0))</f>
        <v>0</v>
      </c>
      <c r="AC45" s="331" t="str">
        <f>IF(OR(AND(P47="ja",Q47=""),AND(P48="ja",Q48="")),"",IF(T48=1,VLOOKUP(V45,'Gruppen-Tabellen'!F$3:AG$81,28,0),""))</f>
        <v/>
      </c>
      <c r="AD45" s="339" t="str">
        <f>IF(V45="Tipps fehlen","",VLOOKUP(V45,'Gruppen-Tabellen'!F$95:T$100,15,0))</f>
        <v/>
      </c>
      <c r="AG45" s="529"/>
      <c r="AI45" s="548"/>
      <c r="AJ45" s="549"/>
      <c r="AK45" s="549"/>
      <c r="AL45" s="549"/>
      <c r="AM45" s="549"/>
      <c r="AN45" s="549"/>
      <c r="AO45" s="549"/>
      <c r="AP45" s="549"/>
      <c r="AQ45" s="549"/>
      <c r="AR45" s="549"/>
      <c r="AS45" s="549"/>
      <c r="AT45" s="550"/>
      <c r="BC45" s="20"/>
      <c r="CV45" s="474"/>
      <c r="CW45" s="474"/>
      <c r="CX45" s="474"/>
      <c r="CY45" s="474"/>
      <c r="DA45" s="295" t="str">
        <f>'Gen-Tab'!S25</f>
        <v>Portugal</v>
      </c>
      <c r="DB45" s="39"/>
      <c r="DC45" s="39"/>
      <c r="DD45" s="19">
        <f>DB45*1+DC45*3</f>
        <v>0</v>
      </c>
      <c r="DE45" s="19">
        <f t="shared" si="21"/>
        <v>1</v>
      </c>
      <c r="DF45" s="19">
        <f t="shared" si="22"/>
        <v>1</v>
      </c>
      <c r="DG45" s="398">
        <f>DE45+(VLOOKUP(DA45,'Gen-Tab'!$S$3:$V$26,4,0)/1000)</f>
        <v>1.002</v>
      </c>
      <c r="DH45" s="19">
        <f t="shared" si="23"/>
        <v>23</v>
      </c>
      <c r="DI45" s="398" t="str">
        <f>DA45</f>
        <v>Portugal</v>
      </c>
    </row>
    <row r="46" spans="2:114" ht="19.5" customHeight="1" thickBot="1" x14ac:dyDescent="0.4">
      <c r="B46" s="252">
        <v>24</v>
      </c>
      <c r="C46" s="307">
        <f>VLOOKUP($B46,'Gen-Tab'!$B$3:$O$57,11,0)</f>
        <v>45465</v>
      </c>
      <c r="D46" s="308">
        <f>VLOOKUP($B46,'Gen-Tab'!$B$3:$O$57,12,0)</f>
        <v>0.625</v>
      </c>
      <c r="E46" s="309" t="str">
        <f>VLOOKUP($B46,'Gen-Tab'!$B$3:$O$57,7,0)</f>
        <v>Georgien</v>
      </c>
      <c r="F46" s="309" t="str">
        <f>VLOOKUP($B46,'Gen-Tab'!$B$3:$O$57,8,0)</f>
        <v>Tschechien</v>
      </c>
      <c r="G46" s="310" t="e">
        <f>(VLOOKUP(L46,'Pulldown-Listen'!$B$1:$F$49,3))*1</f>
        <v>#N/A</v>
      </c>
      <c r="H46" s="310" t="s">
        <v>54</v>
      </c>
      <c r="I46" s="310" t="e">
        <f>(VLOOKUP(L46,'Pulldown-Listen'!$B$1:$F$49,5))*1</f>
        <v>#N/A</v>
      </c>
      <c r="J46" s="310"/>
      <c r="K46" s="311">
        <f>IF(L46=0,0,VLOOKUP(L46,'Pulldown-Listen'!$B$1:$G$49,6,0))</f>
        <v>0</v>
      </c>
      <c r="Q46" s="511"/>
      <c r="R46" s="511"/>
      <c r="T46" s="322">
        <v>4</v>
      </c>
      <c r="U46" s="323" t="s">
        <v>139</v>
      </c>
      <c r="V46" s="324" t="str">
        <f>IF(OR(AND(P47="ja",Q47=""),AND(P48="ja",Q48="")),"Tipps fehlen",IF(T48=1,VLOOKUP($T46,'Gruppen-Tabellen'!$D$78:$AB$81,3,0),"Tipps fehlen"))</f>
        <v>Tipps fehlen</v>
      </c>
      <c r="W46" s="324">
        <f>IF(OR(AND(P47="ja",Q47=""),AND(P48="ja",Q48="")),"0",IF(T48=1,VLOOKUP(V46,'Gruppen-Tabellen'!$AI$78:$AJ$81,2,0),0))</f>
        <v>0</v>
      </c>
      <c r="X46" s="325">
        <f>IF(OR(AND(P47="ja",Q47=""),AND(P48="ja",Q48="")),"0",IF(T48=1,VLOOKUP($T46,'Gruppen-Tabellen'!$D$78:$AB$81,4,0),0))</f>
        <v>0</v>
      </c>
      <c r="Y46" s="325" t="s">
        <v>54</v>
      </c>
      <c r="Z46" s="323">
        <f>IF(OR(AND(P47="ja",Q47=""),AND(P48="ja",Q48="")),"0",IF(T48=1,VLOOKUP($T46,'Gruppen-Tabellen'!$D$78:$AB$81,5,0),0))</f>
        <v>0</v>
      </c>
      <c r="AA46" s="325">
        <f>X46-Z46</f>
        <v>0</v>
      </c>
      <c r="AB46" s="326">
        <f>IF(OR(AND(P47="ja",Q47=""),AND(P48="ja",Q48="")),"0",IF(T48=1,VLOOKUP($T46,'Gruppen-Tabellen'!$D$78:$AB$81,7,0),0))</f>
        <v>0</v>
      </c>
      <c r="AC46" s="332" t="str">
        <f>IF(OR(AND(P47="ja",Q47=""),AND(P48="ja",Q48="")),"",IF(T48=1,VLOOKUP(V46,'Gruppen-Tabellen'!F$3:AG$81,28,0),""))</f>
        <v/>
      </c>
      <c r="AE46" s="19">
        <f>IF(OR(U47="4)",U47="5)",U47="6)"),1,0)</f>
        <v>0</v>
      </c>
      <c r="AG46" s="529"/>
      <c r="AH46" s="23"/>
      <c r="AI46" s="551"/>
      <c r="AJ46" s="552"/>
      <c r="AK46" s="552"/>
      <c r="AL46" s="552"/>
      <c r="AM46" s="552"/>
      <c r="AN46" s="552"/>
      <c r="AO46" s="552"/>
      <c r="AP46" s="552"/>
      <c r="AQ46" s="552"/>
      <c r="AR46" s="552"/>
      <c r="AS46" s="552"/>
      <c r="AT46" s="553"/>
      <c r="AV46" s="23"/>
      <c r="CV46" s="474"/>
      <c r="CW46" s="474"/>
      <c r="CX46" s="474"/>
      <c r="CY46" s="474"/>
      <c r="DA46" s="295" t="str">
        <f>'Gen-Tab'!S26</f>
        <v>Tschechien</v>
      </c>
      <c r="DB46" s="39"/>
      <c r="DC46" s="39"/>
      <c r="DD46" s="19">
        <f>DB46*1+DC46*3</f>
        <v>0</v>
      </c>
      <c r="DE46" s="19">
        <f t="shared" si="21"/>
        <v>1</v>
      </c>
      <c r="DF46" s="19">
        <f t="shared" si="22"/>
        <v>3</v>
      </c>
      <c r="DG46" s="398">
        <f>DE46+(VLOOKUP(DA46,'Gen-Tab'!$S$3:$V$26,4,0)/1000)</f>
        <v>1.018</v>
      </c>
      <c r="DH46" s="19">
        <f t="shared" si="23"/>
        <v>7</v>
      </c>
      <c r="DI46" s="398" t="str">
        <f>DA46</f>
        <v>Tschechien</v>
      </c>
    </row>
    <row r="47" spans="2:114" ht="19.5" customHeight="1" x14ac:dyDescent="0.35">
      <c r="B47" s="252">
        <v>35</v>
      </c>
      <c r="C47" s="307">
        <f>VLOOKUP($B47,'Gen-Tab'!$B$3:$O$57,11,0)</f>
        <v>45469</v>
      </c>
      <c r="D47" s="308">
        <f>VLOOKUP($B47,'Gen-Tab'!$B$3:$O$57,12,0)</f>
        <v>0.875</v>
      </c>
      <c r="E47" s="309" t="str">
        <f>VLOOKUP($B47,'Gen-Tab'!$B$3:$O$57,7,0)</f>
        <v>Georgien</v>
      </c>
      <c r="F47" s="309" t="str">
        <f>VLOOKUP($B47,'Gen-Tab'!$B$3:$O$57,8,0)</f>
        <v>Portugal</v>
      </c>
      <c r="G47" s="310" t="e">
        <f>(VLOOKUP(L47,'Pulldown-Listen'!$B$1:$F$49,3))*1</f>
        <v>#N/A</v>
      </c>
      <c r="H47" s="310" t="s">
        <v>54</v>
      </c>
      <c r="I47" s="310" t="e">
        <f>(VLOOKUP(L47,'Pulldown-Listen'!$B$1:$F$49,5))*1</f>
        <v>#N/A</v>
      </c>
      <c r="J47" s="310"/>
      <c r="K47" s="311">
        <f>IF(L47=0,0,VLOOKUP(L47,'Pulldown-Listen'!$B$1:$G$49,6,0))</f>
        <v>0</v>
      </c>
      <c r="P47" s="19" t="str">
        <f>'Sub-Tab_F'!P130</f>
        <v>nein</v>
      </c>
      <c r="Q47" s="26"/>
      <c r="T47" s="327"/>
      <c r="U47" s="330" t="str">
        <f>IF(OR(AC43="1)",AC44="1)",AC45="1)",AC46="1)"),VLOOKUP("1)",'Pulldown-Listen'!A$56:C$61,2,0),IF(OR(AC43="2)",AC44="2)",AC45="2)",AC46="2)"),VLOOKUP("2)",'Pulldown-Listen'!A$56:C$61,2,0),IF(OR(AC43="3)",AC44="3)",AC45="3)",AC46="3)"),VLOOKUP("3)",'Pulldown-Listen'!A$56:C$61,2,0),IF(OR(AC43="4)",AC44="4)",AC45="4)",AC46="4)"),VLOOKUP("4)",'Pulldown-Listen'!A$56:C$61,2,0),IF(OR(AC43="5)",AC44="5)",AC45="5)",AC46="5)"),VLOOKUP("5)",'Pulldown-Listen'!A$56:C$61,2,0),IF(OR(AC43="6)",AC44="6)",AC45="6)",AC46="6)"),VLOOKUP("6)",'Pulldown-Listen'!A$56:C$61,2,0),""))))))</f>
        <v/>
      </c>
      <c r="V47" s="519" t="str">
        <f>IF(U47="","",VLOOKUP(U47,'Pulldown-Listen'!A56:C61,3,0))</f>
        <v/>
      </c>
      <c r="W47" s="519"/>
      <c r="X47" s="519"/>
      <c r="Y47" s="519"/>
      <c r="Z47" s="519"/>
      <c r="AA47" s="519"/>
      <c r="AB47" s="519"/>
      <c r="AC47" s="520"/>
      <c r="AE47" s="19">
        <f>VLOOKUP(V45,'Gruppen-Tabellen'!$F$95:$P$101,11,0)</f>
        <v>0</v>
      </c>
      <c r="AG47" s="529"/>
      <c r="AH47" s="476">
        <v>51</v>
      </c>
      <c r="AI47" s="515">
        <f>VLOOKUP($AH47,'Gen-Tab'!$B$3:$O$57,11,0)</f>
        <v>45487</v>
      </c>
      <c r="AJ47" s="516">
        <f>VLOOKUP($AH47,'Gen-Tab'!$B$3:$O$57,12,0)</f>
        <v>0.875</v>
      </c>
      <c r="AK47" s="486" t="str">
        <f>VLOOKUP(AH47,'Gen-Tab'!$B$49:$D$57,2,0)</f>
        <v>1HF1</v>
      </c>
      <c r="AL47" s="484" t="str">
        <f>VLOOKUP(AK47,$AV$38:$AW$41,2,0)</f>
        <v/>
      </c>
      <c r="AM47" s="486" t="str">
        <f>VLOOKUP(AH47,'Gen-Tab'!$B$49:$D$57,3,0)</f>
        <v>1HF2</v>
      </c>
      <c r="AN47" s="484" t="str">
        <f>VLOOKUP(AM47,$AV$38:$AW$41,2,0)</f>
        <v/>
      </c>
      <c r="AO47" s="540" t="e">
        <f>(VLOOKUP(AS47,'Pulldown-Listen'!$B$1:$F$49,3))*1</f>
        <v>#N/A</v>
      </c>
      <c r="AP47" s="517" t="s">
        <v>54</v>
      </c>
      <c r="AQ47" s="542" t="e">
        <f>(VLOOKUP(AS47,'Pulldown-Listen'!$B$1:$F$49,5))*1</f>
        <v>#N/A</v>
      </c>
      <c r="AR47" s="555"/>
      <c r="AS47" s="539"/>
      <c r="AT47" s="489">
        <f>IF(AS47=0,0,VLOOKUP(AS47,'Pulldown-Listen'!$B$1:$G$49,6,0))</f>
        <v>0</v>
      </c>
      <c r="AU47" s="490"/>
      <c r="AV47" s="476" t="s">
        <v>153</v>
      </c>
      <c r="AW47" s="482" t="str">
        <f>IF(AND(AZ47="ja",OR(AT47=1,AU47=1)),AL47,IF(AND(AZ47="ja",OR(AT47=2,AU47=2)),AN47,IF(AND(AZ47="nein",AT47=1),AL47,IF(AND(AZ47="nein",AT47=2),AN47,""))))</f>
        <v/>
      </c>
      <c r="AX47" s="476" t="s">
        <v>540</v>
      </c>
      <c r="AY47" s="476" t="e">
        <f>VLOOKUP(AN47,'Gen-Tab'!$S$3:$T$26,2,0)</f>
        <v>#N/A</v>
      </c>
      <c r="AZ47" s="476" t="str">
        <f>IF(AT47="X","ja","nein")</f>
        <v>nein</v>
      </c>
      <c r="BA47" s="476" t="str">
        <f>IF(AT47=0,"",IF(AZ47="nein","",IF(AND(AZ47="ja",AU47&gt;0),"","Elfmeterschießen tippen !")))</f>
        <v/>
      </c>
      <c r="BB47" s="476" t="s">
        <v>154</v>
      </c>
      <c r="BC47" s="482" t="str">
        <f>IF(AW47=AL47:AL47,AN47,AL47)</f>
        <v/>
      </c>
      <c r="DA47" s="441">
        <f>SUM(DD43:DD46)</f>
        <v>0</v>
      </c>
      <c r="DD47" s="344">
        <f>IF(OR(DB43="",DC43="",DB44="",DC44="",DB45="",DC45="",DB46="",DC46=""),0,1)</f>
        <v>0</v>
      </c>
      <c r="DJ47" s="344">
        <f>COUNTA(DB43:DC46)</f>
        <v>0</v>
      </c>
    </row>
    <row r="48" spans="2:114" ht="19.5" customHeight="1" thickBot="1" x14ac:dyDescent="0.4">
      <c r="B48" s="253">
        <v>36</v>
      </c>
      <c r="C48" s="312">
        <f>VLOOKUP($B48,'Gen-Tab'!$B$3:$O$57,11,0)</f>
        <v>45469</v>
      </c>
      <c r="D48" s="313">
        <f>VLOOKUP($B48,'Gen-Tab'!$B$3:$O$57,12,0)</f>
        <v>0.875</v>
      </c>
      <c r="E48" s="314" t="str">
        <f>VLOOKUP($B48,'Gen-Tab'!$B$3:$O$57,7,0)</f>
        <v>Tschechien</v>
      </c>
      <c r="F48" s="314" t="str">
        <f>VLOOKUP($B48,'Gen-Tab'!$B$3:$O$57,8,0)</f>
        <v>Türkei</v>
      </c>
      <c r="G48" s="315" t="e">
        <f>(VLOOKUP(L48,'Pulldown-Listen'!$B$1:$F$49,3))*1</f>
        <v>#N/A</v>
      </c>
      <c r="H48" s="315" t="s">
        <v>54</v>
      </c>
      <c r="I48" s="315" t="e">
        <f>(VLOOKUP(L48,'Pulldown-Listen'!$B$1:$F$49,5))*1</f>
        <v>#N/A</v>
      </c>
      <c r="J48" s="315"/>
      <c r="K48" s="316">
        <f>IF(L48=0,0,VLOOKUP(L48,'Pulldown-Listen'!$B$1:$G$49,6,0))</f>
        <v>0</v>
      </c>
      <c r="P48" s="19" t="str">
        <f>'Sub-Tab_F'!P131</f>
        <v>nein</v>
      </c>
      <c r="Q48" s="26"/>
      <c r="T48" s="328">
        <f>IF('Gruppen-Tabellen'!AJ82=12,1,0)</f>
        <v>0</v>
      </c>
      <c r="U48" s="329">
        <f>IF(SUM(W43:W46)=12,1,0)</f>
        <v>0</v>
      </c>
      <c r="V48" s="521"/>
      <c r="W48" s="521"/>
      <c r="X48" s="521"/>
      <c r="Y48" s="521"/>
      <c r="Z48" s="521"/>
      <c r="AA48" s="521"/>
      <c r="AB48" s="521"/>
      <c r="AC48" s="522"/>
      <c r="AE48" s="19">
        <f>$DJ$47</f>
        <v>0</v>
      </c>
      <c r="AG48" s="529"/>
      <c r="AH48" s="476"/>
      <c r="AI48" s="507"/>
      <c r="AJ48" s="508"/>
      <c r="AK48" s="467"/>
      <c r="AL48" s="465"/>
      <c r="AM48" s="467"/>
      <c r="AN48" s="465"/>
      <c r="AO48" s="556"/>
      <c r="AP48" s="544"/>
      <c r="AQ48" s="554"/>
      <c r="AR48" s="538"/>
      <c r="AS48" s="537"/>
      <c r="AT48" s="494"/>
      <c r="AU48" s="490"/>
      <c r="AV48" s="476"/>
      <c r="AW48" s="482"/>
      <c r="AX48" s="476"/>
      <c r="AY48" s="476"/>
      <c r="AZ48" s="476"/>
      <c r="BA48" s="476"/>
      <c r="BB48" s="476"/>
      <c r="BC48" s="482"/>
    </row>
    <row r="49" spans="2:114" ht="19.5" customHeight="1" x14ac:dyDescent="0.35">
      <c r="U49" s="28"/>
      <c r="V49" s="32"/>
      <c r="W49" s="32"/>
      <c r="X49" s="32"/>
      <c r="Y49" s="32"/>
      <c r="Z49" s="32"/>
      <c r="AA49" s="32"/>
      <c r="AB49" s="32"/>
      <c r="AC49" s="32"/>
      <c r="AH49" s="23"/>
      <c r="AN49" s="558" t="str">
        <f>BA47</f>
        <v/>
      </c>
      <c r="AO49" s="558"/>
      <c r="AP49" s="558"/>
      <c r="AQ49" s="558"/>
      <c r="AR49" s="558"/>
      <c r="AV49" s="23"/>
      <c r="DJ49" s="344">
        <f>SUM(DJ7:DJ48)</f>
        <v>0</v>
      </c>
    </row>
    <row r="50" spans="2:114" ht="19.5" customHeight="1" x14ac:dyDescent="0.35">
      <c r="T50" s="374">
        <f>T8+T16+T24+T32+T40+T48</f>
        <v>0</v>
      </c>
      <c r="U50" s="28"/>
      <c r="V50" s="32"/>
      <c r="W50" s="32"/>
      <c r="X50" s="32"/>
      <c r="Y50" s="32"/>
      <c r="Z50" s="32"/>
      <c r="AA50" s="32"/>
      <c r="AB50" s="32"/>
      <c r="AC50" s="32"/>
      <c r="AE50" s="19">
        <f>COUNTIF(AE2:AE48,"J")</f>
        <v>0</v>
      </c>
      <c r="AN50" s="477"/>
      <c r="AO50" s="477"/>
      <c r="AP50" s="477"/>
      <c r="AQ50" s="477"/>
      <c r="AR50" s="477"/>
    </row>
    <row r="51" spans="2:114" ht="19.5" customHeight="1" x14ac:dyDescent="0.35">
      <c r="U51" s="28"/>
      <c r="V51" s="32"/>
      <c r="W51" s="32"/>
      <c r="X51" s="32"/>
      <c r="Y51" s="32"/>
      <c r="Z51" s="32"/>
      <c r="AA51" s="32"/>
      <c r="AB51" s="32"/>
      <c r="AC51" s="32"/>
    </row>
    <row r="52" spans="2:114" ht="19.5" customHeight="1" x14ac:dyDescent="0.35">
      <c r="U52" s="28"/>
      <c r="V52" s="32"/>
      <c r="W52" s="32"/>
      <c r="X52" s="32"/>
      <c r="Y52" s="32"/>
      <c r="Z52" s="32"/>
      <c r="AA52" s="32"/>
      <c r="AB52" s="32"/>
      <c r="AC52" s="32"/>
      <c r="AI52" s="569" t="s">
        <v>155</v>
      </c>
      <c r="AJ52" s="569"/>
      <c r="AK52" s="569"/>
      <c r="AL52" s="569"/>
      <c r="AN52" s="570" t="str">
        <f>AW47</f>
        <v/>
      </c>
      <c r="AO52" s="570"/>
      <c r="AP52" s="570"/>
      <c r="AQ52" s="570"/>
      <c r="AR52" s="570"/>
      <c r="AX52" s="476"/>
      <c r="AY52" s="476" t="e">
        <f>VLOOKUP(AN52,'Gen-Tab'!$S$3:$T$18,2,0)</f>
        <v>#N/A</v>
      </c>
    </row>
    <row r="53" spans="2:114" ht="19.5" customHeight="1" thickBot="1" x14ac:dyDescent="0.4">
      <c r="U53" s="28"/>
      <c r="V53" s="32"/>
      <c r="W53" s="32"/>
      <c r="X53" s="32"/>
      <c r="Y53" s="32"/>
      <c r="Z53" s="32"/>
      <c r="AA53" s="32"/>
      <c r="AB53" s="32"/>
      <c r="AC53" s="32"/>
      <c r="AI53" s="569"/>
      <c r="AJ53" s="569"/>
      <c r="AK53" s="569"/>
      <c r="AL53" s="569"/>
      <c r="AM53" s="27"/>
      <c r="AN53" s="570"/>
      <c r="AO53" s="570"/>
      <c r="AP53" s="570"/>
      <c r="AQ53" s="570"/>
      <c r="AR53" s="570"/>
      <c r="AS53" s="27"/>
      <c r="AT53" s="27"/>
      <c r="AX53" s="476"/>
      <c r="AY53" s="476"/>
    </row>
    <row r="54" spans="2:114" ht="38.25" customHeight="1" thickTop="1" thickBot="1" x14ac:dyDescent="0.4">
      <c r="B54" s="30"/>
      <c r="C54" s="559" t="s">
        <v>156</v>
      </c>
      <c r="D54" s="560"/>
      <c r="E54" s="561">
        <f>'1'!C7</f>
        <v>0</v>
      </c>
      <c r="F54" s="562"/>
      <c r="G54" s="562"/>
      <c r="H54" s="562"/>
      <c r="I54" s="562"/>
      <c r="J54" s="562"/>
      <c r="K54" s="563"/>
      <c r="V54" s="31"/>
      <c r="W54" s="31"/>
      <c r="X54" s="32"/>
      <c r="Y54" s="32"/>
      <c r="Z54" s="32"/>
      <c r="AA54" s="32"/>
      <c r="AB54" s="32"/>
      <c r="AC54" s="32"/>
      <c r="AH54" s="23"/>
      <c r="AQ54" s="23"/>
      <c r="AV54" s="23"/>
    </row>
    <row r="55" spans="2:114" ht="38.25" customHeight="1" thickTop="1" thickBot="1" x14ac:dyDescent="0.4">
      <c r="C55" s="559" t="s">
        <v>157</v>
      </c>
      <c r="D55" s="560"/>
      <c r="E55" s="564">
        <f>'1'!C6</f>
        <v>0</v>
      </c>
      <c r="F55" s="564"/>
      <c r="G55" s="564"/>
      <c r="H55" s="564"/>
      <c r="I55" s="564"/>
      <c r="J55" s="564"/>
      <c r="K55" s="565"/>
      <c r="V55" s="31"/>
      <c r="W55" s="31"/>
      <c r="AH55" s="23"/>
      <c r="AQ55" s="23"/>
      <c r="AV55" s="23"/>
    </row>
    <row r="56" spans="2:114" ht="19.5" customHeight="1" thickTop="1" thickBot="1" x14ac:dyDescent="0.4">
      <c r="B56" s="33"/>
      <c r="C56" s="34"/>
      <c r="D56" s="34"/>
      <c r="E56" s="34"/>
      <c r="F56" s="34"/>
      <c r="G56" s="34"/>
      <c r="H56" s="34"/>
      <c r="I56" s="34"/>
      <c r="J56" s="34"/>
      <c r="K56" s="34"/>
      <c r="AH56" s="23"/>
      <c r="AI56" s="557" t="s">
        <v>1219</v>
      </c>
      <c r="AJ56" s="557"/>
      <c r="AK56" s="557"/>
      <c r="AL56" s="557"/>
      <c r="AM56" s="557"/>
      <c r="AN56" s="557"/>
      <c r="AQ56" s="23"/>
      <c r="AV56" s="23"/>
    </row>
    <row r="57" spans="2:114" ht="79.5" customHeight="1" thickTop="1" thickBot="1" x14ac:dyDescent="0.4">
      <c r="C57" s="559" t="s">
        <v>439</v>
      </c>
      <c r="D57" s="560"/>
      <c r="E57" s="566">
        <f>'1'!C10</f>
        <v>0</v>
      </c>
      <c r="F57" s="567"/>
      <c r="G57" s="567"/>
      <c r="H57" s="567"/>
      <c r="I57" s="567"/>
      <c r="J57" s="567"/>
      <c r="K57" s="568"/>
      <c r="AH57" s="23"/>
      <c r="AI57" s="557"/>
      <c r="AJ57" s="557"/>
      <c r="AK57" s="557"/>
      <c r="AL57" s="557"/>
      <c r="AM57" s="557"/>
      <c r="AN57" s="557"/>
      <c r="AQ57" s="23"/>
      <c r="AV57" s="23"/>
    </row>
    <row r="58" spans="2:114" ht="19.5" customHeight="1" thickTop="1" x14ac:dyDescent="0.35">
      <c r="B58" s="35"/>
      <c r="C58" s="186"/>
      <c r="D58" s="186"/>
      <c r="E58" s="187"/>
      <c r="F58" s="187"/>
      <c r="G58" s="187"/>
      <c r="H58" s="187"/>
      <c r="I58" s="187"/>
      <c r="J58" s="187"/>
      <c r="K58" s="187"/>
      <c r="AI58" s="557"/>
      <c r="AJ58" s="557"/>
      <c r="AK58" s="557"/>
      <c r="AL58" s="557"/>
      <c r="AM58" s="557"/>
      <c r="AN58" s="557"/>
    </row>
    <row r="59" spans="2:114" ht="19.5" customHeight="1" x14ac:dyDescent="0.35">
      <c r="C59" s="186"/>
      <c r="D59" s="186"/>
      <c r="E59" s="187"/>
      <c r="F59" s="187"/>
      <c r="G59" s="187"/>
      <c r="H59" s="187"/>
      <c r="I59" s="187"/>
      <c r="J59" s="187"/>
      <c r="K59" s="187"/>
      <c r="AI59" s="557"/>
      <c r="AJ59" s="557"/>
      <c r="AK59" s="557"/>
      <c r="AL59" s="557"/>
      <c r="AM59" s="557"/>
      <c r="AN59" s="557"/>
    </row>
    <row r="60" spans="2:114" ht="19.5" customHeight="1" x14ac:dyDescent="0.35">
      <c r="B60" s="33"/>
      <c r="C60" s="186"/>
      <c r="D60" s="186"/>
      <c r="E60" s="187"/>
      <c r="F60" s="187"/>
      <c r="G60" s="187"/>
      <c r="H60" s="187"/>
      <c r="I60" s="187"/>
      <c r="J60" s="187"/>
      <c r="K60" s="187"/>
      <c r="AH60" s="23"/>
      <c r="AI60" s="557"/>
      <c r="AJ60" s="557"/>
      <c r="AK60" s="557"/>
      <c r="AL60" s="557"/>
      <c r="AM60" s="557"/>
      <c r="AN60" s="557"/>
      <c r="AQ60" s="23"/>
      <c r="AV60" s="23"/>
    </row>
    <row r="61" spans="2:114" ht="19.5" customHeight="1" x14ac:dyDescent="0.35">
      <c r="J61"/>
      <c r="AH61" s="23"/>
      <c r="AQ61" s="23"/>
      <c r="AV61" s="23"/>
    </row>
    <row r="62" spans="2:114" ht="19.5" customHeight="1" x14ac:dyDescent="0.35">
      <c r="B62" s="36"/>
      <c r="C62" s="37"/>
      <c r="AH62" s="23"/>
      <c r="AQ62" s="23"/>
      <c r="AV62" s="23"/>
    </row>
    <row r="63" spans="2:114" ht="19.5" customHeight="1" x14ac:dyDescent="0.35">
      <c r="AH63" s="23"/>
      <c r="AQ63" s="23"/>
      <c r="AV63" s="23"/>
    </row>
    <row r="64" spans="2:114" ht="19.5" customHeight="1" x14ac:dyDescent="0.35">
      <c r="AH64" s="23"/>
      <c r="AQ64" s="23"/>
      <c r="AV64" s="23"/>
    </row>
    <row r="65" spans="21:48" ht="19.5" customHeight="1" x14ac:dyDescent="0.35">
      <c r="AH65" s="23"/>
      <c r="AQ65" s="23"/>
      <c r="AV65" s="23"/>
    </row>
    <row r="66" spans="21:48" ht="19.5" customHeight="1" x14ac:dyDescent="0.35">
      <c r="AH66" s="23"/>
      <c r="AQ66" s="23"/>
      <c r="AV66" s="23"/>
    </row>
    <row r="67" spans="21:48" ht="19.5" customHeight="1" x14ac:dyDescent="0.35">
      <c r="AH67" s="23"/>
      <c r="AQ67" s="23"/>
      <c r="AV67" s="23"/>
    </row>
    <row r="68" spans="21:48" ht="19.5" customHeight="1" x14ac:dyDescent="0.35">
      <c r="U68" s="38"/>
    </row>
    <row r="69" spans="21:48" ht="19.5" customHeight="1" x14ac:dyDescent="0.35">
      <c r="AH69" s="23"/>
      <c r="AQ69" s="23"/>
      <c r="AV69" s="23"/>
    </row>
    <row r="70" spans="21:48" ht="19.5" customHeight="1" x14ac:dyDescent="0.35">
      <c r="AH70" s="23"/>
      <c r="AQ70" s="23"/>
      <c r="AV70" s="23"/>
    </row>
  </sheetData>
  <sheetProtection algorithmName="SHA-512" hashValue="aGLXyOnUSGUYA22b3T0mpl/o97EZ8Tk1UEQhd0JT1bH12MiYS6HKq4bfXvVLsMwgti9soiEGofXfpzqhH+FjEg==" saltValue="HWQUe1Q0dODN2FUmJ6AHkA==" spinCount="100000" sheet="1"/>
  <mergeCells count="388">
    <mergeCell ref="DM2:DO3"/>
    <mergeCell ref="DQ2:DS3"/>
    <mergeCell ref="AG10:AG16"/>
    <mergeCell ref="AG18:AG24"/>
    <mergeCell ref="AG26:AG32"/>
    <mergeCell ref="AG34:AG40"/>
    <mergeCell ref="AG42:AG48"/>
    <mergeCell ref="CV38:CY46"/>
    <mergeCell ref="CV22:CY24"/>
    <mergeCell ref="CV25:CY34"/>
    <mergeCell ref="AO40:AO41"/>
    <mergeCell ref="BC38:BC39"/>
    <mergeCell ref="AW38:AW39"/>
    <mergeCell ref="AX38:AX39"/>
    <mergeCell ref="AV40:AV41"/>
    <mergeCell ref="AW40:AW41"/>
    <mergeCell ref="AP40:AP41"/>
    <mergeCell ref="AT40:AT41"/>
    <mergeCell ref="AU40:AU41"/>
    <mergeCell ref="AQ40:AQ41"/>
    <mergeCell ref="AR40:AR41"/>
    <mergeCell ref="AS40:AS41"/>
    <mergeCell ref="BB31:BB32"/>
    <mergeCell ref="AY38:AY39"/>
    <mergeCell ref="AN42:AR43"/>
    <mergeCell ref="AZ38:AZ39"/>
    <mergeCell ref="BB47:BB48"/>
    <mergeCell ref="AI56:AN60"/>
    <mergeCell ref="C34:G34"/>
    <mergeCell ref="Q34:R38"/>
    <mergeCell ref="T34:AC34"/>
    <mergeCell ref="V39:AC40"/>
    <mergeCell ref="C42:G42"/>
    <mergeCell ref="Q42:R46"/>
    <mergeCell ref="T42:AC42"/>
    <mergeCell ref="AF42:AF43"/>
    <mergeCell ref="AN49:AR50"/>
    <mergeCell ref="C54:D54"/>
    <mergeCell ref="E54:K54"/>
    <mergeCell ref="C55:D55"/>
    <mergeCell ref="E55:K55"/>
    <mergeCell ref="V47:AC48"/>
    <mergeCell ref="C57:D57"/>
    <mergeCell ref="E57:K57"/>
    <mergeCell ref="AI52:AL53"/>
    <mergeCell ref="AN52:AR53"/>
    <mergeCell ref="AL47:AL48"/>
    <mergeCell ref="AN47:AN48"/>
    <mergeCell ref="AI44:AT46"/>
    <mergeCell ref="AX52:AX53"/>
    <mergeCell ref="AY52:AY53"/>
    <mergeCell ref="AV47:AV48"/>
    <mergeCell ref="AW47:AW48"/>
    <mergeCell ref="AX47:AX48"/>
    <mergeCell ref="BA47:BA48"/>
    <mergeCell ref="AP47:AP48"/>
    <mergeCell ref="AQ47:AQ48"/>
    <mergeCell ref="AR47:AR48"/>
    <mergeCell ref="AS47:AS48"/>
    <mergeCell ref="AT47:AT48"/>
    <mergeCell ref="AU47:AU48"/>
    <mergeCell ref="AY47:AY48"/>
    <mergeCell ref="AZ47:AZ48"/>
    <mergeCell ref="AO47:AO48"/>
    <mergeCell ref="BC47:BC48"/>
    <mergeCell ref="BB40:BB41"/>
    <mergeCell ref="BC40:BC41"/>
    <mergeCell ref="AX40:AX41"/>
    <mergeCell ref="AY40:AY41"/>
    <mergeCell ref="AZ40:AZ41"/>
    <mergeCell ref="BA40:BA41"/>
    <mergeCell ref="BA38:BA39"/>
    <mergeCell ref="BB38:BB39"/>
    <mergeCell ref="BC31:BC32"/>
    <mergeCell ref="V23:AC24"/>
    <mergeCell ref="C26:G26"/>
    <mergeCell ref="Q26:R30"/>
    <mergeCell ref="T26:AC26"/>
    <mergeCell ref="AH47:AH48"/>
    <mergeCell ref="AI47:AI48"/>
    <mergeCell ref="AJ47:AJ48"/>
    <mergeCell ref="AK47:AK48"/>
    <mergeCell ref="AM47:AM48"/>
    <mergeCell ref="V31:AC32"/>
    <mergeCell ref="AH38:AH39"/>
    <mergeCell ref="AI38:AI39"/>
    <mergeCell ref="AJ38:AJ39"/>
    <mergeCell ref="AL27:AL28"/>
    <mergeCell ref="AM27:AM28"/>
    <mergeCell ref="AJ27:AJ28"/>
    <mergeCell ref="AK27:AK28"/>
    <mergeCell ref="AH31:AH32"/>
    <mergeCell ref="AH29:AH30"/>
    <mergeCell ref="AH27:AH28"/>
    <mergeCell ref="AI27:AI28"/>
    <mergeCell ref="AI29:AI30"/>
    <mergeCell ref="AJ31:AJ32"/>
    <mergeCell ref="C18:G18"/>
    <mergeCell ref="Q18:R22"/>
    <mergeCell ref="T18:AC18"/>
    <mergeCell ref="AH40:AH41"/>
    <mergeCell ref="AI40:AI41"/>
    <mergeCell ref="AS38:AS39"/>
    <mergeCell ref="AT38:AT39"/>
    <mergeCell ref="AU38:AU39"/>
    <mergeCell ref="AV38:AV39"/>
    <mergeCell ref="AM38:AM39"/>
    <mergeCell ref="AN38:AN39"/>
    <mergeCell ref="AO38:AO39"/>
    <mergeCell ref="AP38:AP39"/>
    <mergeCell ref="AQ38:AQ39"/>
    <mergeCell ref="AR38:AR39"/>
    <mergeCell ref="AJ40:AJ41"/>
    <mergeCell ref="AK40:AK41"/>
    <mergeCell ref="AL40:AL41"/>
    <mergeCell ref="AM40:AM41"/>
    <mergeCell ref="AM29:AM30"/>
    <mergeCell ref="AU27:AU28"/>
    <mergeCell ref="AJ29:AJ30"/>
    <mergeCell ref="AN40:AN41"/>
    <mergeCell ref="AK38:AK39"/>
    <mergeCell ref="AL38:AL39"/>
    <mergeCell ref="AZ31:AZ32"/>
    <mergeCell ref="BA31:BA32"/>
    <mergeCell ref="AI35:AT37"/>
    <mergeCell ref="AW31:AW32"/>
    <mergeCell ref="AL31:AL32"/>
    <mergeCell ref="AM31:AM32"/>
    <mergeCell ref="AN31:AN32"/>
    <mergeCell ref="AO31:AO32"/>
    <mergeCell ref="AP31:AP32"/>
    <mergeCell ref="AQ31:AQ32"/>
    <mergeCell ref="AR31:AR32"/>
    <mergeCell ref="AS31:AS32"/>
    <mergeCell ref="AT31:AT32"/>
    <mergeCell ref="AN33:AR34"/>
    <mergeCell ref="AI31:AI32"/>
    <mergeCell ref="AK31:AK32"/>
    <mergeCell ref="AU31:AU32"/>
    <mergeCell ref="AV31:AV32"/>
    <mergeCell ref="AX31:AX32"/>
    <mergeCell ref="AY31:AY32"/>
    <mergeCell ref="BC25:BC26"/>
    <mergeCell ref="AU25:AU26"/>
    <mergeCell ref="AV25:AV26"/>
    <mergeCell ref="AW25:AW26"/>
    <mergeCell ref="AZ25:AZ26"/>
    <mergeCell ref="BA25:BA26"/>
    <mergeCell ref="BC29:BC30"/>
    <mergeCell ref="AS29:AS30"/>
    <mergeCell ref="AT29:AT30"/>
    <mergeCell ref="BB25:BB26"/>
    <mergeCell ref="AV27:AV28"/>
    <mergeCell ref="AW27:AW28"/>
    <mergeCell ref="AZ27:AZ28"/>
    <mergeCell ref="BA27:BA28"/>
    <mergeCell ref="AX25:AX26"/>
    <mergeCell ref="AY25:AY26"/>
    <mergeCell ref="AX27:AX28"/>
    <mergeCell ref="AY27:AY28"/>
    <mergeCell ref="AX29:AX30"/>
    <mergeCell ref="AY29:AY30"/>
    <mergeCell ref="AW29:AW30"/>
    <mergeCell ref="AZ29:AZ30"/>
    <mergeCell ref="BC27:BC28"/>
    <mergeCell ref="BB27:BB28"/>
    <mergeCell ref="C2:G2"/>
    <mergeCell ref="Q2:R6"/>
    <mergeCell ref="T2:AC2"/>
    <mergeCell ref="AH25:AH26"/>
    <mergeCell ref="AI25:AI26"/>
    <mergeCell ref="AJ25:AJ26"/>
    <mergeCell ref="AK25:AK26"/>
    <mergeCell ref="C10:G10"/>
    <mergeCell ref="Q10:R14"/>
    <mergeCell ref="T10:AC10"/>
    <mergeCell ref="V7:AC8"/>
    <mergeCell ref="V15:AC16"/>
    <mergeCell ref="AI2:AT3"/>
    <mergeCell ref="AH4:AH5"/>
    <mergeCell ref="AI4:AI5"/>
    <mergeCell ref="AJ4:AJ5"/>
    <mergeCell ref="AK4:AK5"/>
    <mergeCell ref="AL4:AL5"/>
    <mergeCell ref="AM4:AM5"/>
    <mergeCell ref="AN4:AN5"/>
    <mergeCell ref="AO4:AO5"/>
    <mergeCell ref="AP4:AP5"/>
    <mergeCell ref="AQ4:AQ5"/>
    <mergeCell ref="AG2:AG8"/>
    <mergeCell ref="AS4:AS5"/>
    <mergeCell ref="AT4:AT5"/>
    <mergeCell ref="AU4:AU5"/>
    <mergeCell ref="AV4:AV5"/>
    <mergeCell ref="AW4:AW5"/>
    <mergeCell ref="AZ4:AZ5"/>
    <mergeCell ref="BA4:BA5"/>
    <mergeCell ref="BB4:BB5"/>
    <mergeCell ref="AS27:AS28"/>
    <mergeCell ref="BB8:BB9"/>
    <mergeCell ref="AU12:AU13"/>
    <mergeCell ref="AV12:AV13"/>
    <mergeCell ref="AW12:AW13"/>
    <mergeCell ref="AZ12:AZ13"/>
    <mergeCell ref="BA12:BA13"/>
    <mergeCell ref="BB12:BB13"/>
    <mergeCell ref="AZ10:AZ11"/>
    <mergeCell ref="BB16:BB17"/>
    <mergeCell ref="BB10:BB11"/>
    <mergeCell ref="AX8:AX9"/>
    <mergeCell ref="AY8:AY9"/>
    <mergeCell ref="AX10:AX11"/>
    <mergeCell ref="AY10:AY11"/>
    <mergeCell ref="AW10:AW11"/>
    <mergeCell ref="BC4:BC5"/>
    <mergeCell ref="AX4:AX5"/>
    <mergeCell ref="AY4:AY5"/>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Z6:AZ7"/>
    <mergeCell ref="BA6:BA7"/>
    <mergeCell ref="BB6:BB7"/>
    <mergeCell ref="BC6:BC7"/>
    <mergeCell ref="AR4:AR5"/>
    <mergeCell ref="AH8:AH9"/>
    <mergeCell ref="AI8:AI9"/>
    <mergeCell ref="AJ8:AJ9"/>
    <mergeCell ref="AK8:AK9"/>
    <mergeCell ref="AL8:AL9"/>
    <mergeCell ref="AM8:AM9"/>
    <mergeCell ref="AN8:AN9"/>
    <mergeCell ref="AO8:AO9"/>
    <mergeCell ref="AP8:AP9"/>
    <mergeCell ref="BC8:BC9"/>
    <mergeCell ref="AX6:AX7"/>
    <mergeCell ref="AY6:AY7"/>
    <mergeCell ref="BA10:BA11"/>
    <mergeCell ref="AH10:AH11"/>
    <mergeCell ref="AI10:AI11"/>
    <mergeCell ref="AJ10:AJ11"/>
    <mergeCell ref="AK10:AK11"/>
    <mergeCell ref="AL10:AL11"/>
    <mergeCell ref="AM10:AM11"/>
    <mergeCell ref="AN10:AN11"/>
    <mergeCell ref="AO10:AO11"/>
    <mergeCell ref="AP10:AP11"/>
    <mergeCell ref="BC10:BC11"/>
    <mergeCell ref="AQ8:AQ9"/>
    <mergeCell ref="AR8:AR9"/>
    <mergeCell ref="AS8:AS9"/>
    <mergeCell ref="AT8:AT9"/>
    <mergeCell ref="AU8:AU9"/>
    <mergeCell ref="AV8:AV9"/>
    <mergeCell ref="AW8:AW9"/>
    <mergeCell ref="AZ8:AZ9"/>
    <mergeCell ref="BA8:BA9"/>
    <mergeCell ref="AQ10:AQ11"/>
    <mergeCell ref="AH12:AH13"/>
    <mergeCell ref="AI12:AI13"/>
    <mergeCell ref="AJ12:AJ13"/>
    <mergeCell ref="AK12:AK13"/>
    <mergeCell ref="AL12:AL13"/>
    <mergeCell ref="AM12:AM13"/>
    <mergeCell ref="AN12:AN13"/>
    <mergeCell ref="AO12:AO13"/>
    <mergeCell ref="AP12:AP13"/>
    <mergeCell ref="AQ12:AQ13"/>
    <mergeCell ref="AR12:AR13"/>
    <mergeCell ref="AK29:AK30"/>
    <mergeCell ref="AO27:AO28"/>
    <mergeCell ref="AH14:AH15"/>
    <mergeCell ref="AI14:AI15"/>
    <mergeCell ref="AJ14:AJ15"/>
    <mergeCell ref="AK14:AK15"/>
    <mergeCell ref="AL14:AL15"/>
    <mergeCell ref="AM14:AM15"/>
    <mergeCell ref="AN14:AN15"/>
    <mergeCell ref="AO14:AO15"/>
    <mergeCell ref="AP14:AP15"/>
    <mergeCell ref="AH16:AH17"/>
    <mergeCell ref="AI16:AI17"/>
    <mergeCell ref="AJ16:AJ17"/>
    <mergeCell ref="AK16:AK17"/>
    <mergeCell ref="AL16:AL17"/>
    <mergeCell ref="AM16:AM17"/>
    <mergeCell ref="AN16:AN17"/>
    <mergeCell ref="AH18:AH19"/>
    <mergeCell ref="AI18:AI19"/>
    <mergeCell ref="AJ18:AJ19"/>
    <mergeCell ref="AK18:AK19"/>
    <mergeCell ref="BC18:BC19"/>
    <mergeCell ref="AX16:AX17"/>
    <mergeCell ref="AY16:AY17"/>
    <mergeCell ref="AQ16:AQ17"/>
    <mergeCell ref="BC12:BC13"/>
    <mergeCell ref="AQ14:AQ15"/>
    <mergeCell ref="AR14:AR15"/>
    <mergeCell ref="AS14:AS15"/>
    <mergeCell ref="AT14:AT15"/>
    <mergeCell ref="AU14:AU15"/>
    <mergeCell ref="AV14:AV15"/>
    <mergeCell ref="AW14:AW15"/>
    <mergeCell ref="AZ14:AZ15"/>
    <mergeCell ref="BA14:BA15"/>
    <mergeCell ref="BB14:BB15"/>
    <mergeCell ref="BC14:BC15"/>
    <mergeCell ref="AX14:AX15"/>
    <mergeCell ref="AY14:AY15"/>
    <mergeCell ref="AX12:AX13"/>
    <mergeCell ref="AY12:AY13"/>
    <mergeCell ref="AS12:AS13"/>
    <mergeCell ref="AT12:AT13"/>
    <mergeCell ref="BC16:BC17"/>
    <mergeCell ref="AU18:AU19"/>
    <mergeCell ref="AW18:AW19"/>
    <mergeCell ref="BB18:BB19"/>
    <mergeCell ref="AT25:AT26"/>
    <mergeCell ref="AP27:AP28"/>
    <mergeCell ref="AQ27:AQ28"/>
    <mergeCell ref="AR27:AR28"/>
    <mergeCell ref="AO29:AO30"/>
    <mergeCell ref="AP29:AP30"/>
    <mergeCell ref="AT27:AT28"/>
    <mergeCell ref="BA29:BA30"/>
    <mergeCell ref="BB29:BB30"/>
    <mergeCell ref="AU29:AU30"/>
    <mergeCell ref="AV29:AV30"/>
    <mergeCell ref="AO18:AO19"/>
    <mergeCell ref="AP18:AP19"/>
    <mergeCell ref="AQ18:AQ19"/>
    <mergeCell ref="AR18:AR19"/>
    <mergeCell ref="AS18:AS19"/>
    <mergeCell ref="AT18:AT19"/>
    <mergeCell ref="AV18:AV19"/>
    <mergeCell ref="AI22:AT24"/>
    <mergeCell ref="AZ18:AZ19"/>
    <mergeCell ref="BA18:BA19"/>
    <mergeCell ref="AL29:AL30"/>
    <mergeCell ref="AQ29:AQ30"/>
    <mergeCell ref="AR29:AR30"/>
    <mergeCell ref="AN25:AN26"/>
    <mergeCell ref="AO25:AO26"/>
    <mergeCell ref="AP25:AP26"/>
    <mergeCell ref="AQ25:AQ26"/>
    <mergeCell ref="AR25:AR26"/>
    <mergeCell ref="AS25:AS26"/>
    <mergeCell ref="AL25:AL26"/>
    <mergeCell ref="AM25:AM26"/>
    <mergeCell ref="AN27:AN28"/>
    <mergeCell ref="AN29:AN30"/>
    <mergeCell ref="AL18:AL19"/>
    <mergeCell ref="AM18:AM19"/>
    <mergeCell ref="AN18:AN19"/>
    <mergeCell ref="DU2:DW3"/>
    <mergeCell ref="CV2:CY21"/>
    <mergeCell ref="CV1:DD1"/>
    <mergeCell ref="AX18:AX19"/>
    <mergeCell ref="AY18:AY19"/>
    <mergeCell ref="AN20:AR21"/>
    <mergeCell ref="AO16:AO17"/>
    <mergeCell ref="AP16:AP17"/>
    <mergeCell ref="AR10:AR11"/>
    <mergeCell ref="AS10:AS11"/>
    <mergeCell ref="AT10:AT11"/>
    <mergeCell ref="AU10:AU11"/>
    <mergeCell ref="AV10:AV11"/>
    <mergeCell ref="AR16:AR17"/>
    <mergeCell ref="AS16:AS17"/>
    <mergeCell ref="AT16:AT17"/>
    <mergeCell ref="AU16:AU17"/>
    <mergeCell ref="AV16:AV17"/>
    <mergeCell ref="AW16:AW17"/>
    <mergeCell ref="AZ16:AZ17"/>
    <mergeCell ref="BA16:BA17"/>
  </mergeCells>
  <phoneticPr fontId="0" type="noConversion"/>
  <conditionalFormatting sqref="C54:C55 C56:D56 F56:K56">
    <cfRule type="expression" dxfId="371" priority="82" stopIfTrue="1">
      <formula>IF($C$58="ja",TRUE,FALSE)</formula>
    </cfRule>
  </conditionalFormatting>
  <conditionalFormatting sqref="C57">
    <cfRule type="expression" dxfId="370" priority="73" stopIfTrue="1">
      <formula>IF($C$58="ja",TRUE,FALSE)</formula>
    </cfRule>
  </conditionalFormatting>
  <conditionalFormatting sqref="E54:E57">
    <cfRule type="expression" dxfId="369" priority="74" stopIfTrue="1">
      <formula>IF($C$58="ja",TRUE,FALSE)</formula>
    </cfRule>
  </conditionalFormatting>
  <conditionalFormatting sqref="K3:K8">
    <cfRule type="cellIs" dxfId="368" priority="81" stopIfTrue="1" operator="equal">
      <formula>0</formula>
    </cfRule>
  </conditionalFormatting>
  <conditionalFormatting sqref="K11:K16">
    <cfRule type="cellIs" dxfId="367" priority="38" stopIfTrue="1" operator="equal">
      <formula>0</formula>
    </cfRule>
  </conditionalFormatting>
  <conditionalFormatting sqref="K19:K24">
    <cfRule type="cellIs" dxfId="366" priority="37" stopIfTrue="1" operator="equal">
      <formula>0</formula>
    </cfRule>
  </conditionalFormatting>
  <conditionalFormatting sqref="K27:K32">
    <cfRule type="cellIs" dxfId="365" priority="36" stopIfTrue="1" operator="equal">
      <formula>0</formula>
    </cfRule>
  </conditionalFormatting>
  <conditionalFormatting sqref="K35:K40">
    <cfRule type="cellIs" dxfId="364" priority="35" stopIfTrue="1" operator="equal">
      <formula>0</formula>
    </cfRule>
  </conditionalFormatting>
  <conditionalFormatting sqref="K43:K48">
    <cfRule type="cellIs" dxfId="363" priority="34" stopIfTrue="1" operator="equal">
      <formula>0</formula>
    </cfRule>
  </conditionalFormatting>
  <conditionalFormatting sqref="Q7:Q8">
    <cfRule type="expression" dxfId="362" priority="101" stopIfTrue="1">
      <formula>IF(P7="ja",TRUE,FALSE)</formula>
    </cfRule>
  </conditionalFormatting>
  <conditionalFormatting sqref="Q15:Q16">
    <cfRule type="expression" dxfId="361" priority="100" stopIfTrue="1">
      <formula>IF(P15="ja",TRUE,FALSE)</formula>
    </cfRule>
  </conditionalFormatting>
  <conditionalFormatting sqref="Q23:Q24">
    <cfRule type="expression" dxfId="360" priority="99" stopIfTrue="1">
      <formula>IF(P23="ja",TRUE,FALSE)</formula>
    </cfRule>
  </conditionalFormatting>
  <conditionalFormatting sqref="Q31:Q32">
    <cfRule type="expression" dxfId="359" priority="102" stopIfTrue="1">
      <formula>IF(P31="ja",TRUE,FALSE)</formula>
    </cfRule>
  </conditionalFormatting>
  <conditionalFormatting sqref="Q39:Q40">
    <cfRule type="expression" dxfId="358" priority="71" stopIfTrue="1">
      <formula>IF(P39="ja",TRUE,FALSE)</formula>
    </cfRule>
  </conditionalFormatting>
  <conditionalFormatting sqref="Q47:Q48">
    <cfRule type="expression" dxfId="357" priority="63" stopIfTrue="1">
      <formula>IF(P47="ja",TRUE,FALSE)</formula>
    </cfRule>
  </conditionalFormatting>
  <conditionalFormatting sqref="Q2:R6 Q10:R14 Q18:R22 Q26:R30 Q34:R38 Q42:R46">
    <cfRule type="expression" dxfId="356" priority="103" stopIfTrue="1">
      <formula>IF(OR(P7="ja",P8="ja",U7="4)",U7="5)",U7="6)"),TRUE,FALSE)</formula>
    </cfRule>
  </conditionalFormatting>
  <conditionalFormatting sqref="T33">
    <cfRule type="expression" dxfId="355" priority="349" stopIfTrue="1">
      <formula>IF(C58="ja",TRUE,FALSE)</formula>
    </cfRule>
  </conditionalFormatting>
  <conditionalFormatting sqref="T41">
    <cfRule type="expression" dxfId="354" priority="272" stopIfTrue="1">
      <formula>IF(C59="ja",TRUE,FALSE)</formula>
    </cfRule>
  </conditionalFormatting>
  <conditionalFormatting sqref="T49">
    <cfRule type="expression" dxfId="353" priority="184" stopIfTrue="1">
      <formula>IF(C59="ja",TRUE,FALSE)</formula>
    </cfRule>
  </conditionalFormatting>
  <conditionalFormatting sqref="T50">
    <cfRule type="expression" dxfId="352" priority="173" stopIfTrue="1">
      <formula>IF(C59="ja",TRUE,FALSE)</formula>
    </cfRule>
  </conditionalFormatting>
  <conditionalFormatting sqref="T51">
    <cfRule type="expression" dxfId="351" priority="162" stopIfTrue="1">
      <formula>IF(C59="ja",TRUE,FALSE)</formula>
    </cfRule>
  </conditionalFormatting>
  <conditionalFormatting sqref="T52">
    <cfRule type="expression" dxfId="350" priority="148" stopIfTrue="1">
      <formula>IF(C59="ja",TRUE,FALSE)</formula>
    </cfRule>
  </conditionalFormatting>
  <conditionalFormatting sqref="T53">
    <cfRule type="expression" dxfId="349" priority="89" stopIfTrue="1">
      <formula>IF(C59="ja",TRUE,FALSE)</formula>
    </cfRule>
  </conditionalFormatting>
  <conditionalFormatting sqref="T54">
    <cfRule type="expression" dxfId="348" priority="88" stopIfTrue="1">
      <formula>IF(C58="ja",TRUE,FALSE)</formula>
    </cfRule>
  </conditionalFormatting>
  <conditionalFormatting sqref="U33">
    <cfRule type="expression" dxfId="347" priority="351" stopIfTrue="1">
      <formula>IF(C58="ja",TRUE,FALSE)</formula>
    </cfRule>
  </conditionalFormatting>
  <conditionalFormatting sqref="U41">
    <cfRule type="expression" dxfId="346" priority="274" stopIfTrue="1">
      <formula>IF(C59="ja",TRUE,FALSE)</formula>
    </cfRule>
  </conditionalFormatting>
  <conditionalFormatting sqref="U49">
    <cfRule type="expression" dxfId="345" priority="186" stopIfTrue="1">
      <formula>IF(C59="ja",TRUE,FALSE)</formula>
    </cfRule>
  </conditionalFormatting>
  <conditionalFormatting sqref="U50">
    <cfRule type="expression" dxfId="344" priority="175" stopIfTrue="1">
      <formula>IF(C59="ja",TRUE,FALSE)</formula>
    </cfRule>
  </conditionalFormatting>
  <conditionalFormatting sqref="U51">
    <cfRule type="expression" dxfId="343" priority="164" stopIfTrue="1">
      <formula>IF(C59="ja",TRUE,FALSE)</formula>
    </cfRule>
  </conditionalFormatting>
  <conditionalFormatting sqref="U52">
    <cfRule type="expression" dxfId="342" priority="150" stopIfTrue="1">
      <formula>IF(C59="ja",TRUE,FALSE)</formula>
    </cfRule>
  </conditionalFormatting>
  <conditionalFormatting sqref="U53">
    <cfRule type="expression" dxfId="341" priority="86" stopIfTrue="1">
      <formula>IF(C59="ja",TRUE,FALSE)</formula>
    </cfRule>
  </conditionalFormatting>
  <conditionalFormatting sqref="U54">
    <cfRule type="expression" dxfId="340" priority="87" stopIfTrue="1">
      <formula>IF(C58="ja",TRUE,FALSE)</formula>
    </cfRule>
  </conditionalFormatting>
  <conditionalFormatting sqref="V33:W33">
    <cfRule type="expression" dxfId="339" priority="353" stopIfTrue="1">
      <formula>IF(C58="ja",TRUE,FALSE)</formula>
    </cfRule>
  </conditionalFormatting>
  <conditionalFormatting sqref="V41:W41">
    <cfRule type="expression" dxfId="338" priority="276" stopIfTrue="1">
      <formula>IF(C59="ja",TRUE,FALSE)</formula>
    </cfRule>
  </conditionalFormatting>
  <conditionalFormatting sqref="V49:W49">
    <cfRule type="expression" dxfId="337" priority="188" stopIfTrue="1">
      <formula>IF(C59="ja",TRUE,FALSE)</formula>
    </cfRule>
  </conditionalFormatting>
  <conditionalFormatting sqref="V50:W50">
    <cfRule type="expression" dxfId="336" priority="177" stopIfTrue="1">
      <formula>IF(C59="ja",TRUE,FALSE)</formula>
    </cfRule>
  </conditionalFormatting>
  <conditionalFormatting sqref="V51:W51">
    <cfRule type="expression" dxfId="335" priority="166" stopIfTrue="1">
      <formula>IF(C59="ja",TRUE,FALSE)</formula>
    </cfRule>
  </conditionalFormatting>
  <conditionalFormatting sqref="V52:W52">
    <cfRule type="expression" dxfId="334" priority="152" stopIfTrue="1">
      <formula>IF(C59="ja",TRUE,FALSE)</formula>
    </cfRule>
  </conditionalFormatting>
  <conditionalFormatting sqref="V53:W53">
    <cfRule type="expression" dxfId="333" priority="85" stopIfTrue="1">
      <formula>IF(C59="ja",TRUE,FALSE)</formula>
    </cfRule>
  </conditionalFormatting>
  <conditionalFormatting sqref="X33:AC33">
    <cfRule type="expression" dxfId="332" priority="355" stopIfTrue="1">
      <formula>IF(D58="ja",TRUE,FALSE)</formula>
    </cfRule>
  </conditionalFormatting>
  <conditionalFormatting sqref="X41:AC41">
    <cfRule type="expression" dxfId="331" priority="278" stopIfTrue="1">
      <formula>IF(D59="ja",TRUE,FALSE)</formula>
    </cfRule>
  </conditionalFormatting>
  <conditionalFormatting sqref="X49:AC49">
    <cfRule type="expression" dxfId="330" priority="190" stopIfTrue="1">
      <formula>IF(D59="ja",TRUE,FALSE)</formula>
    </cfRule>
  </conditionalFormatting>
  <conditionalFormatting sqref="X50:AC50">
    <cfRule type="expression" dxfId="329" priority="179" stopIfTrue="1">
      <formula>IF(D59="ja",TRUE,FALSE)</formula>
    </cfRule>
  </conditionalFormatting>
  <conditionalFormatting sqref="X51:AC51">
    <cfRule type="expression" dxfId="328" priority="168" stopIfTrue="1">
      <formula>IF(D59="ja",TRUE,FALSE)</formula>
    </cfRule>
  </conditionalFormatting>
  <conditionalFormatting sqref="X52:AC52">
    <cfRule type="expression" dxfId="327" priority="157" stopIfTrue="1">
      <formula>IF(D59="ja",TRUE,FALSE)</formula>
    </cfRule>
  </conditionalFormatting>
  <conditionalFormatting sqref="X53:AC53">
    <cfRule type="expression" dxfId="326" priority="146" stopIfTrue="1">
      <formula>IF(D59="ja",TRUE,FALSE)</formula>
    </cfRule>
  </conditionalFormatting>
  <conditionalFormatting sqref="X54:AC54">
    <cfRule type="expression" dxfId="325" priority="76" stopIfTrue="1">
      <formula>IF(D59="ja",TRUE,FALSE)</formula>
    </cfRule>
  </conditionalFormatting>
  <conditionalFormatting sqref="AT4:AT19">
    <cfRule type="cellIs" dxfId="324" priority="55" stopIfTrue="1" operator="equal">
      <formula>0</formula>
    </cfRule>
  </conditionalFormatting>
  <conditionalFormatting sqref="AT25:AT32 AT38:AT41 AT47:AT48">
    <cfRule type="cellIs" dxfId="323" priority="77" stopIfTrue="1" operator="equal">
      <formula>0</formula>
    </cfRule>
  </conditionalFormatting>
  <conditionalFormatting sqref="AU4 AU6 AU8 AU10">
    <cfRule type="expression" dxfId="322" priority="60" stopIfTrue="1">
      <formula>IF(AT4="X",TRUE,FALSE)</formula>
    </cfRule>
  </conditionalFormatting>
  <conditionalFormatting sqref="AU5 AU7 AU9 AU11">
    <cfRule type="expression" dxfId="321" priority="59" stopIfTrue="1">
      <formula>IF(AT4="X",TRUE,FALSE)</formula>
    </cfRule>
  </conditionalFormatting>
  <conditionalFormatting sqref="AU12 AU14 AU16 AU18">
    <cfRule type="expression" dxfId="320" priority="57" stopIfTrue="1">
      <formula>IF(AT12="X",TRUE,FALSE)</formula>
    </cfRule>
  </conditionalFormatting>
  <conditionalFormatting sqref="AU13 AU15 AU17 AU19">
    <cfRule type="expression" dxfId="319" priority="56" stopIfTrue="1">
      <formula>IF(AT12="X",TRUE,FALSE)</formula>
    </cfRule>
  </conditionalFormatting>
  <conditionalFormatting sqref="AU25 AU27 AU29 AU31 AU38 AU40 AU47">
    <cfRule type="expression" dxfId="318" priority="84" stopIfTrue="1">
      <formula>IF(AT25="X",TRUE,FALSE)</formula>
    </cfRule>
  </conditionalFormatting>
  <conditionalFormatting sqref="AU26 AU28 AU30 AU32 AU39 AU41 AU48">
    <cfRule type="expression" dxfId="317" priority="83" stopIfTrue="1">
      <formula>IF(AT25="X",TRUE,FALSE)</formula>
    </cfRule>
  </conditionalFormatting>
  <conditionalFormatting sqref="DB3:DC6">
    <cfRule type="cellIs" dxfId="316" priority="29" operator="equal">
      <formula>""</formula>
    </cfRule>
  </conditionalFormatting>
  <conditionalFormatting sqref="DB11:DC14">
    <cfRule type="cellIs" dxfId="315" priority="13" operator="equal">
      <formula>""</formula>
    </cfRule>
  </conditionalFormatting>
  <conditionalFormatting sqref="DB19:DC22">
    <cfRule type="cellIs" dxfId="314" priority="4" operator="equal">
      <formula>""</formula>
    </cfRule>
  </conditionalFormatting>
  <conditionalFormatting sqref="DB27:DC30">
    <cfRule type="cellIs" dxfId="313" priority="3" operator="equal">
      <formula>""</formula>
    </cfRule>
  </conditionalFormatting>
  <conditionalFormatting sqref="DB35:DC38">
    <cfRule type="cellIs" dxfId="312" priority="2" operator="equal">
      <formula>""</formula>
    </cfRule>
  </conditionalFormatting>
  <conditionalFormatting sqref="DB43:DC46">
    <cfRule type="cellIs" dxfId="311" priority="1" operator="equal">
      <formula>""</formula>
    </cfRule>
  </conditionalFormatting>
  <dataValidations disablePrompts="1" count="4">
    <dataValidation type="whole" allowBlank="1" showInputMessage="1" showErrorMessage="1" errorTitle="Elfmeter-Schießen" error="Nur 1 oder 2 möglich" sqref="AU38:AU41 AU47:AU48" xr:uid="{00000000-0002-0000-0800-000000000000}">
      <formula1>1</formula1>
      <formula2>2</formula2>
    </dataValidation>
    <dataValidation type="whole" allowBlank="1" showErrorMessage="1" errorTitle="Elfmeter-Schießen" error="Nur 1 oder 2 möglich" promptTitle="Elfmeter-Schießen" prompt="Bitte 1 oder 2 eingeben" sqref="AU25:AU26 AU4:AU5 AU12:AU13" xr:uid="{00000000-0002-0000-0800-000001000000}">
      <formula1>1</formula1>
      <formula2>2</formula2>
    </dataValidation>
    <dataValidation type="whole" allowBlank="1" showErrorMessage="1" errorTitle="Penalty-Shoot-Out" error="Nur 1 oder 2 zulässig" sqref="Q7:Q8 Q15:Q16 Q23:Q24 Q31:Q32 Q39:Q40 Q47:Q48" xr:uid="{00000000-0002-0000-0800-000002000000}">
      <formula1>1</formula1>
      <formula2>2</formula2>
    </dataValidation>
    <dataValidation type="whole" allowBlank="1" showErrorMessage="1" errorTitle="Elfmeter-Schießen" error="Nur 1 oder 2 möglich" sqref="AU27:AU32 AU6:AU11 AU14:AU19" xr:uid="{00000000-0002-0000-0800-000003000000}">
      <formula1>1</formula1>
      <formula2>2</formula2>
    </dataValidation>
  </dataValidations>
  <pageMargins left="0.25" right="0.25" top="0.75" bottom="0.75" header="0.3" footer="0.3"/>
  <pageSetup paperSize="9" orientation="portrait" horizontalDpi="300" verticalDpi="300" r:id="rId1"/>
  <headerFooter alignWithMargins="0"/>
  <drawing r:id="rId2"/>
  <legacyDrawing r:id="rId3"/>
  <picture r:id="rId4"/>
  <mc:AlternateContent xmlns:mc="http://schemas.openxmlformats.org/markup-compatibility/2006">
    <mc:Choice Requires="x14">
      <controls>
        <mc:AlternateContent xmlns:mc="http://schemas.openxmlformats.org/markup-compatibility/2006">
          <mc:Choice Requires="x14">
            <control shapeId="14365" r:id="rId5" name="Button 29">
              <controlPr defaultSize="0" print="0" autoFill="0" autoPict="0" macro="[0]!Schaltfläche27_BeiKlick">
                <anchor moveWithCells="1" sizeWithCells="1">
                  <from>
                    <xdr:col>9</xdr:col>
                    <xdr:colOff>85725</xdr:colOff>
                    <xdr:row>1</xdr:row>
                    <xdr:rowOff>66675</xdr:rowOff>
                  </from>
                  <to>
                    <xdr:col>10</xdr:col>
                    <xdr:colOff>219075</xdr:colOff>
                    <xdr:row>1</xdr:row>
                    <xdr:rowOff>295275</xdr:rowOff>
                  </to>
                </anchor>
              </controlPr>
            </control>
          </mc:Choice>
        </mc:AlternateContent>
        <mc:AlternateContent xmlns:mc="http://schemas.openxmlformats.org/markup-compatibility/2006">
          <mc:Choice Requires="x14">
            <control shapeId="14366" r:id="rId6" name="Button 30">
              <controlPr defaultSize="0" print="0" autoFill="0" autoPict="0" macro="[0]!Schaltfläche28_BeiKlick">
                <anchor moveWithCells="1" sizeWithCells="1">
                  <from>
                    <xdr:col>9</xdr:col>
                    <xdr:colOff>85725</xdr:colOff>
                    <xdr:row>9</xdr:row>
                    <xdr:rowOff>61913</xdr:rowOff>
                  </from>
                  <to>
                    <xdr:col>10</xdr:col>
                    <xdr:colOff>219075</xdr:colOff>
                    <xdr:row>9</xdr:row>
                    <xdr:rowOff>304800</xdr:rowOff>
                  </to>
                </anchor>
              </controlPr>
            </control>
          </mc:Choice>
        </mc:AlternateContent>
        <mc:AlternateContent xmlns:mc="http://schemas.openxmlformats.org/markup-compatibility/2006">
          <mc:Choice Requires="x14">
            <control shapeId="14367" r:id="rId7" name="Button 31">
              <controlPr defaultSize="0" print="0" autoFill="0" autoPict="0" macro="[0]!Schaltfläche29_BeiKlick">
                <anchor moveWithCells="1" sizeWithCells="1">
                  <from>
                    <xdr:col>9</xdr:col>
                    <xdr:colOff>85725</xdr:colOff>
                    <xdr:row>17</xdr:row>
                    <xdr:rowOff>66675</xdr:rowOff>
                  </from>
                  <to>
                    <xdr:col>10</xdr:col>
                    <xdr:colOff>219075</xdr:colOff>
                    <xdr:row>17</xdr:row>
                    <xdr:rowOff>304800</xdr:rowOff>
                  </to>
                </anchor>
              </controlPr>
            </control>
          </mc:Choice>
        </mc:AlternateContent>
        <mc:AlternateContent xmlns:mc="http://schemas.openxmlformats.org/markup-compatibility/2006">
          <mc:Choice Requires="x14">
            <control shapeId="14368" r:id="rId8" name="Button 32">
              <controlPr defaultSize="0" print="0" autoFill="0" autoPict="0" macro="[0]!Schaltfläche30_BeiKlick">
                <anchor moveWithCells="1" sizeWithCells="1">
                  <from>
                    <xdr:col>9</xdr:col>
                    <xdr:colOff>76200</xdr:colOff>
                    <xdr:row>25</xdr:row>
                    <xdr:rowOff>61913</xdr:rowOff>
                  </from>
                  <to>
                    <xdr:col>10</xdr:col>
                    <xdr:colOff>214313</xdr:colOff>
                    <xdr:row>25</xdr:row>
                    <xdr:rowOff>314325</xdr:rowOff>
                  </to>
                </anchor>
              </controlPr>
            </control>
          </mc:Choice>
        </mc:AlternateContent>
        <mc:AlternateContent xmlns:mc="http://schemas.openxmlformats.org/markup-compatibility/2006">
          <mc:Choice Requires="x14">
            <control shapeId="14369" r:id="rId9" name="Drop Down 33">
              <controlPr defaultSize="0" autoLine="0" autoPict="0">
                <anchor moveWithCells="1" sizeWithCells="1">
                  <from>
                    <xdr:col>43</xdr:col>
                    <xdr:colOff>123825</xdr:colOff>
                    <xdr:row>24</xdr:row>
                    <xdr:rowOff>66675</xdr:rowOff>
                  </from>
                  <to>
                    <xdr:col>43</xdr:col>
                    <xdr:colOff>785813</xdr:colOff>
                    <xdr:row>25</xdr:row>
                    <xdr:rowOff>152400</xdr:rowOff>
                  </to>
                </anchor>
              </controlPr>
            </control>
          </mc:Choice>
        </mc:AlternateContent>
        <mc:AlternateContent xmlns:mc="http://schemas.openxmlformats.org/markup-compatibility/2006">
          <mc:Choice Requires="x14">
            <control shapeId="14370" r:id="rId10" name="Drop Down 34">
              <controlPr defaultSize="0" autoLine="0" autoPict="0">
                <anchor moveWithCells="1" sizeWithCells="1">
                  <from>
                    <xdr:col>43</xdr:col>
                    <xdr:colOff>142875</xdr:colOff>
                    <xdr:row>26</xdr:row>
                    <xdr:rowOff>61913</xdr:rowOff>
                  </from>
                  <to>
                    <xdr:col>43</xdr:col>
                    <xdr:colOff>800100</xdr:colOff>
                    <xdr:row>27</xdr:row>
                    <xdr:rowOff>142875</xdr:rowOff>
                  </to>
                </anchor>
              </controlPr>
            </control>
          </mc:Choice>
        </mc:AlternateContent>
        <mc:AlternateContent xmlns:mc="http://schemas.openxmlformats.org/markup-compatibility/2006">
          <mc:Choice Requires="x14">
            <control shapeId="14371" r:id="rId11" name="Drop Down 35">
              <controlPr defaultSize="0" autoLine="0" autoPict="0">
                <anchor moveWithCells="1" sizeWithCells="1">
                  <from>
                    <xdr:col>43</xdr:col>
                    <xdr:colOff>123825</xdr:colOff>
                    <xdr:row>28</xdr:row>
                    <xdr:rowOff>61913</xdr:rowOff>
                  </from>
                  <to>
                    <xdr:col>43</xdr:col>
                    <xdr:colOff>785813</xdr:colOff>
                    <xdr:row>29</xdr:row>
                    <xdr:rowOff>138113</xdr:rowOff>
                  </to>
                </anchor>
              </controlPr>
            </control>
          </mc:Choice>
        </mc:AlternateContent>
        <mc:AlternateContent xmlns:mc="http://schemas.openxmlformats.org/markup-compatibility/2006">
          <mc:Choice Requires="x14">
            <control shapeId="14372" r:id="rId12" name="Drop Down 36">
              <controlPr defaultSize="0" autoLine="0" autoPict="0">
                <anchor moveWithCells="1" sizeWithCells="1">
                  <from>
                    <xdr:col>43</xdr:col>
                    <xdr:colOff>123825</xdr:colOff>
                    <xdr:row>30</xdr:row>
                    <xdr:rowOff>85725</xdr:rowOff>
                  </from>
                  <to>
                    <xdr:col>43</xdr:col>
                    <xdr:colOff>785813</xdr:colOff>
                    <xdr:row>31</xdr:row>
                    <xdr:rowOff>176213</xdr:rowOff>
                  </to>
                </anchor>
              </controlPr>
            </control>
          </mc:Choice>
        </mc:AlternateContent>
        <mc:AlternateContent xmlns:mc="http://schemas.openxmlformats.org/markup-compatibility/2006">
          <mc:Choice Requires="x14">
            <control shapeId="14373" r:id="rId13" name="Drop Down 37">
              <controlPr defaultSize="0" autoLine="0" autoPict="0">
                <anchor moveWithCells="1" sizeWithCells="1">
                  <from>
                    <xdr:col>43</xdr:col>
                    <xdr:colOff>123825</xdr:colOff>
                    <xdr:row>37</xdr:row>
                    <xdr:rowOff>85725</xdr:rowOff>
                  </from>
                  <to>
                    <xdr:col>43</xdr:col>
                    <xdr:colOff>785813</xdr:colOff>
                    <xdr:row>38</xdr:row>
                    <xdr:rowOff>180975</xdr:rowOff>
                  </to>
                </anchor>
              </controlPr>
            </control>
          </mc:Choice>
        </mc:AlternateContent>
        <mc:AlternateContent xmlns:mc="http://schemas.openxmlformats.org/markup-compatibility/2006">
          <mc:Choice Requires="x14">
            <control shapeId="14374" r:id="rId14" name="Drop Down 38">
              <controlPr defaultSize="0" autoLine="0" autoPict="0">
                <anchor moveWithCells="1" sizeWithCells="1">
                  <from>
                    <xdr:col>43</xdr:col>
                    <xdr:colOff>123825</xdr:colOff>
                    <xdr:row>39</xdr:row>
                    <xdr:rowOff>76200</xdr:rowOff>
                  </from>
                  <to>
                    <xdr:col>43</xdr:col>
                    <xdr:colOff>785813</xdr:colOff>
                    <xdr:row>40</xdr:row>
                    <xdr:rowOff>180975</xdr:rowOff>
                  </to>
                </anchor>
              </controlPr>
            </control>
          </mc:Choice>
        </mc:AlternateContent>
        <mc:AlternateContent xmlns:mc="http://schemas.openxmlformats.org/markup-compatibility/2006">
          <mc:Choice Requires="x14">
            <control shapeId="14375" r:id="rId15" name="Drop Down 39">
              <controlPr defaultSize="0" autoLine="0" autoPict="0">
                <anchor moveWithCells="1" sizeWithCells="1">
                  <from>
                    <xdr:col>43</xdr:col>
                    <xdr:colOff>123825</xdr:colOff>
                    <xdr:row>46</xdr:row>
                    <xdr:rowOff>85725</xdr:rowOff>
                  </from>
                  <to>
                    <xdr:col>43</xdr:col>
                    <xdr:colOff>785813</xdr:colOff>
                    <xdr:row>47</xdr:row>
                    <xdr:rowOff>180975</xdr:rowOff>
                  </to>
                </anchor>
              </controlPr>
            </control>
          </mc:Choice>
        </mc:AlternateContent>
        <mc:AlternateContent xmlns:mc="http://schemas.openxmlformats.org/markup-compatibility/2006">
          <mc:Choice Requires="x14">
            <control shapeId="14377" r:id="rId16" name="Button 41">
              <controlPr defaultSize="0" print="0" autoFill="0" autoPict="0" macro="[0]!Reset_Viertel_Finale">
                <anchor moveWithCells="1" sizeWithCells="1">
                  <from>
                    <xdr:col>39</xdr:col>
                    <xdr:colOff>1547813</xdr:colOff>
                    <xdr:row>21</xdr:row>
                    <xdr:rowOff>176213</xdr:rowOff>
                  </from>
                  <to>
                    <xdr:col>45</xdr:col>
                    <xdr:colOff>180975</xdr:colOff>
                    <xdr:row>23</xdr:row>
                    <xdr:rowOff>114300</xdr:rowOff>
                  </to>
                </anchor>
              </controlPr>
            </control>
          </mc:Choice>
        </mc:AlternateContent>
        <mc:AlternateContent xmlns:mc="http://schemas.openxmlformats.org/markup-compatibility/2006">
          <mc:Choice Requires="x14">
            <control shapeId="14378" r:id="rId17" name="Button 42">
              <controlPr defaultSize="0" print="0" autoFill="0" autoPict="0" macro="[0]!Reset_Halbfinale">
                <anchor moveWithCells="1" sizeWithCells="1">
                  <from>
                    <xdr:col>39</xdr:col>
                    <xdr:colOff>1562100</xdr:colOff>
                    <xdr:row>34</xdr:row>
                    <xdr:rowOff>123825</xdr:rowOff>
                  </from>
                  <to>
                    <xdr:col>45</xdr:col>
                    <xdr:colOff>200025</xdr:colOff>
                    <xdr:row>36</xdr:row>
                    <xdr:rowOff>104775</xdr:rowOff>
                  </to>
                </anchor>
              </controlPr>
            </control>
          </mc:Choice>
        </mc:AlternateContent>
        <mc:AlternateContent xmlns:mc="http://schemas.openxmlformats.org/markup-compatibility/2006">
          <mc:Choice Requires="x14">
            <control shapeId="14379" r:id="rId18" name="Button 43">
              <controlPr defaultSize="0" print="0" autoFill="0" autoPict="0" macro="[0]!Reset_Finale">
                <anchor moveWithCells="1" sizeWithCells="1">
                  <from>
                    <xdr:col>39</xdr:col>
                    <xdr:colOff>1562100</xdr:colOff>
                    <xdr:row>43</xdr:row>
                    <xdr:rowOff>142875</xdr:rowOff>
                  </from>
                  <to>
                    <xdr:col>45</xdr:col>
                    <xdr:colOff>200025</xdr:colOff>
                    <xdr:row>45</xdr:row>
                    <xdr:rowOff>123825</xdr:rowOff>
                  </to>
                </anchor>
              </controlPr>
            </control>
          </mc:Choice>
        </mc:AlternateContent>
        <mc:AlternateContent xmlns:mc="http://schemas.openxmlformats.org/markup-compatibility/2006">
          <mc:Choice Requires="x14">
            <control shapeId="14338" r:id="rId19" name="Drop Down 2">
              <controlPr defaultSize="0" autoLine="0" autoPict="0">
                <anchor moveWithCells="1" sizeWithCells="1">
                  <from>
                    <xdr:col>9</xdr:col>
                    <xdr:colOff>28575</xdr:colOff>
                    <xdr:row>2</xdr:row>
                    <xdr:rowOff>9525</xdr:rowOff>
                  </from>
                  <to>
                    <xdr:col>9</xdr:col>
                    <xdr:colOff>623888</xdr:colOff>
                    <xdr:row>2</xdr:row>
                    <xdr:rowOff>238125</xdr:rowOff>
                  </to>
                </anchor>
              </controlPr>
            </control>
          </mc:Choice>
        </mc:AlternateContent>
        <mc:AlternateContent xmlns:mc="http://schemas.openxmlformats.org/markup-compatibility/2006">
          <mc:Choice Requires="x14">
            <control shapeId="14339" r:id="rId20" name="Drop Down 3">
              <controlPr defaultSize="0" autoLine="0" autoPict="0">
                <anchor moveWithCells="1" sizeWithCells="1">
                  <from>
                    <xdr:col>9</xdr:col>
                    <xdr:colOff>28575</xdr:colOff>
                    <xdr:row>2</xdr:row>
                    <xdr:rowOff>257175</xdr:rowOff>
                  </from>
                  <to>
                    <xdr:col>9</xdr:col>
                    <xdr:colOff>623888</xdr:colOff>
                    <xdr:row>3</xdr:row>
                    <xdr:rowOff>228600</xdr:rowOff>
                  </to>
                </anchor>
              </controlPr>
            </control>
          </mc:Choice>
        </mc:AlternateContent>
        <mc:AlternateContent xmlns:mc="http://schemas.openxmlformats.org/markup-compatibility/2006">
          <mc:Choice Requires="x14">
            <control shapeId="14340" r:id="rId21" name="Drop Down 4">
              <controlPr defaultSize="0" autoLine="0" autoPict="0">
                <anchor moveWithCells="1" sizeWithCells="1">
                  <from>
                    <xdr:col>9</xdr:col>
                    <xdr:colOff>28575</xdr:colOff>
                    <xdr:row>3</xdr:row>
                    <xdr:rowOff>247650</xdr:rowOff>
                  </from>
                  <to>
                    <xdr:col>9</xdr:col>
                    <xdr:colOff>623888</xdr:colOff>
                    <xdr:row>4</xdr:row>
                    <xdr:rowOff>209550</xdr:rowOff>
                  </to>
                </anchor>
              </controlPr>
            </control>
          </mc:Choice>
        </mc:AlternateContent>
        <mc:AlternateContent xmlns:mc="http://schemas.openxmlformats.org/markup-compatibility/2006">
          <mc:Choice Requires="x14">
            <control shapeId="14341" r:id="rId22" name="Drop Down 5">
              <controlPr defaultSize="0" autoLine="0" autoPict="0">
                <anchor moveWithCells="1" sizeWithCells="1">
                  <from>
                    <xdr:col>9</xdr:col>
                    <xdr:colOff>28575</xdr:colOff>
                    <xdr:row>4</xdr:row>
                    <xdr:rowOff>247650</xdr:rowOff>
                  </from>
                  <to>
                    <xdr:col>9</xdr:col>
                    <xdr:colOff>623888</xdr:colOff>
                    <xdr:row>5</xdr:row>
                    <xdr:rowOff>209550</xdr:rowOff>
                  </to>
                </anchor>
              </controlPr>
            </control>
          </mc:Choice>
        </mc:AlternateContent>
        <mc:AlternateContent xmlns:mc="http://schemas.openxmlformats.org/markup-compatibility/2006">
          <mc:Choice Requires="x14">
            <control shapeId="14342" r:id="rId23" name="Drop Down 6">
              <controlPr defaultSize="0" autoLine="0" autoPict="0">
                <anchor moveWithCells="1" sizeWithCells="1">
                  <from>
                    <xdr:col>9</xdr:col>
                    <xdr:colOff>28575</xdr:colOff>
                    <xdr:row>5</xdr:row>
                    <xdr:rowOff>247650</xdr:rowOff>
                  </from>
                  <to>
                    <xdr:col>9</xdr:col>
                    <xdr:colOff>623888</xdr:colOff>
                    <xdr:row>6</xdr:row>
                    <xdr:rowOff>219075</xdr:rowOff>
                  </to>
                </anchor>
              </controlPr>
            </control>
          </mc:Choice>
        </mc:AlternateContent>
        <mc:AlternateContent xmlns:mc="http://schemas.openxmlformats.org/markup-compatibility/2006">
          <mc:Choice Requires="x14">
            <control shapeId="14343" r:id="rId24" name="Drop Down 7">
              <controlPr defaultSize="0" autoLine="0" autoPict="0">
                <anchor moveWithCells="1" sizeWithCells="1">
                  <from>
                    <xdr:col>9</xdr:col>
                    <xdr:colOff>28575</xdr:colOff>
                    <xdr:row>6</xdr:row>
                    <xdr:rowOff>247650</xdr:rowOff>
                  </from>
                  <to>
                    <xdr:col>9</xdr:col>
                    <xdr:colOff>623888</xdr:colOff>
                    <xdr:row>7</xdr:row>
                    <xdr:rowOff>219075</xdr:rowOff>
                  </to>
                </anchor>
              </controlPr>
            </control>
          </mc:Choice>
        </mc:AlternateContent>
        <mc:AlternateContent xmlns:mc="http://schemas.openxmlformats.org/markup-compatibility/2006">
          <mc:Choice Requires="x14">
            <control shapeId="14345" r:id="rId25" name="Drop Down 9">
              <controlPr defaultSize="0" autoLine="0" autoPict="0">
                <anchor moveWithCells="1" sizeWithCells="1">
                  <from>
                    <xdr:col>9</xdr:col>
                    <xdr:colOff>28575</xdr:colOff>
                    <xdr:row>10</xdr:row>
                    <xdr:rowOff>0</xdr:rowOff>
                  </from>
                  <to>
                    <xdr:col>9</xdr:col>
                    <xdr:colOff>623888</xdr:colOff>
                    <xdr:row>10</xdr:row>
                    <xdr:rowOff>214313</xdr:rowOff>
                  </to>
                </anchor>
              </controlPr>
            </control>
          </mc:Choice>
        </mc:AlternateContent>
        <mc:AlternateContent xmlns:mc="http://schemas.openxmlformats.org/markup-compatibility/2006">
          <mc:Choice Requires="x14">
            <control shapeId="14346" r:id="rId26" name="Drop Down 10">
              <controlPr defaultSize="0" autoLine="0" autoPict="0">
                <anchor moveWithCells="1" sizeWithCells="1">
                  <from>
                    <xdr:col>9</xdr:col>
                    <xdr:colOff>28575</xdr:colOff>
                    <xdr:row>10</xdr:row>
                    <xdr:rowOff>242888</xdr:rowOff>
                  </from>
                  <to>
                    <xdr:col>9</xdr:col>
                    <xdr:colOff>623888</xdr:colOff>
                    <xdr:row>11</xdr:row>
                    <xdr:rowOff>214313</xdr:rowOff>
                  </to>
                </anchor>
              </controlPr>
            </control>
          </mc:Choice>
        </mc:AlternateContent>
        <mc:AlternateContent xmlns:mc="http://schemas.openxmlformats.org/markup-compatibility/2006">
          <mc:Choice Requires="x14">
            <control shapeId="14347" r:id="rId27" name="Drop Down 11">
              <controlPr defaultSize="0" autoLine="0" autoPict="0">
                <anchor moveWithCells="1" sizeWithCells="1">
                  <from>
                    <xdr:col>9</xdr:col>
                    <xdr:colOff>28575</xdr:colOff>
                    <xdr:row>12</xdr:row>
                    <xdr:rowOff>4763</xdr:rowOff>
                  </from>
                  <to>
                    <xdr:col>9</xdr:col>
                    <xdr:colOff>623888</xdr:colOff>
                    <xdr:row>12</xdr:row>
                    <xdr:rowOff>219075</xdr:rowOff>
                  </to>
                </anchor>
              </controlPr>
            </control>
          </mc:Choice>
        </mc:AlternateContent>
        <mc:AlternateContent xmlns:mc="http://schemas.openxmlformats.org/markup-compatibility/2006">
          <mc:Choice Requires="x14">
            <control shapeId="14348" r:id="rId28" name="Drop Down 12">
              <controlPr defaultSize="0" autoLine="0" autoPict="0">
                <anchor moveWithCells="1" sizeWithCells="1">
                  <from>
                    <xdr:col>9</xdr:col>
                    <xdr:colOff>28575</xdr:colOff>
                    <xdr:row>13</xdr:row>
                    <xdr:rowOff>0</xdr:rowOff>
                  </from>
                  <to>
                    <xdr:col>9</xdr:col>
                    <xdr:colOff>623888</xdr:colOff>
                    <xdr:row>13</xdr:row>
                    <xdr:rowOff>214313</xdr:rowOff>
                  </to>
                </anchor>
              </controlPr>
            </control>
          </mc:Choice>
        </mc:AlternateContent>
        <mc:AlternateContent xmlns:mc="http://schemas.openxmlformats.org/markup-compatibility/2006">
          <mc:Choice Requires="x14">
            <control shapeId="14349" r:id="rId29" name="Drop Down 13">
              <controlPr defaultSize="0" autoLine="0" autoPict="0">
                <anchor moveWithCells="1" sizeWithCells="1">
                  <from>
                    <xdr:col>9</xdr:col>
                    <xdr:colOff>28575</xdr:colOff>
                    <xdr:row>14</xdr:row>
                    <xdr:rowOff>4763</xdr:rowOff>
                  </from>
                  <to>
                    <xdr:col>9</xdr:col>
                    <xdr:colOff>623888</xdr:colOff>
                    <xdr:row>14</xdr:row>
                    <xdr:rowOff>233363</xdr:rowOff>
                  </to>
                </anchor>
              </controlPr>
            </control>
          </mc:Choice>
        </mc:AlternateContent>
        <mc:AlternateContent xmlns:mc="http://schemas.openxmlformats.org/markup-compatibility/2006">
          <mc:Choice Requires="x14">
            <control shapeId="14350" r:id="rId30" name="Drop Down 14">
              <controlPr defaultSize="0" autoLine="0" autoPict="0">
                <anchor moveWithCells="1" sizeWithCells="1">
                  <from>
                    <xdr:col>9</xdr:col>
                    <xdr:colOff>28575</xdr:colOff>
                    <xdr:row>15</xdr:row>
                    <xdr:rowOff>4763</xdr:rowOff>
                  </from>
                  <to>
                    <xdr:col>9</xdr:col>
                    <xdr:colOff>623888</xdr:colOff>
                    <xdr:row>15</xdr:row>
                    <xdr:rowOff>228600</xdr:rowOff>
                  </to>
                </anchor>
              </controlPr>
            </control>
          </mc:Choice>
        </mc:AlternateContent>
        <mc:AlternateContent xmlns:mc="http://schemas.openxmlformats.org/markup-compatibility/2006">
          <mc:Choice Requires="x14">
            <control shapeId="14352" r:id="rId31" name="Drop Down 16">
              <controlPr defaultSize="0" autoLine="0" autoPict="0">
                <anchor moveWithCells="1" sizeWithCells="1">
                  <from>
                    <xdr:col>9</xdr:col>
                    <xdr:colOff>28575</xdr:colOff>
                    <xdr:row>18</xdr:row>
                    <xdr:rowOff>0</xdr:rowOff>
                  </from>
                  <to>
                    <xdr:col>9</xdr:col>
                    <xdr:colOff>623888</xdr:colOff>
                    <xdr:row>18</xdr:row>
                    <xdr:rowOff>223838</xdr:rowOff>
                  </to>
                </anchor>
              </controlPr>
            </control>
          </mc:Choice>
        </mc:AlternateContent>
        <mc:AlternateContent xmlns:mc="http://schemas.openxmlformats.org/markup-compatibility/2006">
          <mc:Choice Requires="x14">
            <control shapeId="14353" r:id="rId32" name="Drop Down 17">
              <controlPr defaultSize="0" autoLine="0" autoPict="0">
                <anchor moveWithCells="1" sizeWithCells="1">
                  <from>
                    <xdr:col>9</xdr:col>
                    <xdr:colOff>28575</xdr:colOff>
                    <xdr:row>18</xdr:row>
                    <xdr:rowOff>242888</xdr:rowOff>
                  </from>
                  <to>
                    <xdr:col>9</xdr:col>
                    <xdr:colOff>623888</xdr:colOff>
                    <xdr:row>19</xdr:row>
                    <xdr:rowOff>219075</xdr:rowOff>
                  </to>
                </anchor>
              </controlPr>
            </control>
          </mc:Choice>
        </mc:AlternateContent>
        <mc:AlternateContent xmlns:mc="http://schemas.openxmlformats.org/markup-compatibility/2006">
          <mc:Choice Requires="x14">
            <control shapeId="14354" r:id="rId33" name="Drop Down 18">
              <controlPr defaultSize="0" autoLine="0" autoPict="0">
                <anchor moveWithCells="1" sizeWithCells="1">
                  <from>
                    <xdr:col>9</xdr:col>
                    <xdr:colOff>28575</xdr:colOff>
                    <xdr:row>19</xdr:row>
                    <xdr:rowOff>238125</xdr:rowOff>
                  </from>
                  <to>
                    <xdr:col>9</xdr:col>
                    <xdr:colOff>623888</xdr:colOff>
                    <xdr:row>20</xdr:row>
                    <xdr:rowOff>214313</xdr:rowOff>
                  </to>
                </anchor>
              </controlPr>
            </control>
          </mc:Choice>
        </mc:AlternateContent>
        <mc:AlternateContent xmlns:mc="http://schemas.openxmlformats.org/markup-compatibility/2006">
          <mc:Choice Requires="x14">
            <control shapeId="14355" r:id="rId34" name="Drop Down 19">
              <controlPr defaultSize="0" autoLine="0" autoPict="0">
                <anchor moveWithCells="1" sizeWithCells="1">
                  <from>
                    <xdr:col>9</xdr:col>
                    <xdr:colOff>28575</xdr:colOff>
                    <xdr:row>20</xdr:row>
                    <xdr:rowOff>233363</xdr:rowOff>
                  </from>
                  <to>
                    <xdr:col>9</xdr:col>
                    <xdr:colOff>623888</xdr:colOff>
                    <xdr:row>21</xdr:row>
                    <xdr:rowOff>214313</xdr:rowOff>
                  </to>
                </anchor>
              </controlPr>
            </control>
          </mc:Choice>
        </mc:AlternateContent>
        <mc:AlternateContent xmlns:mc="http://schemas.openxmlformats.org/markup-compatibility/2006">
          <mc:Choice Requires="x14">
            <control shapeId="14356" r:id="rId35" name="Drop Down 20">
              <controlPr defaultSize="0" autoLine="0" autoPict="0">
                <anchor moveWithCells="1" sizeWithCells="1">
                  <from>
                    <xdr:col>9</xdr:col>
                    <xdr:colOff>28575</xdr:colOff>
                    <xdr:row>21</xdr:row>
                    <xdr:rowOff>238125</xdr:rowOff>
                  </from>
                  <to>
                    <xdr:col>9</xdr:col>
                    <xdr:colOff>623888</xdr:colOff>
                    <xdr:row>22</xdr:row>
                    <xdr:rowOff>214313</xdr:rowOff>
                  </to>
                </anchor>
              </controlPr>
            </control>
          </mc:Choice>
        </mc:AlternateContent>
        <mc:AlternateContent xmlns:mc="http://schemas.openxmlformats.org/markup-compatibility/2006">
          <mc:Choice Requires="x14">
            <control shapeId="14357" r:id="rId36" name="Drop Down 21">
              <controlPr defaultSize="0" autoLine="0" autoPict="0">
                <anchor moveWithCells="1" sizeWithCells="1">
                  <from>
                    <xdr:col>9</xdr:col>
                    <xdr:colOff>28575</xdr:colOff>
                    <xdr:row>22</xdr:row>
                    <xdr:rowOff>233363</xdr:rowOff>
                  </from>
                  <to>
                    <xdr:col>9</xdr:col>
                    <xdr:colOff>623888</xdr:colOff>
                    <xdr:row>23</xdr:row>
                    <xdr:rowOff>209550</xdr:rowOff>
                  </to>
                </anchor>
              </controlPr>
            </control>
          </mc:Choice>
        </mc:AlternateContent>
        <mc:AlternateContent xmlns:mc="http://schemas.openxmlformats.org/markup-compatibility/2006">
          <mc:Choice Requires="x14">
            <control shapeId="14359" r:id="rId37" name="Drop Down 23">
              <controlPr defaultSize="0" autoLine="0" autoPict="0">
                <anchor moveWithCells="1" sizeWithCells="1">
                  <from>
                    <xdr:col>9</xdr:col>
                    <xdr:colOff>28575</xdr:colOff>
                    <xdr:row>26</xdr:row>
                    <xdr:rowOff>0</xdr:rowOff>
                  </from>
                  <to>
                    <xdr:col>9</xdr:col>
                    <xdr:colOff>623888</xdr:colOff>
                    <xdr:row>26</xdr:row>
                    <xdr:rowOff>214313</xdr:rowOff>
                  </to>
                </anchor>
              </controlPr>
            </control>
          </mc:Choice>
        </mc:AlternateContent>
        <mc:AlternateContent xmlns:mc="http://schemas.openxmlformats.org/markup-compatibility/2006">
          <mc:Choice Requires="x14">
            <control shapeId="14360" r:id="rId38" name="Drop Down 24">
              <controlPr defaultSize="0" autoLine="0" autoPict="0">
                <anchor moveWithCells="1" sizeWithCells="1">
                  <from>
                    <xdr:col>9</xdr:col>
                    <xdr:colOff>28575</xdr:colOff>
                    <xdr:row>27</xdr:row>
                    <xdr:rowOff>9525</xdr:rowOff>
                  </from>
                  <to>
                    <xdr:col>9</xdr:col>
                    <xdr:colOff>623888</xdr:colOff>
                    <xdr:row>27</xdr:row>
                    <xdr:rowOff>233363</xdr:rowOff>
                  </to>
                </anchor>
              </controlPr>
            </control>
          </mc:Choice>
        </mc:AlternateContent>
        <mc:AlternateContent xmlns:mc="http://schemas.openxmlformats.org/markup-compatibility/2006">
          <mc:Choice Requires="x14">
            <control shapeId="14361" r:id="rId39" name="Drop Down 25">
              <controlPr defaultSize="0" autoLine="0" autoPict="0">
                <anchor moveWithCells="1" sizeWithCells="1">
                  <from>
                    <xdr:col>9</xdr:col>
                    <xdr:colOff>28575</xdr:colOff>
                    <xdr:row>28</xdr:row>
                    <xdr:rowOff>4763</xdr:rowOff>
                  </from>
                  <to>
                    <xdr:col>9</xdr:col>
                    <xdr:colOff>623888</xdr:colOff>
                    <xdr:row>28</xdr:row>
                    <xdr:rowOff>233363</xdr:rowOff>
                  </to>
                </anchor>
              </controlPr>
            </control>
          </mc:Choice>
        </mc:AlternateContent>
        <mc:AlternateContent xmlns:mc="http://schemas.openxmlformats.org/markup-compatibility/2006">
          <mc:Choice Requires="x14">
            <control shapeId="14362" r:id="rId40" name="Drop Down 26">
              <controlPr defaultSize="0" autoLine="0" autoPict="0">
                <anchor moveWithCells="1" sizeWithCells="1">
                  <from>
                    <xdr:col>9</xdr:col>
                    <xdr:colOff>28575</xdr:colOff>
                    <xdr:row>29</xdr:row>
                    <xdr:rowOff>4763</xdr:rowOff>
                  </from>
                  <to>
                    <xdr:col>9</xdr:col>
                    <xdr:colOff>623888</xdr:colOff>
                    <xdr:row>29</xdr:row>
                    <xdr:rowOff>233363</xdr:rowOff>
                  </to>
                </anchor>
              </controlPr>
            </control>
          </mc:Choice>
        </mc:AlternateContent>
        <mc:AlternateContent xmlns:mc="http://schemas.openxmlformats.org/markup-compatibility/2006">
          <mc:Choice Requires="x14">
            <control shapeId="14363" r:id="rId41" name="Drop Down 27">
              <controlPr defaultSize="0" autoLine="0" autoPict="0">
                <anchor moveWithCells="1" sizeWithCells="1">
                  <from>
                    <xdr:col>9</xdr:col>
                    <xdr:colOff>28575</xdr:colOff>
                    <xdr:row>29</xdr:row>
                    <xdr:rowOff>242888</xdr:rowOff>
                  </from>
                  <to>
                    <xdr:col>9</xdr:col>
                    <xdr:colOff>623888</xdr:colOff>
                    <xdr:row>30</xdr:row>
                    <xdr:rowOff>209550</xdr:rowOff>
                  </to>
                </anchor>
              </controlPr>
            </control>
          </mc:Choice>
        </mc:AlternateContent>
        <mc:AlternateContent xmlns:mc="http://schemas.openxmlformats.org/markup-compatibility/2006">
          <mc:Choice Requires="x14">
            <control shapeId="14364" r:id="rId42" name="Drop Down 28">
              <controlPr defaultSize="0" autoLine="0" autoPict="0">
                <anchor moveWithCells="1" sizeWithCells="1">
                  <from>
                    <xdr:col>9</xdr:col>
                    <xdr:colOff>28575</xdr:colOff>
                    <xdr:row>30</xdr:row>
                    <xdr:rowOff>238125</xdr:rowOff>
                  </from>
                  <to>
                    <xdr:col>9</xdr:col>
                    <xdr:colOff>623888</xdr:colOff>
                    <xdr:row>31</xdr:row>
                    <xdr:rowOff>209550</xdr:rowOff>
                  </to>
                </anchor>
              </controlPr>
            </control>
          </mc:Choice>
        </mc:AlternateContent>
        <mc:AlternateContent xmlns:mc="http://schemas.openxmlformats.org/markup-compatibility/2006">
          <mc:Choice Requires="x14">
            <control shapeId="2" r:id="rId43" name="Drop Down 45">
              <controlPr defaultSize="0" autoLine="0" autoPict="0">
                <anchor moveWithCells="1" sizeWithCells="1">
                  <from>
                    <xdr:col>9</xdr:col>
                    <xdr:colOff>28575</xdr:colOff>
                    <xdr:row>34</xdr:row>
                    <xdr:rowOff>0</xdr:rowOff>
                  </from>
                  <to>
                    <xdr:col>9</xdr:col>
                    <xdr:colOff>623888</xdr:colOff>
                    <xdr:row>34</xdr:row>
                    <xdr:rowOff>214313</xdr:rowOff>
                  </to>
                </anchor>
              </controlPr>
            </control>
          </mc:Choice>
        </mc:AlternateContent>
        <mc:AlternateContent xmlns:mc="http://schemas.openxmlformats.org/markup-compatibility/2006">
          <mc:Choice Requires="x14">
            <control shapeId="4" r:id="rId44" name="Drop Down 46">
              <controlPr defaultSize="0" autoLine="0" autoPict="0">
                <anchor moveWithCells="1" sizeWithCells="1">
                  <from>
                    <xdr:col>9</xdr:col>
                    <xdr:colOff>28575</xdr:colOff>
                    <xdr:row>35</xdr:row>
                    <xdr:rowOff>9525</xdr:rowOff>
                  </from>
                  <to>
                    <xdr:col>9</xdr:col>
                    <xdr:colOff>623888</xdr:colOff>
                    <xdr:row>35</xdr:row>
                    <xdr:rowOff>233363</xdr:rowOff>
                  </to>
                </anchor>
              </controlPr>
            </control>
          </mc:Choice>
        </mc:AlternateContent>
        <mc:AlternateContent xmlns:mc="http://schemas.openxmlformats.org/markup-compatibility/2006">
          <mc:Choice Requires="x14">
            <control shapeId="5" r:id="rId45" name="Drop Down 47">
              <controlPr defaultSize="0" autoLine="0" autoPict="0">
                <anchor moveWithCells="1" sizeWithCells="1">
                  <from>
                    <xdr:col>9</xdr:col>
                    <xdr:colOff>28575</xdr:colOff>
                    <xdr:row>36</xdr:row>
                    <xdr:rowOff>4763</xdr:rowOff>
                  </from>
                  <to>
                    <xdr:col>9</xdr:col>
                    <xdr:colOff>623888</xdr:colOff>
                    <xdr:row>36</xdr:row>
                    <xdr:rowOff>233363</xdr:rowOff>
                  </to>
                </anchor>
              </controlPr>
            </control>
          </mc:Choice>
        </mc:AlternateContent>
        <mc:AlternateContent xmlns:mc="http://schemas.openxmlformats.org/markup-compatibility/2006">
          <mc:Choice Requires="x14">
            <control shapeId="14384" r:id="rId46" name="Drop Down 48">
              <controlPr defaultSize="0" autoLine="0" autoPict="0">
                <anchor moveWithCells="1" sizeWithCells="1">
                  <from>
                    <xdr:col>9</xdr:col>
                    <xdr:colOff>28575</xdr:colOff>
                    <xdr:row>37</xdr:row>
                    <xdr:rowOff>4763</xdr:rowOff>
                  </from>
                  <to>
                    <xdr:col>9</xdr:col>
                    <xdr:colOff>623888</xdr:colOff>
                    <xdr:row>37</xdr:row>
                    <xdr:rowOff>233363</xdr:rowOff>
                  </to>
                </anchor>
              </controlPr>
            </control>
          </mc:Choice>
        </mc:AlternateContent>
        <mc:AlternateContent xmlns:mc="http://schemas.openxmlformats.org/markup-compatibility/2006">
          <mc:Choice Requires="x14">
            <control shapeId="14385" r:id="rId47" name="Drop Down 49">
              <controlPr defaultSize="0" autoLine="0" autoPict="0">
                <anchor moveWithCells="1" sizeWithCells="1">
                  <from>
                    <xdr:col>9</xdr:col>
                    <xdr:colOff>28575</xdr:colOff>
                    <xdr:row>37</xdr:row>
                    <xdr:rowOff>242888</xdr:rowOff>
                  </from>
                  <to>
                    <xdr:col>9</xdr:col>
                    <xdr:colOff>623888</xdr:colOff>
                    <xdr:row>38</xdr:row>
                    <xdr:rowOff>209550</xdr:rowOff>
                  </to>
                </anchor>
              </controlPr>
            </control>
          </mc:Choice>
        </mc:AlternateContent>
        <mc:AlternateContent xmlns:mc="http://schemas.openxmlformats.org/markup-compatibility/2006">
          <mc:Choice Requires="x14">
            <control shapeId="14386" r:id="rId48" name="Drop Down 50">
              <controlPr defaultSize="0" autoLine="0" autoPict="0">
                <anchor moveWithCells="1" sizeWithCells="1">
                  <from>
                    <xdr:col>9</xdr:col>
                    <xdr:colOff>28575</xdr:colOff>
                    <xdr:row>38</xdr:row>
                    <xdr:rowOff>238125</xdr:rowOff>
                  </from>
                  <to>
                    <xdr:col>9</xdr:col>
                    <xdr:colOff>623888</xdr:colOff>
                    <xdr:row>39</xdr:row>
                    <xdr:rowOff>209550</xdr:rowOff>
                  </to>
                </anchor>
              </controlPr>
            </control>
          </mc:Choice>
        </mc:AlternateContent>
        <mc:AlternateContent xmlns:mc="http://schemas.openxmlformats.org/markup-compatibility/2006">
          <mc:Choice Requires="x14">
            <control shapeId="14387" r:id="rId49" name="Button 51">
              <controlPr defaultSize="0" print="0" autoFill="0" autoPict="0" macro="[0]!Schaltfläche31_BeiKlick">
                <anchor moveWithCells="1" sizeWithCells="1">
                  <from>
                    <xdr:col>9</xdr:col>
                    <xdr:colOff>76200</xdr:colOff>
                    <xdr:row>33</xdr:row>
                    <xdr:rowOff>61913</xdr:rowOff>
                  </from>
                  <to>
                    <xdr:col>10</xdr:col>
                    <xdr:colOff>214313</xdr:colOff>
                    <xdr:row>33</xdr:row>
                    <xdr:rowOff>314325</xdr:rowOff>
                  </to>
                </anchor>
              </controlPr>
            </control>
          </mc:Choice>
        </mc:AlternateContent>
        <mc:AlternateContent xmlns:mc="http://schemas.openxmlformats.org/markup-compatibility/2006">
          <mc:Choice Requires="x14">
            <control shapeId="14388" r:id="rId50" name="Drop Down 52">
              <controlPr defaultSize="0" autoLine="0" autoPict="0">
                <anchor moveWithCells="1" sizeWithCells="1">
                  <from>
                    <xdr:col>9</xdr:col>
                    <xdr:colOff>28575</xdr:colOff>
                    <xdr:row>42</xdr:row>
                    <xdr:rowOff>0</xdr:rowOff>
                  </from>
                  <to>
                    <xdr:col>9</xdr:col>
                    <xdr:colOff>623888</xdr:colOff>
                    <xdr:row>42</xdr:row>
                    <xdr:rowOff>214313</xdr:rowOff>
                  </to>
                </anchor>
              </controlPr>
            </control>
          </mc:Choice>
        </mc:AlternateContent>
        <mc:AlternateContent xmlns:mc="http://schemas.openxmlformats.org/markup-compatibility/2006">
          <mc:Choice Requires="x14">
            <control shapeId="14389" r:id="rId51" name="Drop Down 53">
              <controlPr defaultSize="0" autoLine="0" autoPict="0">
                <anchor moveWithCells="1" sizeWithCells="1">
                  <from>
                    <xdr:col>9</xdr:col>
                    <xdr:colOff>28575</xdr:colOff>
                    <xdr:row>43</xdr:row>
                    <xdr:rowOff>9525</xdr:rowOff>
                  </from>
                  <to>
                    <xdr:col>9</xdr:col>
                    <xdr:colOff>623888</xdr:colOff>
                    <xdr:row>43</xdr:row>
                    <xdr:rowOff>233363</xdr:rowOff>
                  </to>
                </anchor>
              </controlPr>
            </control>
          </mc:Choice>
        </mc:AlternateContent>
        <mc:AlternateContent xmlns:mc="http://schemas.openxmlformats.org/markup-compatibility/2006">
          <mc:Choice Requires="x14">
            <control shapeId="14390" r:id="rId52" name="Drop Down 54">
              <controlPr defaultSize="0" autoLine="0" autoPict="0">
                <anchor moveWithCells="1" sizeWithCells="1">
                  <from>
                    <xdr:col>9</xdr:col>
                    <xdr:colOff>28575</xdr:colOff>
                    <xdr:row>44</xdr:row>
                    <xdr:rowOff>4763</xdr:rowOff>
                  </from>
                  <to>
                    <xdr:col>9</xdr:col>
                    <xdr:colOff>623888</xdr:colOff>
                    <xdr:row>44</xdr:row>
                    <xdr:rowOff>233363</xdr:rowOff>
                  </to>
                </anchor>
              </controlPr>
            </control>
          </mc:Choice>
        </mc:AlternateContent>
        <mc:AlternateContent xmlns:mc="http://schemas.openxmlformats.org/markup-compatibility/2006">
          <mc:Choice Requires="x14">
            <control shapeId="14391" r:id="rId53" name="Drop Down 55">
              <controlPr defaultSize="0" autoLine="0" autoPict="0">
                <anchor moveWithCells="1" sizeWithCells="1">
                  <from>
                    <xdr:col>9</xdr:col>
                    <xdr:colOff>28575</xdr:colOff>
                    <xdr:row>45</xdr:row>
                    <xdr:rowOff>4763</xdr:rowOff>
                  </from>
                  <to>
                    <xdr:col>9</xdr:col>
                    <xdr:colOff>623888</xdr:colOff>
                    <xdr:row>45</xdr:row>
                    <xdr:rowOff>233363</xdr:rowOff>
                  </to>
                </anchor>
              </controlPr>
            </control>
          </mc:Choice>
        </mc:AlternateContent>
        <mc:AlternateContent xmlns:mc="http://schemas.openxmlformats.org/markup-compatibility/2006">
          <mc:Choice Requires="x14">
            <control shapeId="14392" r:id="rId54" name="Drop Down 56">
              <controlPr defaultSize="0" autoLine="0" autoPict="0">
                <anchor moveWithCells="1" sizeWithCells="1">
                  <from>
                    <xdr:col>9</xdr:col>
                    <xdr:colOff>28575</xdr:colOff>
                    <xdr:row>45</xdr:row>
                    <xdr:rowOff>242888</xdr:rowOff>
                  </from>
                  <to>
                    <xdr:col>9</xdr:col>
                    <xdr:colOff>623888</xdr:colOff>
                    <xdr:row>46</xdr:row>
                    <xdr:rowOff>209550</xdr:rowOff>
                  </to>
                </anchor>
              </controlPr>
            </control>
          </mc:Choice>
        </mc:AlternateContent>
        <mc:AlternateContent xmlns:mc="http://schemas.openxmlformats.org/markup-compatibility/2006">
          <mc:Choice Requires="x14">
            <control shapeId="14393" r:id="rId55" name="Drop Down 57">
              <controlPr defaultSize="0" autoLine="0" autoPict="0">
                <anchor moveWithCells="1" sizeWithCells="1">
                  <from>
                    <xdr:col>9</xdr:col>
                    <xdr:colOff>28575</xdr:colOff>
                    <xdr:row>46</xdr:row>
                    <xdr:rowOff>238125</xdr:rowOff>
                  </from>
                  <to>
                    <xdr:col>9</xdr:col>
                    <xdr:colOff>623888</xdr:colOff>
                    <xdr:row>47</xdr:row>
                    <xdr:rowOff>209550</xdr:rowOff>
                  </to>
                </anchor>
              </controlPr>
            </control>
          </mc:Choice>
        </mc:AlternateContent>
        <mc:AlternateContent xmlns:mc="http://schemas.openxmlformats.org/markup-compatibility/2006">
          <mc:Choice Requires="x14">
            <control shapeId="14394" r:id="rId56" name="Button 58">
              <controlPr defaultSize="0" print="0" autoFill="0" autoPict="0" macro="[0]!Schaltfläche32_BeiKlick">
                <anchor moveWithCells="1" sizeWithCells="1">
                  <from>
                    <xdr:col>9</xdr:col>
                    <xdr:colOff>76200</xdr:colOff>
                    <xdr:row>41</xdr:row>
                    <xdr:rowOff>61913</xdr:rowOff>
                  </from>
                  <to>
                    <xdr:col>10</xdr:col>
                    <xdr:colOff>214313</xdr:colOff>
                    <xdr:row>41</xdr:row>
                    <xdr:rowOff>314325</xdr:rowOff>
                  </to>
                </anchor>
              </controlPr>
            </control>
          </mc:Choice>
        </mc:AlternateContent>
        <mc:AlternateContent xmlns:mc="http://schemas.openxmlformats.org/markup-compatibility/2006">
          <mc:Choice Requires="x14">
            <control shapeId="14395" r:id="rId57" name="Drop Down 59">
              <controlPr defaultSize="0" autoLine="0" autoPict="0">
                <anchor moveWithCells="1" sizeWithCells="1">
                  <from>
                    <xdr:col>43</xdr:col>
                    <xdr:colOff>123825</xdr:colOff>
                    <xdr:row>3</xdr:row>
                    <xdr:rowOff>66675</xdr:rowOff>
                  </from>
                  <to>
                    <xdr:col>43</xdr:col>
                    <xdr:colOff>785813</xdr:colOff>
                    <xdr:row>4</xdr:row>
                    <xdr:rowOff>152400</xdr:rowOff>
                  </to>
                </anchor>
              </controlPr>
            </control>
          </mc:Choice>
        </mc:AlternateContent>
        <mc:AlternateContent xmlns:mc="http://schemas.openxmlformats.org/markup-compatibility/2006">
          <mc:Choice Requires="x14">
            <control shapeId="14396" r:id="rId58" name="Drop Down 60">
              <controlPr defaultSize="0" autoLine="0" autoPict="0">
                <anchor moveWithCells="1" sizeWithCells="1">
                  <from>
                    <xdr:col>43</xdr:col>
                    <xdr:colOff>142875</xdr:colOff>
                    <xdr:row>5</xdr:row>
                    <xdr:rowOff>61913</xdr:rowOff>
                  </from>
                  <to>
                    <xdr:col>43</xdr:col>
                    <xdr:colOff>800100</xdr:colOff>
                    <xdr:row>6</xdr:row>
                    <xdr:rowOff>142875</xdr:rowOff>
                  </to>
                </anchor>
              </controlPr>
            </control>
          </mc:Choice>
        </mc:AlternateContent>
        <mc:AlternateContent xmlns:mc="http://schemas.openxmlformats.org/markup-compatibility/2006">
          <mc:Choice Requires="x14">
            <control shapeId="14397" r:id="rId59" name="Drop Down 61">
              <controlPr defaultSize="0" autoLine="0" autoPict="0">
                <anchor moveWithCells="1" sizeWithCells="1">
                  <from>
                    <xdr:col>43</xdr:col>
                    <xdr:colOff>123825</xdr:colOff>
                    <xdr:row>7</xdr:row>
                    <xdr:rowOff>61913</xdr:rowOff>
                  </from>
                  <to>
                    <xdr:col>43</xdr:col>
                    <xdr:colOff>785813</xdr:colOff>
                    <xdr:row>8</xdr:row>
                    <xdr:rowOff>138113</xdr:rowOff>
                  </to>
                </anchor>
              </controlPr>
            </control>
          </mc:Choice>
        </mc:AlternateContent>
        <mc:AlternateContent xmlns:mc="http://schemas.openxmlformats.org/markup-compatibility/2006">
          <mc:Choice Requires="x14">
            <control shapeId="14398" r:id="rId60" name="Drop Down 62">
              <controlPr defaultSize="0" autoLine="0" autoPict="0">
                <anchor moveWithCells="1" sizeWithCells="1">
                  <from>
                    <xdr:col>43</xdr:col>
                    <xdr:colOff>123825</xdr:colOff>
                    <xdr:row>9</xdr:row>
                    <xdr:rowOff>104775</xdr:rowOff>
                  </from>
                  <to>
                    <xdr:col>43</xdr:col>
                    <xdr:colOff>785813</xdr:colOff>
                    <xdr:row>10</xdr:row>
                    <xdr:rowOff>100013</xdr:rowOff>
                  </to>
                </anchor>
              </controlPr>
            </control>
          </mc:Choice>
        </mc:AlternateContent>
        <mc:AlternateContent xmlns:mc="http://schemas.openxmlformats.org/markup-compatibility/2006">
          <mc:Choice Requires="x14">
            <control shapeId="14399" r:id="rId61" name="Button 63">
              <controlPr defaultSize="0" print="0" autoFill="0" autoPict="0" macro="[0]!Reset_Achtel_Finale">
                <anchor moveWithCells="1" sizeWithCells="1">
                  <from>
                    <xdr:col>39</xdr:col>
                    <xdr:colOff>1547813</xdr:colOff>
                    <xdr:row>1</xdr:row>
                    <xdr:rowOff>104775</xdr:rowOff>
                  </from>
                  <to>
                    <xdr:col>45</xdr:col>
                    <xdr:colOff>180975</xdr:colOff>
                    <xdr:row>2</xdr:row>
                    <xdr:rowOff>152400</xdr:rowOff>
                  </to>
                </anchor>
              </controlPr>
            </control>
          </mc:Choice>
        </mc:AlternateContent>
        <mc:AlternateContent xmlns:mc="http://schemas.openxmlformats.org/markup-compatibility/2006">
          <mc:Choice Requires="x14">
            <control shapeId="14400" r:id="rId62" name="Drop Down 64">
              <controlPr defaultSize="0" autoLine="0" autoPict="0">
                <anchor moveWithCells="1" sizeWithCells="1">
                  <from>
                    <xdr:col>43</xdr:col>
                    <xdr:colOff>123825</xdr:colOff>
                    <xdr:row>11</xdr:row>
                    <xdr:rowOff>66675</xdr:rowOff>
                  </from>
                  <to>
                    <xdr:col>43</xdr:col>
                    <xdr:colOff>785813</xdr:colOff>
                    <xdr:row>12</xdr:row>
                    <xdr:rowOff>152400</xdr:rowOff>
                  </to>
                </anchor>
              </controlPr>
            </control>
          </mc:Choice>
        </mc:AlternateContent>
        <mc:AlternateContent xmlns:mc="http://schemas.openxmlformats.org/markup-compatibility/2006">
          <mc:Choice Requires="x14">
            <control shapeId="14401" r:id="rId63" name="Drop Down 65">
              <controlPr defaultSize="0" autoLine="0" autoPict="0">
                <anchor moveWithCells="1" sizeWithCells="1">
                  <from>
                    <xdr:col>43</xdr:col>
                    <xdr:colOff>142875</xdr:colOff>
                    <xdr:row>13</xdr:row>
                    <xdr:rowOff>61913</xdr:rowOff>
                  </from>
                  <to>
                    <xdr:col>43</xdr:col>
                    <xdr:colOff>800100</xdr:colOff>
                    <xdr:row>14</xdr:row>
                    <xdr:rowOff>142875</xdr:rowOff>
                  </to>
                </anchor>
              </controlPr>
            </control>
          </mc:Choice>
        </mc:AlternateContent>
        <mc:AlternateContent xmlns:mc="http://schemas.openxmlformats.org/markup-compatibility/2006">
          <mc:Choice Requires="x14">
            <control shapeId="14402" r:id="rId64" name="Drop Down 66">
              <controlPr defaultSize="0" autoLine="0" autoPict="0">
                <anchor moveWithCells="1" sizeWithCells="1">
                  <from>
                    <xdr:col>43</xdr:col>
                    <xdr:colOff>123825</xdr:colOff>
                    <xdr:row>15</xdr:row>
                    <xdr:rowOff>61913</xdr:rowOff>
                  </from>
                  <to>
                    <xdr:col>43</xdr:col>
                    <xdr:colOff>785813</xdr:colOff>
                    <xdr:row>16</xdr:row>
                    <xdr:rowOff>138113</xdr:rowOff>
                  </to>
                </anchor>
              </controlPr>
            </control>
          </mc:Choice>
        </mc:AlternateContent>
        <mc:AlternateContent xmlns:mc="http://schemas.openxmlformats.org/markup-compatibility/2006">
          <mc:Choice Requires="x14">
            <control shapeId="14403" r:id="rId65" name="Drop Down 67">
              <controlPr defaultSize="0" autoLine="0" autoPict="0">
                <anchor moveWithCells="1" sizeWithCells="1">
                  <from>
                    <xdr:col>43</xdr:col>
                    <xdr:colOff>123825</xdr:colOff>
                    <xdr:row>17</xdr:row>
                    <xdr:rowOff>104775</xdr:rowOff>
                  </from>
                  <to>
                    <xdr:col>43</xdr:col>
                    <xdr:colOff>785813</xdr:colOff>
                    <xdr:row>18</xdr:row>
                    <xdr:rowOff>100013</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5"/>
  <dimension ref="A1:BO70"/>
  <sheetViews>
    <sheetView showGridLines="0" showRowColHeaders="0" zoomScaleNormal="100" workbookViewId="0"/>
  </sheetViews>
  <sheetFormatPr baseColWidth="10" defaultColWidth="11" defaultRowHeight="19.5" customHeight="1" x14ac:dyDescent="0.35"/>
  <cols>
    <col min="1" max="1" width="2.625" style="23" customWidth="1"/>
    <col min="2" max="2" width="6.125" style="18" hidden="1" customWidth="1"/>
    <col min="3" max="3" width="10.5" style="19" customWidth="1"/>
    <col min="4" max="4" width="7.1875" style="19" customWidth="1"/>
    <col min="5" max="5" width="16" style="20" customWidth="1"/>
    <col min="6" max="6" width="16" style="21" customWidth="1"/>
    <col min="7" max="9" width="2.875" style="19" customWidth="1"/>
    <col min="10" max="10" width="8.1875" style="19" customWidth="1"/>
    <col min="11" max="11" width="3.625" style="19" customWidth="1"/>
    <col min="12" max="12" width="11" style="22" hidden="1" customWidth="1"/>
    <col min="13" max="13" width="4.125" style="19" hidden="1" customWidth="1"/>
    <col min="14" max="14" width="11" style="19" hidden="1" customWidth="1"/>
    <col min="15" max="16" width="11" style="23" hidden="1" customWidth="1"/>
    <col min="17" max="17" width="21.6875" style="23" customWidth="1"/>
    <col min="18" max="18" width="12.6875" style="23" customWidth="1"/>
    <col min="19" max="19" width="6.5" style="23" customWidth="1"/>
    <col min="20" max="20" width="3.625" style="21" customWidth="1"/>
    <col min="21" max="21" width="2.375" style="20" customWidth="1"/>
    <col min="22" max="22" width="19.1875" style="24" customWidth="1"/>
    <col min="23" max="23" width="6.1875" style="24" customWidth="1"/>
    <col min="24" max="24" width="3" style="21" customWidth="1"/>
    <col min="25" max="25" width="1.5" style="23" customWidth="1"/>
    <col min="26" max="26" width="3" style="20" customWidth="1"/>
    <col min="27" max="27" width="4" style="25" customWidth="1"/>
    <col min="28" max="28" width="3.5" style="23" customWidth="1"/>
    <col min="29" max="29" width="3.625" style="19" customWidth="1"/>
    <col min="30" max="30" width="7.6875" style="23" customWidth="1"/>
    <col min="31" max="31" width="3.1875" style="19" hidden="1" customWidth="1"/>
    <col min="32" max="32" width="3.1875" style="19" customWidth="1"/>
    <col min="33" max="33" width="34.125" style="19" customWidth="1"/>
    <col min="34" max="34" width="7.375" style="19" customWidth="1"/>
    <col min="35" max="35" width="12.125" style="23" customWidth="1"/>
    <col min="36" max="36" width="6.6875" style="23" customWidth="1"/>
    <col min="37" max="37" width="6.625" style="23" hidden="1" customWidth="1"/>
    <col min="38" max="38" width="20.6875" style="23" customWidth="1"/>
    <col min="39" max="39" width="20.6875" style="23" hidden="1" customWidth="1"/>
    <col min="40" max="40" width="20.6875" style="23" customWidth="1"/>
    <col min="41" max="41" width="4.125" style="23" hidden="1" customWidth="1"/>
    <col min="42" max="42" width="1.6875" style="23" hidden="1" customWidth="1"/>
    <col min="43" max="43" width="4.125" style="20" hidden="1" customWidth="1"/>
    <col min="44" max="44" width="13" style="23" customWidth="1"/>
    <col min="45" max="45" width="4.375" style="23" hidden="1" customWidth="1"/>
    <col min="46" max="46" width="3.5" style="23" customWidth="1"/>
    <col min="47" max="47" width="5.5" style="23" customWidth="1"/>
    <col min="48" max="48" width="11" style="19" hidden="1" customWidth="1"/>
    <col min="49" max="54" width="11" style="23" hidden="1" customWidth="1"/>
    <col min="55" max="55" width="15.5" style="23" hidden="1" customWidth="1"/>
    <col min="56" max="65" width="11" style="23" hidden="1" customWidth="1"/>
    <col min="66" max="66" width="0" style="23" hidden="1" customWidth="1"/>
    <col min="67" max="16384" width="11" style="23"/>
  </cols>
  <sheetData>
    <row r="1" spans="1:67" ht="13.5" customHeight="1" thickBot="1" x14ac:dyDescent="0.4">
      <c r="A1" s="17"/>
    </row>
    <row r="2" spans="1:67" ht="28.5" customHeight="1" thickBot="1" x14ac:dyDescent="0.4">
      <c r="B2" s="251"/>
      <c r="C2" s="509" t="s">
        <v>134</v>
      </c>
      <c r="D2" s="510"/>
      <c r="E2" s="510"/>
      <c r="F2" s="510"/>
      <c r="G2" s="510"/>
      <c r="H2" s="305"/>
      <c r="I2" s="305"/>
      <c r="J2" s="305"/>
      <c r="K2" s="306"/>
      <c r="Q2" s="511" t="str">
        <f ca="1">IF(OR(P7="ja",P8="ja"),"Bei diesen Ergebnissen entscheidet ein Penalty-Schießen über die endgültige Tabellen- platzierung. 
Tragen Sie Ihren Tipp im entsprechenden Kästchen ein (1 oder 2)","")</f>
        <v/>
      </c>
      <c r="R2" s="511"/>
      <c r="T2" s="512" t="s">
        <v>134</v>
      </c>
      <c r="U2" s="513"/>
      <c r="V2" s="513"/>
      <c r="W2" s="513"/>
      <c r="X2" s="513"/>
      <c r="Y2" s="513"/>
      <c r="Z2" s="513"/>
      <c r="AA2" s="513"/>
      <c r="AB2" s="513"/>
      <c r="AC2" s="514"/>
      <c r="AE2" s="19" t="str">
        <f ca="1">IF(OR(AE6=1,AE7="X"),"J","N")</f>
        <v>N</v>
      </c>
      <c r="AG2" s="576" t="str">
        <f ca="1">VLOOKUP(AE7,'Pulldown-Listen'!A$132:B$133,2,0)</f>
        <v>.</v>
      </c>
      <c r="AI2" s="523" t="s">
        <v>569</v>
      </c>
      <c r="AJ2" s="524"/>
      <c r="AK2" s="524"/>
      <c r="AL2" s="524"/>
      <c r="AM2" s="524"/>
      <c r="AN2" s="524"/>
      <c r="AO2" s="524"/>
      <c r="AP2" s="524"/>
      <c r="AQ2" s="524"/>
      <c r="AR2" s="524"/>
      <c r="AS2" s="524"/>
      <c r="AT2" s="525"/>
    </row>
    <row r="3" spans="1:67" ht="20.25" customHeight="1" thickBot="1" x14ac:dyDescent="0.4">
      <c r="B3" s="252">
        <v>1</v>
      </c>
      <c r="C3" s="307">
        <f>VLOOKUP($B3,'Gen-Tab_Quick'!$B$3:$O$57,11,0)</f>
        <v>45457</v>
      </c>
      <c r="D3" s="308">
        <f>VLOOKUP($B3,'Gen-Tab_Quick'!$B$3:$O$57,12,0)</f>
        <v>0.875</v>
      </c>
      <c r="E3" s="309" t="str">
        <f>VLOOKUP($B3,'Gen-Tab_Quick'!$B$3:$O$57,7,0)</f>
        <v>Deutschland</v>
      </c>
      <c r="F3" s="309" t="str">
        <f>VLOOKUP($B3,'Gen-Tab_Quick'!$B$3:$O$57,8,0)</f>
        <v>Schottland</v>
      </c>
      <c r="G3" s="310">
        <f ca="1">(VLOOKUP(L3,'Pulldown-Listen'!$B$1:$F$49,3))*1</f>
        <v>5</v>
      </c>
      <c r="H3" s="310" t="s">
        <v>54</v>
      </c>
      <c r="I3" s="310">
        <f ca="1">(VLOOKUP(L3,'Pulldown-Listen'!$B$1:$F$49,5))*1</f>
        <v>6</v>
      </c>
      <c r="J3" s="310"/>
      <c r="K3" s="311">
        <f ca="1">IF(L3=0,0,VLOOKUP(L3,'Pulldown-Listen'!$B$1:$G$49,6,0))</f>
        <v>2</v>
      </c>
      <c r="L3" s="22">
        <f ca="1">VLOOKUP(M3,'Pulldown-Listen'!$I$1:$K$49,3,0)</f>
        <v>43</v>
      </c>
      <c r="M3" s="19">
        <f t="shared" ref="M3:M8" ca="1" si="0">IF(N3=1,RANDBETWEEN(8,28),IF(N3=2,RANDBETWEEN(1,7),RANDBETWEEN(29,49)))</f>
        <v>44</v>
      </c>
      <c r="N3" s="19">
        <f t="shared" ref="N3:N8" ca="1" si="1">ROUND(IF(AND(O3&lt;=6,O3&gt;=-6),RANDBETWEEN(1,3),IF(AND(O3&gt;6,O3&lt;12),(RANDBETWEEN(10,27)/10)-0.3,IF(O3&gt;=12,(RANDBETWEEN(10,25)/10)-0.5,IF(O3&lt;=-12,(RANDBETWEEN(15,30)/10)+0.49,(RANDBETWEEN(13,30)/10)+0.3)))),0)</f>
        <v>3</v>
      </c>
      <c r="O3" s="304">
        <f>ROUND((VLOOKUP(E3,'Gen-Tab_Quick'!$S$3:$V$26,4,0)-VLOOKUP(F3,'Gen-Tab_Quick'!$S$3:$V$26,4,0))/1000,0)</f>
        <v>0</v>
      </c>
      <c r="Q3" s="511"/>
      <c r="R3" s="511"/>
      <c r="T3" s="317">
        <v>1</v>
      </c>
      <c r="U3" s="318" t="s">
        <v>139</v>
      </c>
      <c r="V3" s="319" t="str">
        <f ca="1">IF(T8=1,VLOOKUP($T3,'Grupp-Tab-Quick'!$D$3:$AB$6,3,0),"Tipps fehlen")</f>
        <v>Ungarn</v>
      </c>
      <c r="W3" s="319">
        <f ca="1">VLOOKUP(V3,'Grupp-Tab-Quick'!$AI$3:$AJ$6,2,0)</f>
        <v>3</v>
      </c>
      <c r="X3" s="320">
        <f ca="1">IF(T8=1,VLOOKUP($T3,'Grupp-Tab-Quick'!$D$3:$AB$6,4,0),0)</f>
        <v>11</v>
      </c>
      <c r="Y3" s="320" t="s">
        <v>54</v>
      </c>
      <c r="Z3" s="318">
        <f ca="1">IF(T8=1,VLOOKUP($T3,'Grupp-Tab-Quick'!$D$3:$AB$6,5,0),0)</f>
        <v>7</v>
      </c>
      <c r="AA3" s="320">
        <f ca="1">X3-Z3</f>
        <v>4</v>
      </c>
      <c r="AB3" s="321">
        <f ca="1">IF(T8=1,VLOOKUP($T3,'Grupp-Tab-Quick'!$D$3:$AB$6,7,0),0)</f>
        <v>6</v>
      </c>
      <c r="AC3" s="331" t="str">
        <f ca="1">IF(T8=1,VLOOKUP(V3,'Grupp-Tab-Quick'!F$3:AG$6,28,0),"")</f>
        <v>2)</v>
      </c>
      <c r="AD3" s="337" t="s">
        <v>586</v>
      </c>
      <c r="AG3" s="576"/>
      <c r="AI3" s="526"/>
      <c r="AJ3" s="527"/>
      <c r="AK3" s="527"/>
      <c r="AL3" s="527"/>
      <c r="AM3" s="527"/>
      <c r="AN3" s="527"/>
      <c r="AO3" s="527"/>
      <c r="AP3" s="527"/>
      <c r="AQ3" s="527"/>
      <c r="AR3" s="527"/>
      <c r="AS3" s="527"/>
      <c r="AT3" s="528"/>
    </row>
    <row r="4" spans="1:67" ht="20.25" customHeight="1" x14ac:dyDescent="0.35">
      <c r="B4" s="252">
        <v>2</v>
      </c>
      <c r="C4" s="307">
        <f>VLOOKUP($B4,'Gen-Tab_Quick'!$B$3:$O$57,11,0)</f>
        <v>45458</v>
      </c>
      <c r="D4" s="308">
        <f>VLOOKUP($B4,'Gen-Tab_Quick'!$B$3:$O$57,12,0)</f>
        <v>0.625</v>
      </c>
      <c r="E4" s="309" t="str">
        <f>VLOOKUP($B4,'Gen-Tab_Quick'!$B$3:$O$57,7,0)</f>
        <v>Ungarn</v>
      </c>
      <c r="F4" s="309" t="str">
        <f>VLOOKUP($B4,'Gen-Tab_Quick'!$B$3:$O$57,8,0)</f>
        <v>Schweiz</v>
      </c>
      <c r="G4" s="310">
        <f ca="1">(VLOOKUP(L4,'Pulldown-Listen'!$B$1:$F$49,3))*1</f>
        <v>4</v>
      </c>
      <c r="H4" s="310" t="s">
        <v>54</v>
      </c>
      <c r="I4" s="310">
        <f ca="1">(VLOOKUP(L4,'Pulldown-Listen'!$B$1:$F$49,5))*1</f>
        <v>1</v>
      </c>
      <c r="J4" s="310"/>
      <c r="K4" s="311">
        <f ca="1">IF(L4=0,0,VLOOKUP(L4,'Pulldown-Listen'!$B$1:$G$49,6,0))</f>
        <v>1</v>
      </c>
      <c r="L4" s="22">
        <f ca="1">VLOOKUP(M4,'Pulldown-Listen'!$I$1:$K$49,3,0)</f>
        <v>18</v>
      </c>
      <c r="M4" s="19">
        <f t="shared" ca="1" si="0"/>
        <v>15</v>
      </c>
      <c r="N4" s="19">
        <f t="shared" ca="1" si="1"/>
        <v>1</v>
      </c>
      <c r="O4" s="304">
        <f>ROUND((VLOOKUP(E4,'Gen-Tab_Quick'!$S$3:$V$26,4,0)-VLOOKUP(F4,'Gen-Tab_Quick'!$S$3:$V$26,4,0))/1000,0)</f>
        <v>0</v>
      </c>
      <c r="Q4" s="511"/>
      <c r="R4" s="511"/>
      <c r="T4" s="317">
        <v>2</v>
      </c>
      <c r="U4" s="318" t="s">
        <v>139</v>
      </c>
      <c r="V4" s="319" t="str">
        <f ca="1">IF(T8=1,VLOOKUP($T4,'Grupp-Tab-Quick'!$D$3:$AB$6,3,0),"Tipps fehlen")</f>
        <v>Deutschland</v>
      </c>
      <c r="W4" s="319">
        <f ca="1">VLOOKUP(V4,'Grupp-Tab-Quick'!$AI$3:$AJ$6,2,0)</f>
        <v>3</v>
      </c>
      <c r="X4" s="320">
        <f ca="1">IF(T8=1,VLOOKUP($T4,'Grupp-Tab-Quick'!$D$3:$AB$6,4,0),0)</f>
        <v>11</v>
      </c>
      <c r="Y4" s="320" t="s">
        <v>54</v>
      </c>
      <c r="Z4" s="318">
        <f ca="1">IF(T8=1,VLOOKUP($T4,'Grupp-Tab-Quick'!$D$3:$AB$6,5,0),0)</f>
        <v>10</v>
      </c>
      <c r="AA4" s="320">
        <f ca="1">X4-Z4</f>
        <v>1</v>
      </c>
      <c r="AB4" s="321">
        <f ca="1">IF(T8=1,VLOOKUP($T4,'Grupp-Tab-Quick'!$D$3:$AB$6,7,0),0)</f>
        <v>6</v>
      </c>
      <c r="AC4" s="331" t="str">
        <f ca="1">IF(T8=1,VLOOKUP(V4,'Grupp-Tab-Quick'!F$3:AG$6,28,0),"")</f>
        <v>2)</v>
      </c>
      <c r="AD4" s="338" t="s">
        <v>585</v>
      </c>
      <c r="AG4" s="576"/>
      <c r="AH4" s="575">
        <v>37</v>
      </c>
      <c r="AI4" s="515">
        <f>VLOOKUP($AH4,'Gen-Tab_Quick'!$B$3:$O$57,11,0)</f>
        <v>45472</v>
      </c>
      <c r="AJ4" s="516">
        <f>VLOOKUP($AH4,'Gen-Tab_Quick'!$B$3:$O$57,12,0)</f>
        <v>0.875</v>
      </c>
      <c r="AK4" s="486" t="str">
        <f>VLOOKUP(AH4,'Gen-Tab_Quick'!$B$3:$O$57,2,0)</f>
        <v>1A</v>
      </c>
      <c r="AL4" s="484" t="str">
        <f ca="1">IF(T8=1,VLOOKUP(AK4,'Grupp-Tab-Quick'!$AH$3:$AI$90,2,0),"")</f>
        <v>Ungarn</v>
      </c>
      <c r="AM4" s="486" t="str">
        <f>VLOOKUP(AH4,'Gen-Tab_Quick'!$B$3:$O$57,3,0)</f>
        <v>2C</v>
      </c>
      <c r="AN4" s="484" t="str">
        <f ca="1">IF(T24=1,VLOOKUP(AM4,'Grupp-Tab-Quick'!$AH$3:$AI$90,2,0),"")</f>
        <v>England</v>
      </c>
      <c r="AO4" s="485">
        <f ca="1">(VLOOKUP(AS4,'Pulldown-Listen'!$B$1:$F$49,3))*1</f>
        <v>4</v>
      </c>
      <c r="AP4" s="486" t="s">
        <v>54</v>
      </c>
      <c r="AQ4" s="487">
        <f ca="1">(VLOOKUP(AS4,'Pulldown-Listen'!$B$1:$F$49,5))*1</f>
        <v>4</v>
      </c>
      <c r="AR4" s="486"/>
      <c r="AS4" s="488">
        <f ca="1">VLOOKUP(BF4,'Pulldown-Listen'!$I$1:$K$49,3,0)</f>
        <v>25</v>
      </c>
      <c r="AT4" s="489" t="str">
        <f ca="1">IF(AS4=0,0,VLOOKUP(AS4,'Pulldown-Listen'!$B$1:$G$49,6,0))</f>
        <v>X</v>
      </c>
      <c r="AU4" s="481">
        <f ca="1">RANDBETWEEN(1,2)</f>
        <v>2</v>
      </c>
      <c r="AV4" s="476" t="s">
        <v>552</v>
      </c>
      <c r="AW4" s="482" t="str">
        <f ca="1">IF(AND(AZ4="ja",OR(AT4=1,AU4=1)),AL4,IF(AND(AZ4="ja",OR(AT4=2,AU4=2)),AN4,IF(AND(AZ4="nein",AT4=1),AL4,IF(AND(AZ4="nein",AT4=2),AN4,""))))</f>
        <v>England</v>
      </c>
      <c r="AX4" s="476" t="str">
        <f ca="1">VLOOKUP(AL4,'Gen-Tab_Quick'!$S$3:$T$26,2,0)</f>
        <v>A3</v>
      </c>
      <c r="AY4" s="476" t="str">
        <f ca="1">VLOOKUP(AN4,'Gen-Tab_Quick'!$S$3:$T$26,2,0)</f>
        <v>C4</v>
      </c>
      <c r="AZ4" s="476" t="str">
        <f ca="1">IF(AT4="X","ja","nein")</f>
        <v>ja</v>
      </c>
      <c r="BA4" s="476" t="str">
        <f ca="1">IF(AT4=0,"",IF(AZ4="nein","",IF(AND(AZ4="ja",AU4&gt;0),"","Elfmeterschießen tippen !")))</f>
        <v/>
      </c>
      <c r="BB4" s="476" t="s">
        <v>560</v>
      </c>
      <c r="BC4" s="482" t="str">
        <f ca="1">IF(AW4=AL4:AL4,AN4,AL4)</f>
        <v>Ungarn</v>
      </c>
      <c r="BE4" s="22">
        <f ca="1">VLOOKUP(BF4,'Pulldown-Listen'!$I$1:$K$49,3,0)</f>
        <v>25</v>
      </c>
      <c r="BF4" s="19">
        <f ca="1">IF(BG4=1,RANDBETWEEN(8,28),IF(BG4=2,RANDBETWEEN(1,7),RANDBETWEEN(29,49)))</f>
        <v>5</v>
      </c>
      <c r="BG4" s="19">
        <f ca="1">ROUND(IF(AND(BH4&lt;=6,BH4&gt;=-6),RANDBETWEEN(1,3),IF(AND(BH4&gt;6,BH4&lt;12),(RANDBETWEEN(10,27)/10)-0.3,IF(BH4&gt;=12,(RANDBETWEEN(10,25)/10)-0.5,IF(BH4&lt;=-12,(RANDBETWEEN(15,30)/10)+0.49,(RANDBETWEEN(13,30)/10)+0.3)))),0)</f>
        <v>2</v>
      </c>
      <c r="BH4" s="304">
        <f ca="1">ROUND((VLOOKUP(AL4,'Gen-Tab_Quick'!$S$3:$V$26,4,0)-VLOOKUP(AN4,'Gen-Tab_Quick'!$S$3:$V$26,4,0))/1000,0)</f>
        <v>0</v>
      </c>
    </row>
    <row r="5" spans="1:67" ht="20.25" customHeight="1" thickBot="1" x14ac:dyDescent="0.4">
      <c r="B5" s="252">
        <v>13</v>
      </c>
      <c r="C5" s="307">
        <f>VLOOKUP($B5,'Gen-Tab_Quick'!$B$3:$O$57,11,0)</f>
        <v>45462</v>
      </c>
      <c r="D5" s="308">
        <f>VLOOKUP($B5,'Gen-Tab_Quick'!$B$3:$O$57,12,0)</f>
        <v>0.875</v>
      </c>
      <c r="E5" s="309" t="str">
        <f>VLOOKUP($B5,'Gen-Tab_Quick'!$B$3:$O$57,7,0)</f>
        <v>Deutschland</v>
      </c>
      <c r="F5" s="309" t="str">
        <f>VLOOKUP($B5,'Gen-Tab_Quick'!$B$3:$O$57,8,0)</f>
        <v>Ungarn</v>
      </c>
      <c r="G5" s="310">
        <f ca="1">(VLOOKUP(L5,'Pulldown-Listen'!$B$1:$F$49,3))*1</f>
        <v>5</v>
      </c>
      <c r="H5" s="310" t="s">
        <v>54</v>
      </c>
      <c r="I5" s="310">
        <f ca="1">(VLOOKUP(L5,'Pulldown-Listen'!$B$1:$F$49,5))*1</f>
        <v>4</v>
      </c>
      <c r="J5" s="310"/>
      <c r="K5" s="311">
        <f ca="1">IF(L5=0,0,VLOOKUP(L5,'Pulldown-Listen'!$B$1:$G$49,6,0))</f>
        <v>1</v>
      </c>
      <c r="L5" s="22">
        <f ca="1">VLOOKUP(M5,'Pulldown-Listen'!$I$1:$K$49,3,0)</f>
        <v>30</v>
      </c>
      <c r="M5" s="19">
        <f t="shared" ca="1" si="0"/>
        <v>22</v>
      </c>
      <c r="N5" s="19">
        <f t="shared" ca="1" si="1"/>
        <v>1</v>
      </c>
      <c r="O5" s="304">
        <f>ROUND((VLOOKUP(E5,'Gen-Tab_Quick'!$S$3:$V$26,4,0)-VLOOKUP(F5,'Gen-Tab_Quick'!$S$3:$V$26,4,0))/1000,0)</f>
        <v>0</v>
      </c>
      <c r="Q5" s="511"/>
      <c r="R5" s="511"/>
      <c r="T5" s="317">
        <v>3</v>
      </c>
      <c r="U5" s="318" t="s">
        <v>139</v>
      </c>
      <c r="V5" s="319" t="str">
        <f ca="1">IF(T8=1,VLOOKUP($T5,'Grupp-Tab-Quick'!$D$3:$AB$6,3,0),"Tipps fehlen")</f>
        <v>Schottland</v>
      </c>
      <c r="W5" s="319">
        <f ca="1">VLOOKUP(V5,'Grupp-Tab-Quick'!$AI$3:$AJ$6,2,0)</f>
        <v>3</v>
      </c>
      <c r="X5" s="320">
        <f ca="1">IF(T8=1,VLOOKUP($T5,'Grupp-Tab-Quick'!$D$3:$AB$6,4,0),0)</f>
        <v>13</v>
      </c>
      <c r="Y5" s="320" t="s">
        <v>54</v>
      </c>
      <c r="Z5" s="318">
        <f ca="1">IF(T8=1,VLOOKUP($T5,'Grupp-Tab-Quick'!$D$3:$AB$6,5,0),0)</f>
        <v>12</v>
      </c>
      <c r="AA5" s="320">
        <f ca="1">X5-Z5</f>
        <v>1</v>
      </c>
      <c r="AB5" s="321">
        <f ca="1">IF(T8=1,VLOOKUP($T5,'Grupp-Tab-Quick'!$D$3:$AB$6,7,0),0)</f>
        <v>6</v>
      </c>
      <c r="AC5" s="331" t="str">
        <f ca="1">IF(T8=1,VLOOKUP(V5,'Grupp-Tab-Quick'!F$3:AG$6,28,0),"")</f>
        <v>2)</v>
      </c>
      <c r="AD5" s="339">
        <f ca="1">VLOOKUP(V5,'Grupp-Tab-Quick'!F$95:T$100,15,0)</f>
        <v>1</v>
      </c>
      <c r="AG5" s="576"/>
      <c r="AH5" s="575"/>
      <c r="AI5" s="505"/>
      <c r="AJ5" s="506"/>
      <c r="AK5" s="466"/>
      <c r="AL5" s="464"/>
      <c r="AM5" s="466"/>
      <c r="AN5" s="464"/>
      <c r="AO5" s="478"/>
      <c r="AP5" s="466"/>
      <c r="AQ5" s="483"/>
      <c r="AR5" s="466"/>
      <c r="AS5" s="479"/>
      <c r="AT5" s="480"/>
      <c r="AU5" s="481"/>
      <c r="AV5" s="476"/>
      <c r="AW5" s="482"/>
      <c r="AX5" s="476"/>
      <c r="AY5" s="476"/>
      <c r="AZ5" s="476"/>
      <c r="BA5" s="476"/>
      <c r="BB5" s="476"/>
      <c r="BC5" s="482"/>
      <c r="BG5" s="19"/>
      <c r="BH5" s="304"/>
    </row>
    <row r="6" spans="1:67" ht="20.25" customHeight="1" x14ac:dyDescent="0.35">
      <c r="B6" s="252">
        <v>14</v>
      </c>
      <c r="C6" s="307">
        <f>VLOOKUP($B6,'Gen-Tab_Quick'!$B$3:$O$57,11,0)</f>
        <v>45462</v>
      </c>
      <c r="D6" s="308">
        <f>VLOOKUP($B6,'Gen-Tab_Quick'!$B$3:$O$57,12,0)</f>
        <v>0.75</v>
      </c>
      <c r="E6" s="309" t="str">
        <f>VLOOKUP($B6,'Gen-Tab_Quick'!$B$3:$O$57,7,0)</f>
        <v>Schottland</v>
      </c>
      <c r="F6" s="309" t="str">
        <f>VLOOKUP($B6,'Gen-Tab_Quick'!$B$3:$O$57,8,0)</f>
        <v>Schweiz</v>
      </c>
      <c r="G6" s="310">
        <f ca="1">(VLOOKUP(L6,'Pulldown-Listen'!$B$1:$F$49,3))*1</f>
        <v>6</v>
      </c>
      <c r="H6" s="310" t="s">
        <v>54</v>
      </c>
      <c r="I6" s="310">
        <f ca="1">(VLOOKUP(L6,'Pulldown-Listen'!$B$1:$F$49,5))*1</f>
        <v>4</v>
      </c>
      <c r="J6" s="310"/>
      <c r="K6" s="311">
        <f ca="1">IF(L6=0,0,VLOOKUP(L6,'Pulldown-Listen'!$B$1:$G$49,6,0))</f>
        <v>1</v>
      </c>
      <c r="L6" s="22">
        <f ca="1">VLOOKUP(M6,'Pulldown-Listen'!$I$1:$K$49,3,0)</f>
        <v>41</v>
      </c>
      <c r="M6" s="19">
        <f t="shared" ca="1" si="0"/>
        <v>27</v>
      </c>
      <c r="N6" s="19">
        <f t="shared" ca="1" si="1"/>
        <v>1</v>
      </c>
      <c r="O6" s="304">
        <f>ROUND((VLOOKUP(E6,'Gen-Tab_Quick'!$S$3:$V$26,4,0)-VLOOKUP(F6,'Gen-Tab_Quick'!$S$3:$V$26,4,0))/1000,0)</f>
        <v>0</v>
      </c>
      <c r="Q6" s="511"/>
      <c r="R6" s="511"/>
      <c r="T6" s="322">
        <v>4</v>
      </c>
      <c r="U6" s="323" t="s">
        <v>139</v>
      </c>
      <c r="V6" s="324" t="str">
        <f ca="1">IF(T8=1,VLOOKUP($T6,'Grupp-Tab-Quick'!$D$3:$AB$6,3,0),"Tipps fehlen")</f>
        <v>Schweiz</v>
      </c>
      <c r="W6" s="324">
        <f ca="1">VLOOKUP(V6,'Grupp-Tab-Quick'!$AI$3:$AJ$6,2,0)</f>
        <v>3</v>
      </c>
      <c r="X6" s="325">
        <f ca="1">IF(T8=1,VLOOKUP($T6,'Grupp-Tab-Quick'!$D$3:$AB$6,4,0),0)</f>
        <v>5</v>
      </c>
      <c r="Y6" s="325" t="s">
        <v>54</v>
      </c>
      <c r="Z6" s="323">
        <f ca="1">IF(T8=1,VLOOKUP($T6,'Grupp-Tab-Quick'!$D$3:$AB$6,5,0),0)</f>
        <v>11</v>
      </c>
      <c r="AA6" s="325">
        <f ca="1">X6-Z6</f>
        <v>-6</v>
      </c>
      <c r="AB6" s="326">
        <f ca="1">IF(T8=1,VLOOKUP($T6,'Grupp-Tab-Quick'!$D$3:$AB$6,7,0),0)</f>
        <v>0</v>
      </c>
      <c r="AC6" s="332" t="str">
        <f ca="1">IF(T8=1,VLOOKUP(V6,'Grupp-Tab-Quick'!F$3:AG$6,28,0),"")</f>
        <v/>
      </c>
      <c r="AE6" s="19">
        <f ca="1">IF(OR(U7="4)",U7="5)",U7="6)"),1,0)</f>
        <v>0</v>
      </c>
      <c r="AG6" s="576"/>
      <c r="AH6" s="575">
        <v>38</v>
      </c>
      <c r="AI6" s="505">
        <f>VLOOKUP($AH6,'Gen-Tab_Quick'!$B$3:$O$57,11,0)</f>
        <v>45472</v>
      </c>
      <c r="AJ6" s="506">
        <f>VLOOKUP($AH6,'Gen-Tab_Quick'!$B$3:$O$57,12,0)</f>
        <v>0.75</v>
      </c>
      <c r="AK6" s="466" t="str">
        <f>VLOOKUP(AH6,'Gen-Tab_Quick'!$B$3:$O$57,2,0)</f>
        <v>2A</v>
      </c>
      <c r="AL6" s="464" t="str">
        <f ca="1">IF(T32=1,VLOOKUP(AK6,'Grupp-Tab-Quick'!$AH$3:$AI$90,2,0),"")</f>
        <v>Deutschland</v>
      </c>
      <c r="AM6" s="466" t="str">
        <f>VLOOKUP(AH6,'Gen-Tab_Quick'!$B$3:$O$57,3,0)</f>
        <v>2B</v>
      </c>
      <c r="AN6" s="464" t="str">
        <f ca="1">IF(T16=1,VLOOKUP(AM6,'Grupp-Tab-Quick'!$AH$3:$AI$90,2,0),"")</f>
        <v>Spanien</v>
      </c>
      <c r="AO6" s="478">
        <f ca="1">(VLOOKUP(AS6,'Pulldown-Listen'!$B$1:$F$49,3))*1</f>
        <v>1</v>
      </c>
      <c r="AP6" s="466" t="s">
        <v>54</v>
      </c>
      <c r="AQ6" s="483">
        <f ca="1">(VLOOKUP(AS6,'Pulldown-Listen'!$B$1:$F$49,5))*1</f>
        <v>6</v>
      </c>
      <c r="AR6" s="466"/>
      <c r="AS6" s="479">
        <f ca="1">VLOOKUP(BF6,'Pulldown-Listen'!$I$1:$K$49,3,0)</f>
        <v>47</v>
      </c>
      <c r="AT6" s="480">
        <f ca="1">IF(AS6=0,0,VLOOKUP(AS6,'Pulldown-Listen'!$B$1:$G$49,6,0))</f>
        <v>2</v>
      </c>
      <c r="AU6" s="481">
        <f t="shared" ref="AU6" ca="1" si="2">RANDBETWEEN(1,2)</f>
        <v>1</v>
      </c>
      <c r="AV6" s="476" t="s">
        <v>553</v>
      </c>
      <c r="AW6" s="482" t="str">
        <f ca="1">IF(AND(AZ6="ja",OR(AT6=1,AU6=1)),AL6,IF(AND(AZ6="ja",OR(AT6=2,AU6=2)),AN6,IF(AND(AZ6="nein",AT6=1),AL6,IF(AND(AZ6="nein",AT6=2),AN6,""))))</f>
        <v>Spanien</v>
      </c>
      <c r="AX6" s="476" t="str">
        <f ca="1">VLOOKUP(AL6,'Gen-Tab_Quick'!$S$3:$T$26,2,0)</f>
        <v>A1</v>
      </c>
      <c r="AY6" s="476" t="str">
        <f ca="1">VLOOKUP(AN6,'Gen-Tab_Quick'!$S$3:$T$26,2,0)</f>
        <v>B1</v>
      </c>
      <c r="AZ6" s="476" t="str">
        <f ca="1">IF(AT6="X","ja","nein")</f>
        <v>nein</v>
      </c>
      <c r="BA6" s="476" t="str">
        <f ca="1">IF(AT6=0,"",IF(AZ6="nein","",IF(AND(AZ6="ja",AU6&gt;0),"","Elfmeterschießen tippen !")))</f>
        <v/>
      </c>
      <c r="BB6" s="476" t="s">
        <v>561</v>
      </c>
      <c r="BC6" s="482" t="str">
        <f ca="1">IF(AW6=AL6:AL6,AN6,AL6)</f>
        <v>Deutschland</v>
      </c>
      <c r="BE6" s="22">
        <f ca="1">VLOOKUP(BF6,'Pulldown-Listen'!$I$1:$K$49,3,0)</f>
        <v>47</v>
      </c>
      <c r="BF6" s="19">
        <f ca="1">IF(BG6=1,RANDBETWEEN(8,28),IF(BG6=2,RANDBETWEEN(1,7),RANDBETWEEN(29,49)))</f>
        <v>48</v>
      </c>
      <c r="BG6" s="19">
        <f ca="1">ROUND(IF(AND(BH6&lt;=6,BH6&gt;=-6),RANDBETWEEN(1,3),IF(AND(BH6&gt;6,BH6&lt;12),(RANDBETWEEN(10,27)/10)-0.3,IF(BH6&gt;=12,(RANDBETWEEN(10,25)/10)-0.5,IF(BH6&lt;=-12,(RANDBETWEEN(15,30)/10)+0.49,(RANDBETWEEN(13,30)/10)+0.3)))),0)</f>
        <v>3</v>
      </c>
      <c r="BH6" s="304">
        <f ca="1">ROUND((VLOOKUP(AL6,'Gen-Tab_Quick'!$S$3:$V$26,4,0)-VLOOKUP(AN6,'Gen-Tab_Quick'!$S$3:$V$26,4,0))/1000,0)</f>
        <v>0</v>
      </c>
    </row>
    <row r="7" spans="1:67" ht="20.25" customHeight="1" x14ac:dyDescent="0.35">
      <c r="B7" s="252">
        <v>25</v>
      </c>
      <c r="C7" s="307">
        <f>VLOOKUP($B7,'Gen-Tab_Quick'!$B$3:$O$57,11,0)</f>
        <v>45466</v>
      </c>
      <c r="D7" s="308">
        <f>VLOOKUP($B7,'Gen-Tab_Quick'!$B$3:$O$57,12,0)</f>
        <v>0.875</v>
      </c>
      <c r="E7" s="309" t="str">
        <f>VLOOKUP($B7,'Gen-Tab_Quick'!$B$3:$O$57,7,0)</f>
        <v>Schweiz</v>
      </c>
      <c r="F7" s="309" t="str">
        <f>VLOOKUP($B7,'Gen-Tab_Quick'!$B$3:$O$57,8,0)</f>
        <v>Deutschland</v>
      </c>
      <c r="G7" s="310">
        <f ca="1">(VLOOKUP(L7,'Pulldown-Listen'!$B$1:$F$49,3))*1</f>
        <v>0</v>
      </c>
      <c r="H7" s="310" t="s">
        <v>54</v>
      </c>
      <c r="I7" s="310">
        <f ca="1">(VLOOKUP(L7,'Pulldown-Listen'!$B$1:$F$49,5))*1</f>
        <v>1</v>
      </c>
      <c r="J7" s="310"/>
      <c r="K7" s="311">
        <f ca="1">IF(L7=0,0,VLOOKUP(L7,'Pulldown-Listen'!$B$1:$G$49,6,0))</f>
        <v>2</v>
      </c>
      <c r="L7" s="22">
        <f ca="1">VLOOKUP(M7,'Pulldown-Listen'!$I$1:$K$49,3,0)</f>
        <v>3</v>
      </c>
      <c r="M7" s="19">
        <f t="shared" ca="1" si="0"/>
        <v>29</v>
      </c>
      <c r="N7" s="19">
        <f t="shared" ca="1" si="1"/>
        <v>3</v>
      </c>
      <c r="O7" s="304">
        <f>ROUND((VLOOKUP(E7,'Gen-Tab_Quick'!$S$3:$V$26,4,0)-VLOOKUP(F7,'Gen-Tab_Quick'!$S$3:$V$26,4,0))/1000,0)</f>
        <v>0</v>
      </c>
      <c r="P7" s="19" t="str">
        <f ca="1">'Sub-Tab_A_Quick'!P130</f>
        <v>nein</v>
      </c>
      <c r="Q7" s="26">
        <f ca="1">RANDBETWEEN(1,2)</f>
        <v>1</v>
      </c>
      <c r="T7" s="327"/>
      <c r="U7" s="330" t="str">
        <f ca="1">IF(OR(AC3="1)",AC4="1)",AC5="1)",AC6="1)"),VLOOKUP("1)",'Pulldown-Listen'!A$56:C$61,2,0),IF(OR(AC3="2)",AC4="2)",AC5="2)",AC6="2)"),VLOOKUP("2)",'Pulldown-Listen'!A$56:C$61,2,0),IF(OR(AC3="3)",AC4="3)",AC5="3)",AC6="3)"),VLOOKUP("3)",'Pulldown-Listen'!A$56:C$61,2,0),IF(OR(AC3="4)",AC4="4)",AC5="4)",AC6="4)"),VLOOKUP("4)",'Pulldown-Listen'!A$56:C$61,2,0),IF(OR(AC3="5)",AC4="5)",AC5="5)",AC6="5)"),VLOOKUP("5)",'Pulldown-Listen'!A$56:C$61,2,0),IF(OR(AC3="6)",AC4="6)",AC5="6)",AC6="6)"),VLOOKUP("6)",'Pulldown-Listen'!A$56:C$61,2,0),""))))))</f>
        <v>2)</v>
      </c>
      <c r="V7" s="519" t="str">
        <f ca="1">IF(U7="","",VLOOKUP(U7,'Pulldown-Listen'!A56:C61,3,0))</f>
        <v>Tabellenrang gemäß Sub-Tabelle in 3er-Gruppe</v>
      </c>
      <c r="W7" s="519"/>
      <c r="X7" s="519"/>
      <c r="Y7" s="519"/>
      <c r="Z7" s="519"/>
      <c r="AA7" s="519"/>
      <c r="AB7" s="519"/>
      <c r="AC7" s="520"/>
      <c r="AE7" s="19" t="str">
        <f ca="1">VLOOKUP(V5,'Grupp-Tab-Quick'!$F$95:$P$100,11,0)</f>
        <v>N</v>
      </c>
      <c r="AG7" s="574" t="str">
        <f ca="1">VLOOKUP(AE8,'Pulldown-Listen'!A$135:B$136,2,0)</f>
        <v xml:space="preserve"> </v>
      </c>
      <c r="AH7" s="575"/>
      <c r="AI7" s="505"/>
      <c r="AJ7" s="506"/>
      <c r="AK7" s="466"/>
      <c r="AL7" s="464"/>
      <c r="AM7" s="466"/>
      <c r="AN7" s="464"/>
      <c r="AO7" s="478"/>
      <c r="AP7" s="466"/>
      <c r="AQ7" s="483"/>
      <c r="AR7" s="466"/>
      <c r="AS7" s="479"/>
      <c r="AT7" s="480"/>
      <c r="AU7" s="481"/>
      <c r="AV7" s="476"/>
      <c r="AW7" s="482"/>
      <c r="AX7" s="476"/>
      <c r="AY7" s="476"/>
      <c r="AZ7" s="476"/>
      <c r="BA7" s="476"/>
      <c r="BB7" s="476"/>
      <c r="BC7" s="482"/>
      <c r="BG7" s="19"/>
      <c r="BH7" s="304"/>
    </row>
    <row r="8" spans="1:67" ht="20.25" customHeight="1" thickBot="1" x14ac:dyDescent="0.4">
      <c r="B8" s="253">
        <v>26</v>
      </c>
      <c r="C8" s="312">
        <f>VLOOKUP($B8,'Gen-Tab_Quick'!$B$3:$O$57,11,0)</f>
        <v>45466</v>
      </c>
      <c r="D8" s="313">
        <f>VLOOKUP($B8,'Gen-Tab_Quick'!$B$3:$O$57,12,0)</f>
        <v>0.875</v>
      </c>
      <c r="E8" s="314" t="str">
        <f>VLOOKUP($B8,'Gen-Tab_Quick'!$B$3:$O$57,7,0)</f>
        <v>Schottland</v>
      </c>
      <c r="F8" s="314" t="str">
        <f>VLOOKUP($B8,'Gen-Tab_Quick'!$B$3:$O$57,8,0)</f>
        <v>Ungarn</v>
      </c>
      <c r="G8" s="315">
        <f ca="1">(VLOOKUP(L8,'Pulldown-Listen'!$B$1:$F$49,3))*1</f>
        <v>1</v>
      </c>
      <c r="H8" s="315" t="s">
        <v>54</v>
      </c>
      <c r="I8" s="315">
        <f ca="1">(VLOOKUP(L8,'Pulldown-Listen'!$B$1:$F$49,5))*1</f>
        <v>3</v>
      </c>
      <c r="J8" s="315"/>
      <c r="K8" s="316">
        <f ca="1">IF(L8=0,0,VLOOKUP(L8,'Pulldown-Listen'!$B$1:$G$49,6,0))</f>
        <v>2</v>
      </c>
      <c r="L8" s="22">
        <f ca="1">VLOOKUP(M8,'Pulldown-Listen'!$I$1:$K$49,3,0)</f>
        <v>14</v>
      </c>
      <c r="M8" s="19">
        <f t="shared" ca="1" si="0"/>
        <v>33</v>
      </c>
      <c r="N8" s="19">
        <f t="shared" ca="1" si="1"/>
        <v>3</v>
      </c>
      <c r="O8" s="304">
        <f>ROUND((VLOOKUP(E8,'Gen-Tab_Quick'!$S$3:$V$26,4,0)-VLOOKUP(F8,'Gen-Tab_Quick'!$S$3:$V$26,4,0))/1000,0)</f>
        <v>0</v>
      </c>
      <c r="P8" s="19" t="str">
        <f ca="1">'Sub-Tab_A_Quick'!P131</f>
        <v>nein</v>
      </c>
      <c r="Q8" s="26">
        <f ca="1">RANDBETWEEN(1,2)</f>
        <v>2</v>
      </c>
      <c r="T8" s="328">
        <f ca="1">IF('Grupp-Tab-Quick'!AJ7=12,1,0)</f>
        <v>1</v>
      </c>
      <c r="U8" s="329">
        <f ca="1">IF(SUM(W3:W6)=12,1,0)</f>
        <v>1</v>
      </c>
      <c r="V8" s="521"/>
      <c r="W8" s="521"/>
      <c r="X8" s="521"/>
      <c r="Y8" s="521"/>
      <c r="Z8" s="521"/>
      <c r="AA8" s="521"/>
      <c r="AB8" s="521"/>
      <c r="AC8" s="522"/>
      <c r="AE8" s="19" t="str">
        <f ca="1">AE7</f>
        <v>N</v>
      </c>
      <c r="AG8" s="574"/>
      <c r="AH8" s="575">
        <v>39</v>
      </c>
      <c r="AI8" s="505">
        <f>VLOOKUP($AH8,'Gen-Tab_Quick'!$B$3:$O$57,11,0)</f>
        <v>45473</v>
      </c>
      <c r="AJ8" s="506">
        <f>VLOOKUP($AH8,'Gen-Tab_Quick'!$B$3:$O$57,12,0)</f>
        <v>0.875</v>
      </c>
      <c r="AK8" s="466" t="str">
        <f>VLOOKUP(AH8,'Gen-Tab_Quick'!$B$3:$O$57,2,0)</f>
        <v>1B</v>
      </c>
      <c r="AL8" s="464" t="str">
        <f ca="1">IF(T16=1,VLOOKUP(AK8,'Grupp-Tab-Quick'!$AH$3:$AI$90,2,0),"")</f>
        <v>Kroatien</v>
      </c>
      <c r="AM8" s="466" t="str">
        <f>VLOOKUP(AH8,'Gen-Tab_Quick'!$B$3:$O$57,3,0)</f>
        <v>3A</v>
      </c>
      <c r="AN8" s="464" t="str">
        <f ca="1">IF(T32=1,VLOOKUP(AM8,'Grupp-Tab-Quick'!$AH$3:$AI$90,2,0),"")</f>
        <v>Schottland</v>
      </c>
      <c r="AO8" s="478">
        <f ca="1">(VLOOKUP(AS8,'Pulldown-Listen'!$B$1:$F$49,3))*1</f>
        <v>2</v>
      </c>
      <c r="AP8" s="466" t="s">
        <v>54</v>
      </c>
      <c r="AQ8" s="483">
        <f ca="1">(VLOOKUP(AS8,'Pulldown-Listen'!$B$1:$F$49,5))*1</f>
        <v>4</v>
      </c>
      <c r="AR8" s="466"/>
      <c r="AS8" s="479">
        <f ca="1">VLOOKUP(BF8,'Pulldown-Listen'!$I$1:$K$49,3,0)</f>
        <v>22</v>
      </c>
      <c r="AT8" s="480">
        <f ca="1">IF(AS8=0,0,VLOOKUP(AS8,'Pulldown-Listen'!$B$1:$G$49,6,0))</f>
        <v>2</v>
      </c>
      <c r="AU8" s="481">
        <f t="shared" ref="AU8" ca="1" si="3">RANDBETWEEN(1,2)</f>
        <v>1</v>
      </c>
      <c r="AV8" s="476" t="s">
        <v>554</v>
      </c>
      <c r="AW8" s="482" t="str">
        <f ca="1">IF(AND(AZ8="ja",OR(AT8=1,AU8=1)),AL8,IF(AND(AZ8="ja",OR(AT8=2,AU8=2)),AN8,IF(AND(AZ8="nein",AT8=1),AL8,IF(AND(AZ8="nein",AT8=2),AN8,""))))</f>
        <v>Schottland</v>
      </c>
      <c r="AX8" s="476" t="str">
        <f ca="1">VLOOKUP(AL8,'Gen-Tab_Quick'!$S$3:$T$26,2,0)</f>
        <v>B2</v>
      </c>
      <c r="AY8" s="476" t="str">
        <f ca="1">VLOOKUP(AN8,'Gen-Tab_Quick'!$S$3:$T$26,2,0)</f>
        <v>A2</v>
      </c>
      <c r="AZ8" s="476" t="str">
        <f ca="1">IF(AT8="X","ja","nein")</f>
        <v>nein</v>
      </c>
      <c r="BA8" s="476" t="str">
        <f ca="1">IF(AT8=0,"",IF(AZ8="nein","",IF(AND(AZ8="ja",AU8&gt;0),"","Elfmeterschießen tippen !")))</f>
        <v/>
      </c>
      <c r="BB8" s="476" t="s">
        <v>562</v>
      </c>
      <c r="BC8" s="482" t="str">
        <f ca="1">IF(AW8=AL8:AL8,AN8,AL8)</f>
        <v>Kroatien</v>
      </c>
      <c r="BE8" s="22">
        <f ca="1">VLOOKUP(BF8,'Pulldown-Listen'!$I$1:$K$49,3,0)</f>
        <v>22</v>
      </c>
      <c r="BF8" s="19">
        <f ca="1">IF(BG8=1,RANDBETWEEN(8,28),IF(BG8=2,RANDBETWEEN(1,7),RANDBETWEEN(29,49)))</f>
        <v>36</v>
      </c>
      <c r="BG8" s="19">
        <f ca="1">ROUND(IF(AND(BH8&lt;=6,BH8&gt;=-6),RANDBETWEEN(1,3),IF(AND(BH8&gt;6,BH8&lt;12),(RANDBETWEEN(10,27)/10)-0.3,IF(BH8&gt;=12,(RANDBETWEEN(10,25)/10)-0.5,IF(BH8&lt;=-12,(RANDBETWEEN(15,30)/10)+0.49,(RANDBETWEEN(13,30)/10)+0.3)))),0)</f>
        <v>3</v>
      </c>
      <c r="BH8" s="304">
        <f ca="1">ROUND((VLOOKUP(AL8,'Gen-Tab_Quick'!$S$3:$V$26,4,0)-VLOOKUP(AN8,'Gen-Tab_Quick'!$S$3:$V$26,4,0))/1000,0)</f>
        <v>0</v>
      </c>
      <c r="BJ8" s="23">
        <v>1</v>
      </c>
      <c r="BK8">
        <f t="shared" ref="BK8:BK13" ca="1" si="4">RANDBETWEEN(1,6)</f>
        <v>6</v>
      </c>
      <c r="BL8">
        <f ca="1">BK8</f>
        <v>6</v>
      </c>
      <c r="BM8">
        <f t="shared" ref="BM8:BM13" ca="1" si="5">_xlfn.RANK.EQ(BL8,$BL$8:$BL$14,1)</f>
        <v>6</v>
      </c>
    </row>
    <row r="9" spans="1:67" ht="19.5" customHeight="1" thickBot="1" x14ac:dyDescent="0.4">
      <c r="AH9" s="575"/>
      <c r="AI9" s="505"/>
      <c r="AJ9" s="506"/>
      <c r="AK9" s="466"/>
      <c r="AL9" s="464"/>
      <c r="AM9" s="466"/>
      <c r="AN9" s="464"/>
      <c r="AO9" s="478"/>
      <c r="AP9" s="466"/>
      <c r="AQ9" s="483"/>
      <c r="AR9" s="466"/>
      <c r="AS9" s="479"/>
      <c r="AT9" s="480"/>
      <c r="AU9" s="481"/>
      <c r="AV9" s="476"/>
      <c r="AW9" s="482"/>
      <c r="AX9" s="476"/>
      <c r="AY9" s="476"/>
      <c r="AZ9" s="476"/>
      <c r="BA9" s="476"/>
      <c r="BB9" s="476"/>
      <c r="BC9" s="482"/>
      <c r="BG9" s="19"/>
      <c r="BH9" s="304"/>
      <c r="BJ9" s="23">
        <v>2</v>
      </c>
      <c r="BK9">
        <f t="shared" ca="1" si="4"/>
        <v>5</v>
      </c>
      <c r="BL9">
        <f ca="1">IF(BK9=BK8,BK9+0.1,BK9)</f>
        <v>5</v>
      </c>
      <c r="BM9">
        <f t="shared" ca="1" si="5"/>
        <v>4</v>
      </c>
    </row>
    <row r="10" spans="1:67" ht="28.5" customHeight="1" thickBot="1" x14ac:dyDescent="0.4">
      <c r="B10" s="251"/>
      <c r="C10" s="509" t="s">
        <v>135</v>
      </c>
      <c r="D10" s="510"/>
      <c r="E10" s="510"/>
      <c r="F10" s="510"/>
      <c r="G10" s="510"/>
      <c r="H10" s="305"/>
      <c r="I10" s="305"/>
      <c r="J10" s="305"/>
      <c r="K10" s="306"/>
      <c r="Q10" s="511" t="str">
        <f ca="1">IF(OR(P15="ja",P16="ja"),"Bei diesen Ergebnissen entscheidet ein Penalty-Schießen über die endgültige Tabellen- platzierung. 
Tragen Sie Ihren Tipp im entsprechenden Kästchen ein (1 oder 2)","")</f>
        <v/>
      </c>
      <c r="R10" s="511"/>
      <c r="T10" s="512" t="s">
        <v>135</v>
      </c>
      <c r="U10" s="513"/>
      <c r="V10" s="513"/>
      <c r="W10" s="513"/>
      <c r="X10" s="513"/>
      <c r="Y10" s="513"/>
      <c r="Z10" s="513"/>
      <c r="AA10" s="513"/>
      <c r="AB10" s="513"/>
      <c r="AC10" s="514"/>
      <c r="AE10" s="19" t="str">
        <f ca="1">IF(OR(AE14=1,AE15="X"),"J","N")</f>
        <v>N</v>
      </c>
      <c r="AG10" s="576" t="str">
        <f ca="1">VLOOKUP(AE15,'Pulldown-Listen'!A$132:B$133,2,0)</f>
        <v>.</v>
      </c>
      <c r="AH10" s="575">
        <v>40</v>
      </c>
      <c r="AI10" s="505">
        <f>VLOOKUP($AH10,'Gen-Tab_Quick'!$B$3:$O$57,11,0)</f>
        <v>45473</v>
      </c>
      <c r="AJ10" s="506">
        <f>VLOOKUP($AH10,'Gen-Tab_Quick'!$B$3:$O$57,12,0)</f>
        <v>0.75</v>
      </c>
      <c r="AK10" s="466" t="str">
        <f>VLOOKUP(AH10,'Gen-Tab_Quick'!$B$3:$O$57,2,0)</f>
        <v>1C</v>
      </c>
      <c r="AL10" s="464" t="str">
        <f ca="1">IF(T48=1,VLOOKUP(AK10,'Grupp-Tab-Quick'!$AH$3:$AI$90,2,0),"")</f>
        <v>Dänemark</v>
      </c>
      <c r="AM10" s="466" t="str">
        <f>VLOOKUP(AH10,'Gen-Tab_Quick'!$B$3:$O$57,3,0)</f>
        <v>3D</v>
      </c>
      <c r="AN10" s="464" t="str">
        <f ca="1">IF(T40=1,VLOOKUP(AM10,'Grupp-Tab-Quick'!$AH$3:$AI$90,2,0),"")</f>
        <v>Polen</v>
      </c>
      <c r="AO10" s="478">
        <f ca="1">(VLOOKUP(AS10,'Pulldown-Listen'!$B$1:$F$49,3))*1</f>
        <v>6</v>
      </c>
      <c r="AP10" s="466" t="s">
        <v>54</v>
      </c>
      <c r="AQ10" s="483">
        <f ca="1">(VLOOKUP(AS10,'Pulldown-Listen'!$B$1:$F$49,5))*1</f>
        <v>4</v>
      </c>
      <c r="AR10" s="466"/>
      <c r="AS10" s="479">
        <f ca="1">VLOOKUP(BF10,'Pulldown-Listen'!$I$1:$K$49,3,0)</f>
        <v>41</v>
      </c>
      <c r="AT10" s="480">
        <f ca="1">IF(AS10=0,0,VLOOKUP(AS10,'Pulldown-Listen'!$B$1:$G$49,6,0))</f>
        <v>1</v>
      </c>
      <c r="AU10" s="481">
        <f t="shared" ref="AU10" ca="1" si="6">RANDBETWEEN(1,2)</f>
        <v>1</v>
      </c>
      <c r="AV10" s="476" t="s">
        <v>555</v>
      </c>
      <c r="AW10" s="482" t="str">
        <f ca="1">IF(AND(AZ10="ja",OR(AT10=1,AU10=1)),AL10,IF(AND(AZ10="ja",OR(AT10=2,AU10=2)),AN10,IF(AND(AZ10="nein",AT10=1),AL10,IF(AND(AZ10="nein",AT10=2),AN10,""))))</f>
        <v>Dänemark</v>
      </c>
      <c r="AX10" s="476" t="str">
        <f ca="1">VLOOKUP(AL10,'Gen-Tab_Quick'!$S$3:$T$26,2,0)</f>
        <v>C2</v>
      </c>
      <c r="AY10" s="476" t="str">
        <f ca="1">VLOOKUP(AN10,'Gen-Tab_Quick'!$S$3:$T$26,2,0)</f>
        <v>D1</v>
      </c>
      <c r="AZ10" s="476" t="str">
        <f ca="1">IF(AT10="X","ja","nein")</f>
        <v>nein</v>
      </c>
      <c r="BA10" s="476" t="str">
        <f ca="1">IF(AT10=0,"",IF(AZ10="nein","",IF(AND(AZ10="ja",AU10&gt;0),"","Elfmeterschießen tippen !")))</f>
        <v/>
      </c>
      <c r="BB10" s="476" t="s">
        <v>563</v>
      </c>
      <c r="BC10" s="482" t="str">
        <f ca="1">IF(AW10=AL10:AL10,AN10,AL10)</f>
        <v>Polen</v>
      </c>
      <c r="BE10" s="22">
        <f ca="1">VLOOKUP(BF10,'Pulldown-Listen'!$I$1:$K$49,3,0)</f>
        <v>41</v>
      </c>
      <c r="BF10" s="19">
        <f ca="1">IF(BG10=1,RANDBETWEEN(8,28),IF(BG10=2,RANDBETWEEN(1,7),RANDBETWEEN(29,49)))</f>
        <v>27</v>
      </c>
      <c r="BG10" s="19">
        <f ca="1">ROUND(IF(AND(BH10&lt;=6,BH10&gt;=-6),RANDBETWEEN(1,3),IF(AND(BH10&gt;6,BH10&lt;12),(RANDBETWEEN(10,27)/10)-0.3,IF(BH10&gt;=12,(RANDBETWEEN(10,25)/10)-0.5,IF(BH10&lt;=-12,(RANDBETWEEN(15,30)/10)+0.49,(RANDBETWEEN(13,30)/10)+0.3)))),0)</f>
        <v>1</v>
      </c>
      <c r="BH10" s="304">
        <f ca="1">ROUND((VLOOKUP(AL10,'Gen-Tab_Quick'!$S$3:$V$26,4,0)-VLOOKUP(AN10,'Gen-Tab_Quick'!$S$3:$V$26,4,0))/1000,0)</f>
        <v>0</v>
      </c>
      <c r="BJ10" s="23">
        <v>3</v>
      </c>
      <c r="BK10">
        <f t="shared" ca="1" si="4"/>
        <v>1</v>
      </c>
      <c r="BL10">
        <f ca="1">IF(OR(BK10=BK8,BK10=BK9),BK10+0.2,BK10)</f>
        <v>1</v>
      </c>
      <c r="BM10">
        <f t="shared" ca="1" si="5"/>
        <v>1</v>
      </c>
    </row>
    <row r="11" spans="1:67" ht="19.5" customHeight="1" x14ac:dyDescent="0.35">
      <c r="B11" s="254">
        <v>3</v>
      </c>
      <c r="C11" s="307">
        <f>VLOOKUP($B11,'Gen-Tab_Quick'!$B$3:$O$57,11,0)</f>
        <v>45458</v>
      </c>
      <c r="D11" s="308">
        <f>VLOOKUP($B11,'Gen-Tab_Quick'!$B$3:$O$57,12,0)</f>
        <v>0.75</v>
      </c>
      <c r="E11" s="309" t="str">
        <f>VLOOKUP($B11,'Gen-Tab_Quick'!$B$3:$O$57,7,0)</f>
        <v>Spanien</v>
      </c>
      <c r="F11" s="309" t="str">
        <f>VLOOKUP($B11,'Gen-Tab_Quick'!$B$3:$O$57,8,0)</f>
        <v>Kroatien</v>
      </c>
      <c r="G11" s="310">
        <f ca="1">(VLOOKUP(L11,'Pulldown-Listen'!$B$1:$F$49,3))*1</f>
        <v>6</v>
      </c>
      <c r="H11" s="310" t="s">
        <v>54</v>
      </c>
      <c r="I11" s="310">
        <f ca="1">(VLOOKUP(L11,'Pulldown-Listen'!$B$1:$F$49,5))*1</f>
        <v>4</v>
      </c>
      <c r="J11" s="310"/>
      <c r="K11" s="311">
        <f ca="1">IF(L11=0,0,VLOOKUP(L11,'Pulldown-Listen'!$B$1:$G$49,6,0))</f>
        <v>1</v>
      </c>
      <c r="L11" s="22">
        <f ca="1">VLOOKUP(M11,'Pulldown-Listen'!$I$1:$K$49,3,0)</f>
        <v>41</v>
      </c>
      <c r="M11" s="19">
        <f t="shared" ref="M11:M16" ca="1" si="7">IF(N11=1,RANDBETWEEN(8,28),IF(N11=2,RANDBETWEEN(1,7),RANDBETWEEN(29,49)))</f>
        <v>27</v>
      </c>
      <c r="N11" s="19">
        <f t="shared" ref="N11:N16" ca="1" si="8">ROUND(IF(AND(O11&lt;=6,O11&gt;=-6),RANDBETWEEN(1,3),IF(AND(O11&gt;6,O11&lt;12),(RANDBETWEEN(10,27)/10)-0.3,IF(O11&gt;=12,(RANDBETWEEN(10,25)/10)-0.5,IF(O11&lt;=-12,(RANDBETWEEN(15,30)/10)+0.49,(RANDBETWEEN(13,30)/10)+0.3)))),0)</f>
        <v>1</v>
      </c>
      <c r="O11" s="304">
        <f>ROUND((VLOOKUP(E11,'Gen-Tab_Quick'!$S$3:$V$26,4,0)-VLOOKUP(F11,'Gen-Tab_Quick'!$S$3:$V$26,4,0))/1000,0)</f>
        <v>0</v>
      </c>
      <c r="Q11" s="511"/>
      <c r="R11" s="511"/>
      <c r="T11" s="317">
        <v>1</v>
      </c>
      <c r="U11" s="318" t="s">
        <v>139</v>
      </c>
      <c r="V11" s="319" t="str">
        <f ca="1">IF(T16=1,VLOOKUP($T11,'Grupp-Tab-Quick'!$D$18:$AB$21,3,0),"Tipps fehlen")</f>
        <v>Kroatien</v>
      </c>
      <c r="W11" s="319">
        <f ca="1">VLOOKUP(V11,'Grupp-Tab-Quick'!$AI$18:$AJ$21,2,0)</f>
        <v>3</v>
      </c>
      <c r="X11" s="320">
        <f ca="1">IF(T16=1,VLOOKUP($T11,'Grupp-Tab-Quick'!$D$18:$AB$21,4,0),0)</f>
        <v>15</v>
      </c>
      <c r="Y11" s="320" t="s">
        <v>54</v>
      </c>
      <c r="Z11" s="318">
        <f ca="1">IF(T16=1,VLOOKUP($T11,'Grupp-Tab-Quick'!$D$18:$AB$21,5,0),0)</f>
        <v>7</v>
      </c>
      <c r="AA11" s="320">
        <f ca="1">X11-Z11</f>
        <v>8</v>
      </c>
      <c r="AB11" s="321">
        <f ca="1">IF(T16=1,VLOOKUP($T11,'Grupp-Tab-Quick'!$D$18:$AB$21,7,0),0)</f>
        <v>6</v>
      </c>
      <c r="AC11" s="331" t="str">
        <f ca="1">IF(T16=1,VLOOKUP(V11,'Grupp-Tab-Quick'!F$18:AG$21,28,0),"")</f>
        <v/>
      </c>
      <c r="AD11" s="337" t="s">
        <v>586</v>
      </c>
      <c r="AG11" s="576"/>
      <c r="AH11" s="575"/>
      <c r="AI11" s="505"/>
      <c r="AJ11" s="506"/>
      <c r="AK11" s="466"/>
      <c r="AL11" s="464"/>
      <c r="AM11" s="466"/>
      <c r="AN11" s="464"/>
      <c r="AO11" s="478"/>
      <c r="AP11" s="466"/>
      <c r="AQ11" s="483"/>
      <c r="AR11" s="466"/>
      <c r="AS11" s="479"/>
      <c r="AT11" s="480"/>
      <c r="AU11" s="481"/>
      <c r="AV11" s="476"/>
      <c r="AW11" s="482"/>
      <c r="AX11" s="476"/>
      <c r="AY11" s="476"/>
      <c r="AZ11" s="476"/>
      <c r="BA11" s="476"/>
      <c r="BB11" s="476"/>
      <c r="BC11" s="482"/>
      <c r="BG11" s="19"/>
      <c r="BH11" s="304"/>
      <c r="BJ11" s="23">
        <v>4</v>
      </c>
      <c r="BK11">
        <f t="shared" ca="1" si="4"/>
        <v>5</v>
      </c>
      <c r="BL11">
        <f ca="1">IF(OR(BK11=BK10,BK11=BK9,BK11=BK8),BK11+0.3,BK11)</f>
        <v>5.3</v>
      </c>
      <c r="BM11">
        <f t="shared" ca="1" si="5"/>
        <v>5</v>
      </c>
    </row>
    <row r="12" spans="1:67" ht="19.5" customHeight="1" x14ac:dyDescent="0.35">
      <c r="B12" s="254">
        <v>4</v>
      </c>
      <c r="C12" s="307">
        <f>VLOOKUP($B12,'Gen-Tab_Quick'!$B$3:$O$57,11,0)</f>
        <v>45458</v>
      </c>
      <c r="D12" s="308">
        <f>VLOOKUP($B12,'Gen-Tab_Quick'!$B$3:$O$57,12,0)</f>
        <v>0.875</v>
      </c>
      <c r="E12" s="309" t="str">
        <f>VLOOKUP($B12,'Gen-Tab_Quick'!$B$3:$O$57,7,0)</f>
        <v>Italien</v>
      </c>
      <c r="F12" s="309" t="str">
        <f>VLOOKUP($B12,'Gen-Tab_Quick'!$B$3:$O$57,8,0)</f>
        <v>Albanien</v>
      </c>
      <c r="G12" s="310">
        <f ca="1">(VLOOKUP(L12,'Pulldown-Listen'!$B$1:$F$49,3))*1</f>
        <v>6</v>
      </c>
      <c r="H12" s="310" t="s">
        <v>54</v>
      </c>
      <c r="I12" s="310">
        <f ca="1">(VLOOKUP(L12,'Pulldown-Listen'!$B$1:$F$49,5))*1</f>
        <v>6</v>
      </c>
      <c r="J12" s="310"/>
      <c r="K12" s="311" t="str">
        <f ca="1">IF(L12=0,0,VLOOKUP(L12,'Pulldown-Listen'!$B$1:$G$49,6,0))</f>
        <v>X</v>
      </c>
      <c r="L12" s="22">
        <f ca="1">VLOOKUP(M12,'Pulldown-Listen'!$I$1:$K$49,3,0)</f>
        <v>49</v>
      </c>
      <c r="M12" s="19">
        <f t="shared" ca="1" si="7"/>
        <v>7</v>
      </c>
      <c r="N12" s="19">
        <f t="shared" ca="1" si="8"/>
        <v>2</v>
      </c>
      <c r="O12" s="304">
        <f>ROUND((VLOOKUP(E12,'Gen-Tab_Quick'!$S$3:$V$26,4,0)-VLOOKUP(F12,'Gen-Tab_Quick'!$S$3:$V$26,4,0))/1000,0)</f>
        <v>0</v>
      </c>
      <c r="Q12" s="511"/>
      <c r="R12" s="511"/>
      <c r="T12" s="317">
        <v>2</v>
      </c>
      <c r="U12" s="318" t="s">
        <v>139</v>
      </c>
      <c r="V12" s="319" t="str">
        <f ca="1">IF(T16=1,VLOOKUP($T12,'Grupp-Tab-Quick'!$D$18:$AB$21,3,0),"Tipps fehlen")</f>
        <v>Spanien</v>
      </c>
      <c r="W12" s="319">
        <f ca="1">VLOOKUP(V12,'Grupp-Tab-Quick'!$AI$18:$AJ$21,2,0)</f>
        <v>3</v>
      </c>
      <c r="X12" s="320">
        <f ca="1">IF(T16=1,VLOOKUP($T12,'Grupp-Tab-Quick'!$D$18:$AB$21,4,0),0)</f>
        <v>7</v>
      </c>
      <c r="Y12" s="320" t="s">
        <v>54</v>
      </c>
      <c r="Z12" s="318">
        <f ca="1">IF(T16=1,VLOOKUP($T12,'Grupp-Tab-Quick'!$D$18:$AB$21,5,0),0)</f>
        <v>5</v>
      </c>
      <c r="AA12" s="320">
        <f ca="1">X12-Z12</f>
        <v>2</v>
      </c>
      <c r="AB12" s="321">
        <f ca="1">IF(T16=1,VLOOKUP($T12,'Grupp-Tab-Quick'!$D$18:$AB$21,7,0),0)</f>
        <v>5</v>
      </c>
      <c r="AC12" s="331" t="str">
        <f ca="1">IF(T16=1,VLOOKUP(V12,'Grupp-Tab-Quick'!F$18:AG$21,28,0),"")</f>
        <v/>
      </c>
      <c r="AD12" s="338" t="s">
        <v>585</v>
      </c>
      <c r="AG12" s="576"/>
      <c r="AH12" s="575">
        <v>41</v>
      </c>
      <c r="AI12" s="505">
        <f>VLOOKUP($AH12,'Gen-Tab_Quick'!$B$3:$O$57,11,0)</f>
        <v>45474</v>
      </c>
      <c r="AJ12" s="506">
        <f>VLOOKUP($AH12,'Gen-Tab_Quick'!$B$3:$O$57,12,0)</f>
        <v>0.875</v>
      </c>
      <c r="AK12" s="466" t="str">
        <f>VLOOKUP(AH12,'Gen-Tab_Quick'!$B$3:$O$57,2,0)</f>
        <v>1F</v>
      </c>
      <c r="AL12" s="464" t="str">
        <f ca="1">IF(T24=1,VLOOKUP(AK12,'Grupp-Tab-Quick'!$AH$3:$AI$90,2,0),"")</f>
        <v>Tschechien</v>
      </c>
      <c r="AM12" s="466" t="str">
        <f>VLOOKUP(AH12,'Gen-Tab_Quick'!$B$3:$O$57,3,0)</f>
        <v>3C</v>
      </c>
      <c r="AN12" s="464" t="str">
        <f ca="1">IF(T8=1,VLOOKUP(AM12,'Grupp-Tab-Quick'!$AH$3:$AI$90,2,0),"")</f>
        <v>Slowenien</v>
      </c>
      <c r="AO12" s="478">
        <f ca="1">(VLOOKUP(AS12,'Pulldown-Listen'!$B$1:$F$49,3))*1</f>
        <v>6</v>
      </c>
      <c r="AP12" s="466" t="s">
        <v>54</v>
      </c>
      <c r="AQ12" s="483">
        <f ca="1">(VLOOKUP(AS12,'Pulldown-Listen'!$B$1:$F$49,5))*1</f>
        <v>4</v>
      </c>
      <c r="AR12" s="466"/>
      <c r="AS12" s="479">
        <f ca="1">VLOOKUP(BF12,'Pulldown-Listen'!$I$1:$K$49,3,0)</f>
        <v>41</v>
      </c>
      <c r="AT12" s="480">
        <f ca="1">IF(AS12=0,0,VLOOKUP(AS12,'Pulldown-Listen'!$B$1:$G$49,6,0))</f>
        <v>1</v>
      </c>
      <c r="AU12" s="481">
        <f t="shared" ref="AU12" ca="1" si="9">RANDBETWEEN(1,2)</f>
        <v>1</v>
      </c>
      <c r="AV12" s="476" t="s">
        <v>556</v>
      </c>
      <c r="AW12" s="482" t="str">
        <f ca="1">IF(AND(AZ12="ja",OR(AT12=1,AU12=1)),AL12,IF(AND(AZ12="ja",OR(AT12=2,AU12=2)),AN12,IF(AND(AZ12="nein",AT12=1),AL12,IF(AND(AZ12="nein",AT12=2),AN12,""))))</f>
        <v>Tschechien</v>
      </c>
      <c r="AX12" s="476" t="str">
        <f ca="1">VLOOKUP(AL12,'Gen-Tab_Quick'!$S$3:$T$26,2,0)</f>
        <v>F4</v>
      </c>
      <c r="AY12" s="476" t="str">
        <f ca="1">VLOOKUP(AN12,'Gen-Tab_Quick'!$S$3:$T$26,2,0)</f>
        <v>C1</v>
      </c>
      <c r="AZ12" s="476" t="str">
        <f ca="1">IF(AT12="X","ja","nein")</f>
        <v>nein</v>
      </c>
      <c r="BA12" s="476" t="str">
        <f ca="1">IF(AT12=0,"",IF(AZ12="nein","",IF(AND(AZ12="ja",AU12&gt;0),"","Elfmeterschießen tippen !")))</f>
        <v/>
      </c>
      <c r="BB12" s="476" t="s">
        <v>564</v>
      </c>
      <c r="BC12" s="482" t="str">
        <f ca="1">IF(AW12=AL12:AL12,AN12,AL12)</f>
        <v>Slowenien</v>
      </c>
      <c r="BE12" s="22">
        <f ca="1">VLOOKUP(BF12,'Pulldown-Listen'!$I$1:$K$49,3,0)</f>
        <v>41</v>
      </c>
      <c r="BF12" s="19">
        <f ca="1">IF(BG12=1,RANDBETWEEN(8,28),IF(BG12=2,RANDBETWEEN(1,7),RANDBETWEEN(29,49)))</f>
        <v>27</v>
      </c>
      <c r="BG12" s="19">
        <f ca="1">ROUND(IF(AND(BH12&lt;=6,BH12&gt;=-6),RANDBETWEEN(1,3),IF(AND(BH12&gt;6,BH12&lt;12),(RANDBETWEEN(10,27)/10)-0.3,IF(BH12&gt;=12,(RANDBETWEEN(10,25)/10)-0.5,IF(BH12&lt;=-12,(RANDBETWEEN(15,30)/10)+0.49,(RANDBETWEEN(13,30)/10)+0.3)))),0)</f>
        <v>1</v>
      </c>
      <c r="BH12" s="304">
        <f ca="1">ROUND((VLOOKUP(AL12,'Gen-Tab_Quick'!$S$3:$V$26,4,0)-VLOOKUP(AN12,'Gen-Tab_Quick'!$S$3:$V$26,4,0))/1000,0)</f>
        <v>0</v>
      </c>
      <c r="BJ12" s="23">
        <v>5</v>
      </c>
      <c r="BK12">
        <f t="shared" ca="1" si="4"/>
        <v>1</v>
      </c>
      <c r="BL12">
        <f ca="1">IF(OR(BK12=BK11,BK12=BK10,BK12=BK9,BK12=BK8),BK12+0.4,BK12)</f>
        <v>1.4</v>
      </c>
      <c r="BM12">
        <f t="shared" ca="1" si="5"/>
        <v>2</v>
      </c>
      <c r="BO12" s="377"/>
    </row>
    <row r="13" spans="1:67" ht="19.5" customHeight="1" thickBot="1" x14ac:dyDescent="0.4">
      <c r="B13" s="254">
        <v>15</v>
      </c>
      <c r="C13" s="307">
        <f>VLOOKUP($B13,'Gen-Tab_Quick'!$B$3:$O$57,11,0)</f>
        <v>45462</v>
      </c>
      <c r="D13" s="308">
        <f>VLOOKUP($B13,'Gen-Tab_Quick'!$B$3:$O$57,12,0)</f>
        <v>0.625</v>
      </c>
      <c r="E13" s="309" t="str">
        <f>VLOOKUP($B13,'Gen-Tab_Quick'!$B$3:$O$57,7,0)</f>
        <v>Spanien</v>
      </c>
      <c r="F13" s="309" t="str">
        <f>VLOOKUP($B13,'Gen-Tab_Quick'!$B$3:$O$57,8,0)</f>
        <v>Italien</v>
      </c>
      <c r="G13" s="310">
        <f ca="1">(VLOOKUP(L13,'Pulldown-Listen'!$B$1:$F$49,3))*1</f>
        <v>1</v>
      </c>
      <c r="H13" s="310" t="s">
        <v>54</v>
      </c>
      <c r="I13" s="310">
        <f ca="1">(VLOOKUP(L13,'Pulldown-Listen'!$B$1:$F$49,5))*1</f>
        <v>1</v>
      </c>
      <c r="J13" s="310"/>
      <c r="K13" s="311" t="str">
        <f ca="1">IF(L13=0,0,VLOOKUP(L13,'Pulldown-Listen'!$B$1:$G$49,6,0))</f>
        <v>X</v>
      </c>
      <c r="L13" s="22">
        <f ca="1">VLOOKUP(M13,'Pulldown-Listen'!$I$1:$K$49,3,0)</f>
        <v>4</v>
      </c>
      <c r="M13" s="19">
        <f t="shared" ca="1" si="7"/>
        <v>2</v>
      </c>
      <c r="N13" s="19">
        <f t="shared" ca="1" si="8"/>
        <v>2</v>
      </c>
      <c r="O13" s="304">
        <f>ROUND((VLOOKUP(E13,'Gen-Tab_Quick'!$S$3:$V$26,4,0)-VLOOKUP(F13,'Gen-Tab_Quick'!$S$3:$V$26,4,0))/1000,0)</f>
        <v>0</v>
      </c>
      <c r="Q13" s="511"/>
      <c r="R13" s="511"/>
      <c r="T13" s="317">
        <v>3</v>
      </c>
      <c r="U13" s="318" t="s">
        <v>139</v>
      </c>
      <c r="V13" s="319" t="str">
        <f ca="1">IF(T16=1,VLOOKUP($T13,'Grupp-Tab-Quick'!$D$18:$AB$21,3,0),"Tipps fehlen")</f>
        <v>Italien</v>
      </c>
      <c r="W13" s="319">
        <f ca="1">VLOOKUP(V13,'Grupp-Tab-Quick'!$AI$18:$AJ$21,2,0)</f>
        <v>3</v>
      </c>
      <c r="X13" s="320">
        <f ca="1">IF(T16=1,VLOOKUP($T13,'Grupp-Tab-Quick'!$D$18:$AB$21,4,0),0)</f>
        <v>8</v>
      </c>
      <c r="Y13" s="320" t="s">
        <v>54</v>
      </c>
      <c r="Z13" s="318">
        <f ca="1">IF(T16=1,VLOOKUP($T13,'Grupp-Tab-Quick'!$D$18:$AB$21,5,0),0)</f>
        <v>13</v>
      </c>
      <c r="AA13" s="320">
        <f ca="1">X13-Z13</f>
        <v>-5</v>
      </c>
      <c r="AB13" s="321">
        <f ca="1">IF(T16=1,VLOOKUP($T13,'Grupp-Tab-Quick'!$D$18:$AB$21,7,0),0)</f>
        <v>2</v>
      </c>
      <c r="AC13" s="331" t="str">
        <f ca="1">IF(T16=1,VLOOKUP(V13,'Grupp-Tab-Quick'!F$18:AG$21,28,0),"")</f>
        <v/>
      </c>
      <c r="AD13" s="339">
        <f ca="1">VLOOKUP(V13,'Grupp-Tab-Quick'!F$95:T$100,15,0)</f>
        <v>5</v>
      </c>
      <c r="AG13" s="576"/>
      <c r="AH13" s="575"/>
      <c r="AI13" s="505"/>
      <c r="AJ13" s="506"/>
      <c r="AK13" s="466"/>
      <c r="AL13" s="464"/>
      <c r="AM13" s="466"/>
      <c r="AN13" s="464"/>
      <c r="AO13" s="478"/>
      <c r="AP13" s="466"/>
      <c r="AQ13" s="483"/>
      <c r="AR13" s="466"/>
      <c r="AS13" s="479"/>
      <c r="AT13" s="480"/>
      <c r="AU13" s="481"/>
      <c r="AV13" s="476"/>
      <c r="AW13" s="482"/>
      <c r="AX13" s="476"/>
      <c r="AY13" s="476"/>
      <c r="AZ13" s="476"/>
      <c r="BA13" s="476"/>
      <c r="BB13" s="476"/>
      <c r="BC13" s="482"/>
      <c r="BG13" s="19"/>
      <c r="BH13" s="304"/>
      <c r="BJ13" s="23">
        <v>6</v>
      </c>
      <c r="BK13">
        <f t="shared" ca="1" si="4"/>
        <v>2</v>
      </c>
      <c r="BL13">
        <f ca="1">IF(OR(BK13=BK12,BK13=BK11,BK13=BK10,BK13=BK9,BK13=BK8),BK13+0.5,BK13)</f>
        <v>2</v>
      </c>
      <c r="BM13">
        <f t="shared" ca="1" si="5"/>
        <v>3</v>
      </c>
    </row>
    <row r="14" spans="1:67" ht="19.5" customHeight="1" x14ac:dyDescent="0.35">
      <c r="B14" s="254">
        <v>16</v>
      </c>
      <c r="C14" s="307">
        <f>VLOOKUP($B14,'Gen-Tab_Quick'!$B$3:$O$57,11,0)</f>
        <v>45463</v>
      </c>
      <c r="D14" s="308">
        <f>VLOOKUP($B14,'Gen-Tab_Quick'!$B$3:$O$57,12,0)</f>
        <v>0.875</v>
      </c>
      <c r="E14" s="309" t="str">
        <f>VLOOKUP($B14,'Gen-Tab_Quick'!$B$3:$O$57,7,0)</f>
        <v>Kroatien</v>
      </c>
      <c r="F14" s="309" t="str">
        <f>VLOOKUP($B14,'Gen-Tab_Quick'!$B$3:$O$57,8,0)</f>
        <v>Albanien</v>
      </c>
      <c r="G14" s="310">
        <f ca="1">(VLOOKUP(L14,'Pulldown-Listen'!$B$1:$F$49,3))*1</f>
        <v>5</v>
      </c>
      <c r="H14" s="310" t="s">
        <v>54</v>
      </c>
      <c r="I14" s="310">
        <f ca="1">(VLOOKUP(L14,'Pulldown-Listen'!$B$1:$F$49,5))*1</f>
        <v>0</v>
      </c>
      <c r="J14" s="310"/>
      <c r="K14" s="311">
        <f ca="1">IF(L14=0,0,VLOOKUP(L14,'Pulldown-Listen'!$B$1:$G$49,6,0))</f>
        <v>1</v>
      </c>
      <c r="L14" s="22">
        <f ca="1">VLOOKUP(M14,'Pulldown-Listen'!$I$1:$K$49,3,0)</f>
        <v>26</v>
      </c>
      <c r="M14" s="19">
        <f t="shared" ca="1" si="7"/>
        <v>18</v>
      </c>
      <c r="N14" s="19">
        <f t="shared" ca="1" si="8"/>
        <v>1</v>
      </c>
      <c r="O14" s="304">
        <f>ROUND((VLOOKUP(E14,'Gen-Tab_Quick'!$S$3:$V$26,4,0)-VLOOKUP(F14,'Gen-Tab_Quick'!$S$3:$V$26,4,0))/1000,0)</f>
        <v>0</v>
      </c>
      <c r="Q14" s="511"/>
      <c r="R14" s="511"/>
      <c r="T14" s="322">
        <v>4</v>
      </c>
      <c r="U14" s="323" t="s">
        <v>139</v>
      </c>
      <c r="V14" s="324" t="str">
        <f ca="1">IF(T16=1,VLOOKUP($T14,'Grupp-Tab-Quick'!$D$18:$AB$21,3,0),"Tipps fehlen")</f>
        <v>Albanien</v>
      </c>
      <c r="W14" s="324">
        <f ca="1">VLOOKUP(V14,'Grupp-Tab-Quick'!$AI$18:$AJ$21,2,0)</f>
        <v>3</v>
      </c>
      <c r="X14" s="325">
        <f ca="1">IF(T16=1,VLOOKUP($T14,'Grupp-Tab-Quick'!$D$18:$AB$21,4,0),0)</f>
        <v>6</v>
      </c>
      <c r="Y14" s="325" t="s">
        <v>54</v>
      </c>
      <c r="Z14" s="323">
        <f ca="1">IF(T16=1,VLOOKUP($T14,'Grupp-Tab-Quick'!$D$18:$AB$21,5,0),0)</f>
        <v>11</v>
      </c>
      <c r="AA14" s="325">
        <f ca="1">X14-Z14</f>
        <v>-5</v>
      </c>
      <c r="AB14" s="326">
        <f ca="1">IF(T16=1,VLOOKUP($T14,'Grupp-Tab-Quick'!$D$18:$AB$21,7,0),0)</f>
        <v>2</v>
      </c>
      <c r="AC14" s="332" t="str">
        <f ca="1">IF(T16=1,VLOOKUP(V14,'Grupp-Tab-Quick'!F$18:AG$21,28,0),"")</f>
        <v/>
      </c>
      <c r="AE14" s="19">
        <f ca="1">IF(OR(U15="4)",U15="5)",U15="6)"),1,0)</f>
        <v>0</v>
      </c>
      <c r="AG14" s="576"/>
      <c r="AH14" s="575">
        <v>42</v>
      </c>
      <c r="AI14" s="505">
        <f>VLOOKUP($AH14,'Gen-Tab_Quick'!$B$3:$O$57,11,0)</f>
        <v>45474</v>
      </c>
      <c r="AJ14" s="506">
        <f>VLOOKUP($AH14,'Gen-Tab_Quick'!$B$3:$O$57,12,0)</f>
        <v>0.75</v>
      </c>
      <c r="AK14" s="466" t="str">
        <f>VLOOKUP(AH14,'Gen-Tab_Quick'!$B$3:$O$57,2,0)</f>
        <v>2D</v>
      </c>
      <c r="AL14" s="464" t="str">
        <f ca="1">IF(T40=1,VLOOKUP(AK14,'Grupp-Tab-Quick'!$AH$3:$AI$90,2,0),"")</f>
        <v>Frankreich</v>
      </c>
      <c r="AM14" s="466" t="str">
        <f>VLOOKUP(AH14,'Gen-Tab_Quick'!$B$3:$O$57,3,0)</f>
        <v>2E</v>
      </c>
      <c r="AN14" s="464" t="str">
        <f ca="1">IF(T32=1,VLOOKUP(AM14,'Grupp-Tab-Quick'!$AH$3:$AI$90,2,0),"")</f>
        <v>Ukraine</v>
      </c>
      <c r="AO14" s="478">
        <f ca="1">(VLOOKUP(AS14,'Pulldown-Listen'!$B$1:$F$49,3))*1</f>
        <v>3</v>
      </c>
      <c r="AP14" s="466" t="s">
        <v>54</v>
      </c>
      <c r="AQ14" s="483">
        <f ca="1">(VLOOKUP(AS14,'Pulldown-Listen'!$B$1:$F$49,5))*1</f>
        <v>4</v>
      </c>
      <c r="AR14" s="466"/>
      <c r="AS14" s="479">
        <f ca="1">VLOOKUP(BF14,'Pulldown-Listen'!$I$1:$K$49,3,0)</f>
        <v>21</v>
      </c>
      <c r="AT14" s="480">
        <f ca="1">IF(AS14=0,0,VLOOKUP(AS14,'Pulldown-Listen'!$B$1:$G$49,6,0))</f>
        <v>2</v>
      </c>
      <c r="AU14" s="481">
        <f t="shared" ref="AU14" ca="1" si="10">RANDBETWEEN(1,2)</f>
        <v>2</v>
      </c>
      <c r="AV14" s="476" t="s">
        <v>557</v>
      </c>
      <c r="AW14" s="482" t="str">
        <f ca="1">IF(AND(AZ14="ja",OR(AT14=1,AU14=1)),AL14,IF(AND(AZ14="ja",OR(AT14=2,AU14=2)),AN14,IF(AND(AZ14="nein",AT14=1),AL14,IF(AND(AZ14="nein",AT14=2),AN14,""))))</f>
        <v>Ukraine</v>
      </c>
      <c r="AX14" s="476" t="str">
        <f ca="1">VLOOKUP(AL14,'Gen-Tab_Quick'!$S$3:$T$26,2,0)</f>
        <v>D4</v>
      </c>
      <c r="AY14" s="476" t="str">
        <f ca="1">VLOOKUP(AN14,'Gen-Tab_Quick'!$S$3:$T$26,2,0)</f>
        <v>E4</v>
      </c>
      <c r="AZ14" s="476" t="str">
        <f ca="1">IF(AT14="X","ja","nein")</f>
        <v>nein</v>
      </c>
      <c r="BA14" s="476" t="str">
        <f ca="1">IF(AT14=0,"",IF(AZ14="nein","",IF(AND(AZ14="ja",AU14&gt;0),"","Elfmeterschießen tippen !")))</f>
        <v/>
      </c>
      <c r="BB14" s="476" t="s">
        <v>565</v>
      </c>
      <c r="BC14" s="482" t="str">
        <f ca="1">IF(AW14=AL14:AL14,AN14,AL14)</f>
        <v>Frankreich</v>
      </c>
      <c r="BE14" s="22">
        <f ca="1">VLOOKUP(BF14,'Pulldown-Listen'!$I$1:$K$49,3,0)</f>
        <v>21</v>
      </c>
      <c r="BF14" s="19">
        <f ca="1">IF(BG14=1,RANDBETWEEN(8,28),IF(BG14=2,RANDBETWEEN(1,7),RANDBETWEEN(29,49)))</f>
        <v>35</v>
      </c>
      <c r="BG14" s="19">
        <f ca="1">ROUND(IF(AND(BH14&lt;=6,BH14&gt;=-6),RANDBETWEEN(1,3),IF(AND(BH14&gt;6,BH14&lt;12),(RANDBETWEEN(10,27)/10)-0.3,IF(BH14&gt;=12,(RANDBETWEEN(10,25)/10)-0.5,IF(BH14&lt;=-12,(RANDBETWEEN(15,30)/10)+0.49,(RANDBETWEEN(13,30)/10)+0.3)))),0)</f>
        <v>3</v>
      </c>
      <c r="BH14" s="304">
        <f ca="1">ROUND((VLOOKUP(AL14,'Gen-Tab_Quick'!$S$3:$V$26,4,0)-VLOOKUP(AN14,'Gen-Tab_Quick'!$S$3:$V$26,4,0))/1000,0)</f>
        <v>0</v>
      </c>
    </row>
    <row r="15" spans="1:67" ht="19.5" customHeight="1" x14ac:dyDescent="0.35">
      <c r="B15" s="254">
        <v>27</v>
      </c>
      <c r="C15" s="307">
        <f>VLOOKUP($B15,'Gen-Tab_Quick'!$B$3:$O$57,11,0)</f>
        <v>45467</v>
      </c>
      <c r="D15" s="308">
        <f>VLOOKUP($B15,'Gen-Tab_Quick'!$B$3:$O$57,12,0)</f>
        <v>0.875</v>
      </c>
      <c r="E15" s="309" t="str">
        <f>VLOOKUP($B15,'Gen-Tab_Quick'!$B$3:$O$57,7,0)</f>
        <v>Albanien</v>
      </c>
      <c r="F15" s="309" t="str">
        <f>VLOOKUP($B15,'Gen-Tab_Quick'!$B$3:$O$57,8,0)</f>
        <v>Spanien</v>
      </c>
      <c r="G15" s="310">
        <f ca="1">(VLOOKUP(L15,'Pulldown-Listen'!$B$1:$F$49,3))*1</f>
        <v>0</v>
      </c>
      <c r="H15" s="310" t="s">
        <v>54</v>
      </c>
      <c r="I15" s="310">
        <f ca="1">(VLOOKUP(L15,'Pulldown-Listen'!$B$1:$F$49,5))*1</f>
        <v>0</v>
      </c>
      <c r="J15" s="310"/>
      <c r="K15" s="311" t="str">
        <f ca="1">IF(L15=0,0,VLOOKUP(L15,'Pulldown-Listen'!$B$1:$G$49,6,0))</f>
        <v>X</v>
      </c>
      <c r="L15" s="22">
        <f ca="1">VLOOKUP(M15,'Pulldown-Listen'!$I$1:$K$49,3,0)</f>
        <v>1</v>
      </c>
      <c r="M15" s="19">
        <f t="shared" ca="1" si="7"/>
        <v>1</v>
      </c>
      <c r="N15" s="19">
        <f t="shared" ca="1" si="8"/>
        <v>2</v>
      </c>
      <c r="O15" s="304">
        <f>ROUND((VLOOKUP(E15,'Gen-Tab_Quick'!$S$3:$V$26,4,0)-VLOOKUP(F15,'Gen-Tab_Quick'!$S$3:$V$26,4,0))/1000,0)</f>
        <v>0</v>
      </c>
      <c r="P15" s="19" t="str">
        <f ca="1">'Sub-Tab_B_Quick'!P130</f>
        <v>nein</v>
      </c>
      <c r="Q15" s="26">
        <f ca="1">RANDBETWEEN(1,2)</f>
        <v>1</v>
      </c>
      <c r="T15" s="327"/>
      <c r="U15" s="330" t="str">
        <f ca="1">IF(OR(AC11="1)",AC12="1)",AC13="1)",AC14="1)"),VLOOKUP("1)",'Pulldown-Listen'!A$56:C$61,2,0),IF(OR(AC11="2)",AC12="2)",AC13="2)",AC14="2)"),VLOOKUP("2)",'Pulldown-Listen'!A$56:C$61,2,0),IF(OR(AC11="3)",AC12="3)",AC13="3)",AC14="3)"),VLOOKUP("3)",'Pulldown-Listen'!A$56:C$61,2,0),IF(OR(AC11="4)",AC12="4)",AC13="4)",AC14="4)"),VLOOKUP("4)",'Pulldown-Listen'!A$56:C$61,2,0),IF(OR(AC11="5)",AC12="5)",AC13="5)",AC14="5)"),VLOOKUP("5)",'Pulldown-Listen'!A$56:C$61,2,0),IF(OR(AC11="6)",AC12="6)",AC13="6)",AC14="6)"),VLOOKUP("6)",'Pulldown-Listen'!A$56:C$61,2,0),""))))))</f>
        <v/>
      </c>
      <c r="V15" s="519" t="str">
        <f ca="1">IF(U15="","",VLOOKUP(U15,'Pulldown-Listen'!A56:C61,3,0))</f>
        <v/>
      </c>
      <c r="W15" s="519"/>
      <c r="X15" s="519"/>
      <c r="Y15" s="519"/>
      <c r="Z15" s="519"/>
      <c r="AA15" s="519"/>
      <c r="AB15" s="519"/>
      <c r="AC15" s="520"/>
      <c r="AE15" s="19" t="str">
        <f ca="1">VLOOKUP(V13,'Grupp-Tab-Quick'!$F$95:$P$100,11,0)</f>
        <v>N</v>
      </c>
      <c r="AG15" s="574" t="str">
        <f ca="1">VLOOKUP(AE16,'Pulldown-Listen'!A$135:B$136,2,0)</f>
        <v xml:space="preserve"> </v>
      </c>
      <c r="AH15" s="575"/>
      <c r="AI15" s="505"/>
      <c r="AJ15" s="506"/>
      <c r="AK15" s="466"/>
      <c r="AL15" s="464"/>
      <c r="AM15" s="466"/>
      <c r="AN15" s="464"/>
      <c r="AO15" s="478"/>
      <c r="AP15" s="466"/>
      <c r="AQ15" s="483"/>
      <c r="AR15" s="466"/>
      <c r="AS15" s="479"/>
      <c r="AT15" s="480"/>
      <c r="AU15" s="481"/>
      <c r="AV15" s="476"/>
      <c r="AW15" s="482"/>
      <c r="AX15" s="476"/>
      <c r="AY15" s="476"/>
      <c r="AZ15" s="476"/>
      <c r="BA15" s="476"/>
      <c r="BB15" s="476"/>
      <c r="BC15" s="482"/>
      <c r="BG15" s="19"/>
      <c r="BH15" s="304"/>
    </row>
    <row r="16" spans="1:67" ht="19.5" customHeight="1" thickBot="1" x14ac:dyDescent="0.4">
      <c r="B16" s="255">
        <v>28</v>
      </c>
      <c r="C16" s="312">
        <f>VLOOKUP($B16,'Gen-Tab_Quick'!$B$3:$O$57,11,0)</f>
        <v>45467</v>
      </c>
      <c r="D16" s="313">
        <f>VLOOKUP($B16,'Gen-Tab_Quick'!$B$3:$O$57,12,0)</f>
        <v>0.875</v>
      </c>
      <c r="E16" s="314" t="str">
        <f>VLOOKUP($B16,'Gen-Tab_Quick'!$B$3:$O$57,7,0)</f>
        <v>Kroatien</v>
      </c>
      <c r="F16" s="314" t="str">
        <f>VLOOKUP($B16,'Gen-Tab_Quick'!$B$3:$O$57,8,0)</f>
        <v>Italien</v>
      </c>
      <c r="G16" s="315">
        <f ca="1">(VLOOKUP(L16,'Pulldown-Listen'!$B$1:$F$49,3))*1</f>
        <v>6</v>
      </c>
      <c r="H16" s="315" t="s">
        <v>54</v>
      </c>
      <c r="I16" s="315">
        <f ca="1">(VLOOKUP(L16,'Pulldown-Listen'!$B$1:$F$49,5))*1</f>
        <v>1</v>
      </c>
      <c r="J16" s="315"/>
      <c r="K16" s="316">
        <f ca="1">IF(L16=0,0,VLOOKUP(L16,'Pulldown-Listen'!$B$1:$G$49,6,0))</f>
        <v>1</v>
      </c>
      <c r="L16" s="22">
        <f ca="1">VLOOKUP(M16,'Pulldown-Listen'!$I$1:$K$49,3,0)</f>
        <v>38</v>
      </c>
      <c r="M16" s="19">
        <f t="shared" ca="1" si="7"/>
        <v>24</v>
      </c>
      <c r="N16" s="19">
        <f t="shared" ca="1" si="8"/>
        <v>1</v>
      </c>
      <c r="O16" s="304">
        <f>ROUND((VLOOKUP(E16,'Gen-Tab_Quick'!$S$3:$V$26,4,0)-VLOOKUP(F16,'Gen-Tab_Quick'!$S$3:$V$26,4,0))/1000,0)</f>
        <v>0</v>
      </c>
      <c r="P16" s="19" t="str">
        <f ca="1">'Sub-Tab_B_Quick'!P131</f>
        <v>nein</v>
      </c>
      <c r="Q16" s="26">
        <f ca="1">RANDBETWEEN(1,2)</f>
        <v>2</v>
      </c>
      <c r="T16" s="328">
        <f ca="1">IF('Grupp-Tab-Quick'!AJ22=12,1,0)</f>
        <v>1</v>
      </c>
      <c r="U16" s="329">
        <f ca="1">IF(SUM(W11:W14)=12,1,0)</f>
        <v>1</v>
      </c>
      <c r="V16" s="521"/>
      <c r="W16" s="521"/>
      <c r="X16" s="521"/>
      <c r="Y16" s="521"/>
      <c r="Z16" s="521"/>
      <c r="AA16" s="521"/>
      <c r="AB16" s="521"/>
      <c r="AC16" s="522"/>
      <c r="AE16" s="19" t="str">
        <f ca="1">AE15</f>
        <v>N</v>
      </c>
      <c r="AG16" s="574"/>
      <c r="AH16" s="575">
        <v>43</v>
      </c>
      <c r="AI16" s="505">
        <f>VLOOKUP($AH16,'Gen-Tab_Quick'!$B$3:$O$57,11,0)</f>
        <v>45475</v>
      </c>
      <c r="AJ16" s="506">
        <f>VLOOKUP($AH16,'Gen-Tab_Quick'!$B$3:$O$57,12,0)</f>
        <v>0.75</v>
      </c>
      <c r="AK16" s="466" t="str">
        <f>VLOOKUP(AH16,'Gen-Tab_Quick'!$B$3:$O$57,2,0)</f>
        <v>1E</v>
      </c>
      <c r="AL16" s="464" t="str">
        <f ca="1">IF(T8,VLOOKUP(AK16,'Grupp-Tab-Quick'!$AH$3:$AI$90,2,0),"")</f>
        <v>Belgien</v>
      </c>
      <c r="AM16" s="466" t="str">
        <f>VLOOKUP(AH16,'Gen-Tab_Quick'!$B$3:$O$57,3,0)</f>
        <v>3B</v>
      </c>
      <c r="AN16" s="464" t="str">
        <f ca="1">IF(T24=1,VLOOKUP(AM16,'Grupp-Tab-Quick'!$AH$3:$AI$90,2,0),"")</f>
        <v>Italien</v>
      </c>
      <c r="AO16" s="478">
        <f ca="1">(VLOOKUP(AS16,'Pulldown-Listen'!$B$1:$F$49,3))*1</f>
        <v>1</v>
      </c>
      <c r="AP16" s="466" t="s">
        <v>54</v>
      </c>
      <c r="AQ16" s="483">
        <f ca="1">(VLOOKUP(AS16,'Pulldown-Listen'!$B$1:$F$49,5))*1</f>
        <v>4</v>
      </c>
      <c r="AR16" s="466"/>
      <c r="AS16" s="479">
        <f ca="1">VLOOKUP(BF16,'Pulldown-Listen'!$I$1:$K$49,3,0)</f>
        <v>23</v>
      </c>
      <c r="AT16" s="480">
        <f ca="1">IF(AS16=0,0,VLOOKUP(AS16,'Pulldown-Listen'!$B$1:$G$49,6,0))</f>
        <v>2</v>
      </c>
      <c r="AU16" s="481">
        <f t="shared" ref="AU16" ca="1" si="11">RANDBETWEEN(1,2)</f>
        <v>1</v>
      </c>
      <c r="AV16" s="476" t="s">
        <v>558</v>
      </c>
      <c r="AW16" s="482" t="str">
        <f ca="1">IF(AND(AZ16="ja",OR(AT16=1,AU16=1)),AL16,IF(AND(AZ16="ja",OR(AT16=2,AU16=2)),AN16,IF(AND(AZ16="nein",AT16=1),AL16,IF(AND(AZ16="nein",AT16=2),AN16,""))))</f>
        <v>Italien</v>
      </c>
      <c r="AX16" s="476" t="str">
        <f ca="1">VLOOKUP(AL16,'Gen-Tab_Quick'!$S$3:$T$26,2,0)</f>
        <v>E1</v>
      </c>
      <c r="AY16" s="476" t="str">
        <f ca="1">VLOOKUP(AN16,'Gen-Tab_Quick'!$S$3:$T$26,2,0)</f>
        <v>B3</v>
      </c>
      <c r="AZ16" s="476" t="str">
        <f ca="1">IF(AT16="X","ja","nein")</f>
        <v>nein</v>
      </c>
      <c r="BA16" s="476" t="str">
        <f ca="1">IF(AT16=0,"",IF(AZ16="nein","",IF(AND(AZ16="ja",AU16&gt;0),"","Elfmeterschießen tippen !")))</f>
        <v/>
      </c>
      <c r="BB16" s="476" t="s">
        <v>566</v>
      </c>
      <c r="BC16" s="482" t="str">
        <f ca="1">IF(AW16=AL16:AL16,AN16,AL16)</f>
        <v>Belgien</v>
      </c>
      <c r="BE16" s="22">
        <f ca="1">VLOOKUP(BF16,'Pulldown-Listen'!$I$1:$K$49,3,0)</f>
        <v>23</v>
      </c>
      <c r="BF16" s="19">
        <f ca="1">IF(BG16=1,RANDBETWEEN(8,28),IF(BG16=2,RANDBETWEEN(1,7),RANDBETWEEN(29,49)))</f>
        <v>37</v>
      </c>
      <c r="BG16" s="19">
        <f ca="1">ROUND(IF(AND(BH16&lt;=6,BH16&gt;=-6),RANDBETWEEN(1,3),IF(AND(BH16&gt;6,BH16&lt;12),(RANDBETWEEN(10,27)/10)-0.3,IF(BH16&gt;=12,(RANDBETWEEN(10,25)/10)-0.5,IF(BH16&lt;=-12,(RANDBETWEEN(15,30)/10)+0.49,(RANDBETWEEN(13,30)/10)+0.3)))),0)</f>
        <v>3</v>
      </c>
      <c r="BH16" s="304">
        <f ca="1">ROUND((VLOOKUP(AL16,'Gen-Tab_Quick'!$S$3:$V$26,4,0)-VLOOKUP(AN16,'Gen-Tab_Quick'!$S$3:$V$26,4,0))/1000,0)</f>
        <v>0</v>
      </c>
    </row>
    <row r="17" spans="2:60" ht="19.5" customHeight="1" thickBot="1" x14ac:dyDescent="0.4">
      <c r="AH17" s="575"/>
      <c r="AI17" s="505"/>
      <c r="AJ17" s="506"/>
      <c r="AK17" s="466"/>
      <c r="AL17" s="464"/>
      <c r="AM17" s="466"/>
      <c r="AN17" s="464"/>
      <c r="AO17" s="478"/>
      <c r="AP17" s="466"/>
      <c r="AQ17" s="483"/>
      <c r="AR17" s="466"/>
      <c r="AS17" s="479"/>
      <c r="AT17" s="480"/>
      <c r="AU17" s="481"/>
      <c r="AV17" s="476"/>
      <c r="AW17" s="482"/>
      <c r="AX17" s="476"/>
      <c r="AY17" s="476"/>
      <c r="AZ17" s="476"/>
      <c r="BA17" s="476"/>
      <c r="BB17" s="476"/>
      <c r="BC17" s="482"/>
      <c r="BG17" s="19"/>
      <c r="BH17" s="304"/>
    </row>
    <row r="18" spans="2:60" ht="28.5" customHeight="1" thickBot="1" x14ac:dyDescent="0.4">
      <c r="B18" s="251"/>
      <c r="C18" s="509" t="s">
        <v>136</v>
      </c>
      <c r="D18" s="510"/>
      <c r="E18" s="510"/>
      <c r="F18" s="510"/>
      <c r="G18" s="510"/>
      <c r="H18" s="305"/>
      <c r="I18" s="305"/>
      <c r="J18" s="305"/>
      <c r="K18" s="306"/>
      <c r="Q18" s="511" t="str">
        <f ca="1">IF(OR(P23="ja",P24="ja"),"Bei diesen Ergebnissen entscheidet ein Penalty-Schießen über die endgültige Tabellen- platzierung. 
Tragen Sie Ihren Tipp im entsprechenden Kästchen ein (1 oder 2)","")</f>
        <v/>
      </c>
      <c r="R18" s="511"/>
      <c r="T18" s="512" t="s">
        <v>136</v>
      </c>
      <c r="U18" s="513"/>
      <c r="V18" s="513"/>
      <c r="W18" s="513"/>
      <c r="X18" s="513"/>
      <c r="Y18" s="513"/>
      <c r="Z18" s="513"/>
      <c r="AA18" s="513"/>
      <c r="AB18" s="513"/>
      <c r="AC18" s="514"/>
      <c r="AE18" s="19" t="str">
        <f ca="1">IF(OR(AE22=1,AE23="X"),"J","N")</f>
        <v>N</v>
      </c>
      <c r="AG18" s="576" t="str">
        <f ca="1">VLOOKUP(AE23,'Pulldown-Listen'!A$132:B$133,2,0)</f>
        <v>.</v>
      </c>
      <c r="AH18" s="575">
        <v>44</v>
      </c>
      <c r="AI18" s="505">
        <f>VLOOKUP($AH18,'Gen-Tab_Quick'!$B$3:$O$57,11,0)</f>
        <v>45475</v>
      </c>
      <c r="AJ18" s="506">
        <f>VLOOKUP($AH18,'Gen-Tab_Quick'!$B$3:$O$57,12,0)</f>
        <v>0.875</v>
      </c>
      <c r="AK18" s="466" t="str">
        <f>VLOOKUP(AH18,'Gen-Tab_Quick'!$B$3:$O$57,2,0)</f>
        <v>1D</v>
      </c>
      <c r="AL18" s="464" t="str">
        <f ca="1">IF(T16=1,VLOOKUP(AK18,'Grupp-Tab-Quick'!$AH$3:$AI$90,2,0),"")</f>
        <v>Niederlande</v>
      </c>
      <c r="AM18" s="466" t="str">
        <f>VLOOKUP(AH18,'Gen-Tab_Quick'!$B$3:$O$57,3,0)</f>
        <v>2F</v>
      </c>
      <c r="AN18" s="464" t="str">
        <f ca="1">IF(T48=1,VLOOKUP(AM18,'Grupp-Tab-Quick'!$AH$3:$AI$90,2,0),"")</f>
        <v>Georgien</v>
      </c>
      <c r="AO18" s="478">
        <f ca="1">(VLOOKUP(AS18,'Pulldown-Listen'!$B$1:$F$49,3))*1</f>
        <v>4</v>
      </c>
      <c r="AP18" s="466" t="s">
        <v>54</v>
      </c>
      <c r="AQ18" s="483">
        <f ca="1">(VLOOKUP(AS18,'Pulldown-Listen'!$B$1:$F$49,5))*1</f>
        <v>4</v>
      </c>
      <c r="AR18" s="466"/>
      <c r="AS18" s="479">
        <f ca="1">VLOOKUP(BF18,'Pulldown-Listen'!$I$1:$K$49,3,0)</f>
        <v>25</v>
      </c>
      <c r="AT18" s="480" t="str">
        <f ca="1">IF(AS18=0,0,VLOOKUP(AS18,'Pulldown-Listen'!$B$1:$G$49,6,0))</f>
        <v>X</v>
      </c>
      <c r="AU18" s="481">
        <f t="shared" ref="AU18" ca="1" si="12">RANDBETWEEN(1,2)</f>
        <v>1</v>
      </c>
      <c r="AV18" s="476" t="s">
        <v>559</v>
      </c>
      <c r="AW18" s="482" t="str">
        <f ca="1">IF(AND(AZ18="ja",OR(AT18=1,AU18=1)),AL18,IF(AND(AZ18="ja",OR(AT18=2,AU18=2)),AN18,IF(AND(AZ18="nein",AT18=1),AL18,IF(AND(AZ18="nein",AT18=2),AN18,""))))</f>
        <v>Niederlande</v>
      </c>
      <c r="AX18" s="476" t="str">
        <f ca="1">VLOOKUP(AL18,'Gen-Tab_Quick'!$S$3:$T$26,2,0)</f>
        <v>D2</v>
      </c>
      <c r="AY18" s="476" t="str">
        <f ca="1">VLOOKUP(AN18,'Gen-Tab_Quick'!$S$3:$T$26,2,0)</f>
        <v>F2</v>
      </c>
      <c r="AZ18" s="476" t="str">
        <f ca="1">IF(AT18="X","ja","nein")</f>
        <v>ja</v>
      </c>
      <c r="BA18" s="476" t="str">
        <f ca="1">IF(AT18=0,"",IF(AZ18="nein","",IF(AND(AZ18="ja",AU18&gt;0),"","Elfmeterschießen tippen !")))</f>
        <v/>
      </c>
      <c r="BB18" s="476" t="s">
        <v>567</v>
      </c>
      <c r="BC18" s="482" t="str">
        <f ca="1">IF(AW18=AL18:AL18,AN18,AL18)</f>
        <v>Georgien</v>
      </c>
      <c r="BE18" s="22">
        <f ca="1">VLOOKUP(BF18,'Pulldown-Listen'!$I$1:$K$49,3,0)</f>
        <v>25</v>
      </c>
      <c r="BF18" s="19">
        <f ca="1">IF(BG18=1,RANDBETWEEN(8,28),IF(BG18=2,RANDBETWEEN(1,7),RANDBETWEEN(29,49)))</f>
        <v>5</v>
      </c>
      <c r="BG18" s="19">
        <f ca="1">ROUND(IF(AND(BH18&lt;=6,BH18&gt;=-6),RANDBETWEEN(1,3),IF(AND(BH18&gt;6,BH18&lt;12),(RANDBETWEEN(10,27)/10)-0.3,IF(BH18&gt;=12,(RANDBETWEEN(10,25)/10)-0.5,IF(BH18&lt;=-12,(RANDBETWEEN(15,30)/10)+0.49,(RANDBETWEEN(13,30)/10)+0.3)))),0)</f>
        <v>2</v>
      </c>
      <c r="BH18" s="304">
        <f ca="1">ROUND((VLOOKUP(AL18,'Gen-Tab_Quick'!$S$3:$V$26,4,0)-VLOOKUP(AN18,'Gen-Tab_Quick'!$S$3:$V$26,4,0))/1000,0)</f>
        <v>0</v>
      </c>
    </row>
    <row r="19" spans="2:60" ht="19.5" customHeight="1" thickBot="1" x14ac:dyDescent="0.4">
      <c r="B19" s="252">
        <v>5</v>
      </c>
      <c r="C19" s="307">
        <f>VLOOKUP($B19,'Gen-Tab_Quick'!$B$3:$O$57,11,0)</f>
        <v>45459</v>
      </c>
      <c r="D19" s="308">
        <f>VLOOKUP($B19,'Gen-Tab_Quick'!$B$3:$O$57,12,0)</f>
        <v>0.875</v>
      </c>
      <c r="E19" s="309" t="str">
        <f>VLOOKUP($B19,'Gen-Tab_Quick'!$B$3:$O$57,7,0)</f>
        <v>Slowenien</v>
      </c>
      <c r="F19" s="309" t="str">
        <f>VLOOKUP($B19,'Gen-Tab_Quick'!$B$3:$O$57,8,0)</f>
        <v>Dänemark</v>
      </c>
      <c r="G19" s="310">
        <f ca="1">(VLOOKUP(L19,'Pulldown-Listen'!$B$1:$F$49,3))*1</f>
        <v>1</v>
      </c>
      <c r="H19" s="310" t="s">
        <v>54</v>
      </c>
      <c r="I19" s="310">
        <f ca="1">(VLOOKUP(L19,'Pulldown-Listen'!$B$1:$F$49,5))*1</f>
        <v>5</v>
      </c>
      <c r="J19" s="310"/>
      <c r="K19" s="311">
        <f ca="1">IF(L19=0,0,VLOOKUP(L19,'Pulldown-Listen'!$B$1:$G$49,6,0))</f>
        <v>2</v>
      </c>
      <c r="L19" s="22">
        <f ca="1">VLOOKUP(M19,'Pulldown-Listen'!$I$1:$K$49,3,0)</f>
        <v>34</v>
      </c>
      <c r="M19" s="19">
        <f t="shared" ref="M19:M24" ca="1" si="13">IF(N19=1,RANDBETWEEN(8,28),IF(N19=2,RANDBETWEEN(1,7),RANDBETWEEN(29,49)))</f>
        <v>42</v>
      </c>
      <c r="N19" s="19">
        <f t="shared" ref="N19:N24" ca="1" si="14">ROUND(IF(AND(O19&lt;=6,O19&gt;=-6),RANDBETWEEN(1,3),IF(AND(O19&gt;6,O19&lt;12),(RANDBETWEEN(10,27)/10)-0.3,IF(O19&gt;=12,(RANDBETWEEN(10,25)/10)-0.5,IF(O19&lt;=-12,(RANDBETWEEN(15,30)/10)+0.49,(RANDBETWEEN(13,30)/10)+0.3)))),0)</f>
        <v>3</v>
      </c>
      <c r="O19" s="304">
        <f>ROUND((VLOOKUP(E19,'Gen-Tab_Quick'!$S$3:$V$26,4,0)-VLOOKUP(F19,'Gen-Tab_Quick'!$S$3:$V$26,4,0))/1000,0)</f>
        <v>0</v>
      </c>
      <c r="Q19" s="511"/>
      <c r="R19" s="511"/>
      <c r="T19" s="317">
        <v>1</v>
      </c>
      <c r="U19" s="318" t="s">
        <v>139</v>
      </c>
      <c r="V19" s="319" t="str">
        <f ca="1">IF(T24=1,VLOOKUP($T19,'Grupp-Tab-Quick'!$D$33:$AB$36,3,0),"Tipps fehlen")</f>
        <v>Dänemark</v>
      </c>
      <c r="W19" s="319">
        <f ca="1">VLOOKUP(V19,'Grupp-Tab-Quick'!$AI$33:$AJ$36,2,0)</f>
        <v>3</v>
      </c>
      <c r="X19" s="320">
        <f ca="1">IF(T24=1,VLOOKUP($T19,'Grupp-Tab-Quick'!$D$33:$AB$36,4,0),0)</f>
        <v>15</v>
      </c>
      <c r="Y19" s="320" t="s">
        <v>54</v>
      </c>
      <c r="Z19" s="318">
        <f ca="1">IF(T24=1,VLOOKUP($T19,'Grupp-Tab-Quick'!$D$33:$AB$36,5,0),0)</f>
        <v>4</v>
      </c>
      <c r="AA19" s="320">
        <f ca="1">X19-Z19</f>
        <v>11</v>
      </c>
      <c r="AB19" s="321">
        <f ca="1">IF(T24=1,VLOOKUP($T19,'Grupp-Tab-Quick'!$D$33:$AB$36,7,0),0)</f>
        <v>9</v>
      </c>
      <c r="AC19" s="331" t="str">
        <f ca="1">IF(T24=1,VLOOKUP(V19,'Grupp-Tab-Quick'!F$33:AG$36,28,0),"")</f>
        <v/>
      </c>
      <c r="AD19" s="337" t="s">
        <v>586</v>
      </c>
      <c r="AG19" s="576"/>
      <c r="AH19" s="575"/>
      <c r="AI19" s="507"/>
      <c r="AJ19" s="508"/>
      <c r="AK19" s="467"/>
      <c r="AL19" s="465"/>
      <c r="AM19" s="467"/>
      <c r="AN19" s="465"/>
      <c r="AO19" s="491"/>
      <c r="AP19" s="467"/>
      <c r="AQ19" s="492"/>
      <c r="AR19" s="467"/>
      <c r="AS19" s="493"/>
      <c r="AT19" s="494"/>
      <c r="AU19" s="481"/>
      <c r="AV19" s="476"/>
      <c r="AW19" s="482"/>
      <c r="AX19" s="476"/>
      <c r="AY19" s="476"/>
      <c r="AZ19" s="476"/>
      <c r="BA19" s="476"/>
      <c r="BB19" s="476"/>
      <c r="BC19" s="482"/>
      <c r="BG19" s="19"/>
    </row>
    <row r="20" spans="2:60" ht="19.5" customHeight="1" x14ac:dyDescent="0.35">
      <c r="B20" s="252">
        <v>6</v>
      </c>
      <c r="C20" s="307">
        <f>VLOOKUP($B20,'Gen-Tab_Quick'!$B$3:$O$57,11,0)</f>
        <v>45459</v>
      </c>
      <c r="D20" s="308">
        <f>VLOOKUP($B20,'Gen-Tab_Quick'!$B$3:$O$57,12,0)</f>
        <v>0.75</v>
      </c>
      <c r="E20" s="309" t="str">
        <f>VLOOKUP($B20,'Gen-Tab_Quick'!$B$3:$O$57,7,0)</f>
        <v>Serbien</v>
      </c>
      <c r="F20" s="309" t="str">
        <f>VLOOKUP($B20,'Gen-Tab_Quick'!$B$3:$O$57,8,0)</f>
        <v>England</v>
      </c>
      <c r="G20" s="310">
        <f ca="1">(VLOOKUP(L20,'Pulldown-Listen'!$B$1:$F$49,3))*1</f>
        <v>4</v>
      </c>
      <c r="H20" s="310" t="s">
        <v>54</v>
      </c>
      <c r="I20" s="310">
        <f ca="1">(VLOOKUP(L20,'Pulldown-Listen'!$B$1:$F$49,5))*1</f>
        <v>5</v>
      </c>
      <c r="J20" s="310"/>
      <c r="K20" s="311">
        <f ca="1">IF(L20=0,0,VLOOKUP(L20,'Pulldown-Listen'!$B$1:$G$49,6,0))</f>
        <v>2</v>
      </c>
      <c r="L20" s="22">
        <f ca="1">VLOOKUP(M20,'Pulldown-Listen'!$I$1:$K$49,3,0)</f>
        <v>31</v>
      </c>
      <c r="M20" s="19">
        <f t="shared" ca="1" si="13"/>
        <v>39</v>
      </c>
      <c r="N20" s="19">
        <f t="shared" ca="1" si="14"/>
        <v>3</v>
      </c>
      <c r="O20" s="304">
        <f>ROUND((VLOOKUP(E20,'Gen-Tab_Quick'!$S$3:$V$26,4,0)-VLOOKUP(F20,'Gen-Tab_Quick'!$S$3:$V$26,4,0))/1000,0)</f>
        <v>0</v>
      </c>
      <c r="Q20" s="511"/>
      <c r="R20" s="511"/>
      <c r="T20" s="317">
        <v>2</v>
      </c>
      <c r="U20" s="318" t="s">
        <v>139</v>
      </c>
      <c r="V20" s="319" t="str">
        <f ca="1">IF(T24=1,VLOOKUP($T20,'Grupp-Tab-Quick'!$D$33:$AB$36,3,0),"Tipps fehlen")</f>
        <v>England</v>
      </c>
      <c r="W20" s="319">
        <f ca="1">VLOOKUP(V20,'Grupp-Tab-Quick'!$AI$33:$AJ$36,2,0)</f>
        <v>3</v>
      </c>
      <c r="X20" s="320">
        <f ca="1">IF(T24=1,VLOOKUP($T20,'Grupp-Tab-Quick'!$D$33:$AB$36,4,0),0)</f>
        <v>10</v>
      </c>
      <c r="Y20" s="320" t="s">
        <v>54</v>
      </c>
      <c r="Z20" s="318">
        <f ca="1">IF(T24=1,VLOOKUP($T20,'Grupp-Tab-Quick'!$D$33:$AB$36,5,0),0)</f>
        <v>11</v>
      </c>
      <c r="AA20" s="320">
        <f ca="1">X20-Z20</f>
        <v>-1</v>
      </c>
      <c r="AB20" s="321">
        <f ca="1">IF(T24=1,VLOOKUP($T20,'Grupp-Tab-Quick'!$D$33:$AB$36,7,0),0)</f>
        <v>4</v>
      </c>
      <c r="AC20" s="331" t="str">
        <f ca="1">IF(T24=1,VLOOKUP(V20,'Grupp-Tab-Quick'!F$33:AG$36,28,0),"")</f>
        <v/>
      </c>
      <c r="AD20" s="338" t="s">
        <v>585</v>
      </c>
      <c r="AG20" s="576"/>
      <c r="AH20" s="343"/>
      <c r="AN20" s="477" t="str">
        <f ca="1">BA20</f>
        <v/>
      </c>
      <c r="AO20" s="477"/>
      <c r="AP20" s="477"/>
      <c r="AQ20" s="477"/>
      <c r="AR20" s="477"/>
      <c r="BA20" s="23" t="str">
        <f ca="1">IF(AND(BA16="",BA18="",BA14="",BA12="",BA4="",BA6="",BA8="",BA10=""),"","Elfmeterschießen tippen !")</f>
        <v/>
      </c>
    </row>
    <row r="21" spans="2:60" ht="19.5" customHeight="1" thickBot="1" x14ac:dyDescent="0.4">
      <c r="B21" s="252">
        <v>17</v>
      </c>
      <c r="C21" s="307">
        <f>VLOOKUP($B21,'Gen-Tab_Quick'!$B$3:$O$57,11,0)</f>
        <v>45463</v>
      </c>
      <c r="D21" s="308">
        <f>VLOOKUP($B21,'Gen-Tab_Quick'!$B$3:$O$57,12,0)</f>
        <v>0.75</v>
      </c>
      <c r="E21" s="309" t="str">
        <f>VLOOKUP($B21,'Gen-Tab_Quick'!$B$3:$O$57,7,0)</f>
        <v>Slowenien</v>
      </c>
      <c r="F21" s="309" t="str">
        <f>VLOOKUP($B21,'Gen-Tab_Quick'!$B$3:$O$57,8,0)</f>
        <v>Serbien</v>
      </c>
      <c r="G21" s="310">
        <f ca="1">(VLOOKUP(L21,'Pulldown-Listen'!$B$1:$F$49,3))*1</f>
        <v>1</v>
      </c>
      <c r="H21" s="310" t="s">
        <v>54</v>
      </c>
      <c r="I21" s="310">
        <f ca="1">(VLOOKUP(L21,'Pulldown-Listen'!$B$1:$F$49,5))*1</f>
        <v>1</v>
      </c>
      <c r="J21" s="310"/>
      <c r="K21" s="311" t="str">
        <f ca="1">IF(L21=0,0,VLOOKUP(L21,'Pulldown-Listen'!$B$1:$G$49,6,0))</f>
        <v>X</v>
      </c>
      <c r="L21" s="22">
        <f ca="1">VLOOKUP(M21,'Pulldown-Listen'!$I$1:$K$49,3,0)</f>
        <v>4</v>
      </c>
      <c r="M21" s="19">
        <f t="shared" ca="1" si="13"/>
        <v>2</v>
      </c>
      <c r="N21" s="19">
        <f t="shared" ca="1" si="14"/>
        <v>2</v>
      </c>
      <c r="O21" s="304">
        <f>ROUND((VLOOKUP(E21,'Gen-Tab_Quick'!$S$3:$V$26,4,0)-VLOOKUP(F21,'Gen-Tab_Quick'!$S$3:$V$26,4,0))/1000,0)</f>
        <v>0</v>
      </c>
      <c r="Q21" s="511"/>
      <c r="R21" s="511"/>
      <c r="T21" s="317">
        <v>3</v>
      </c>
      <c r="U21" s="318" t="s">
        <v>139</v>
      </c>
      <c r="V21" s="319" t="str">
        <f ca="1">IF(T24=1,VLOOKUP($T21,'Grupp-Tab-Quick'!$D$33:$AB$36,3,0),"Tipps fehlen")</f>
        <v>Slowenien</v>
      </c>
      <c r="W21" s="319">
        <f ca="1">VLOOKUP(V21,'Grupp-Tab-Quick'!$AI$33:$AJ$36,2,0)</f>
        <v>3</v>
      </c>
      <c r="X21" s="320">
        <f ca="1">IF(T24=1,VLOOKUP($T21,'Grupp-Tab-Quick'!$D$33:$AB$36,4,0),0)</f>
        <v>4</v>
      </c>
      <c r="Y21" s="320" t="s">
        <v>54</v>
      </c>
      <c r="Z21" s="318">
        <f ca="1">IF(T24=1,VLOOKUP($T21,'Grupp-Tab-Quick'!$D$33:$AB$36,5,0),0)</f>
        <v>8</v>
      </c>
      <c r="AA21" s="320">
        <f ca="1">X21-Z21</f>
        <v>-4</v>
      </c>
      <c r="AB21" s="321">
        <f ca="1">IF(T24=1,VLOOKUP($T21,'Grupp-Tab-Quick'!$D$33:$AB$36,7,0),0)</f>
        <v>2</v>
      </c>
      <c r="AC21" s="331" t="str">
        <f ca="1">IF(T24=1,VLOOKUP(V21,'Grupp-Tab-Quick'!F$33:AG$36,28,0),"")</f>
        <v/>
      </c>
      <c r="AD21" s="339">
        <f ca="1">VLOOKUP(V21,'Grupp-Tab-Quick'!F$95:T$100,15,0)</f>
        <v>4</v>
      </c>
      <c r="AG21" s="576"/>
      <c r="AH21" s="343"/>
      <c r="AN21" s="477"/>
      <c r="AO21" s="477"/>
      <c r="AP21" s="477"/>
      <c r="AQ21" s="477"/>
      <c r="AR21" s="477"/>
    </row>
    <row r="22" spans="2:60" ht="19.5" customHeight="1" x14ac:dyDescent="0.35">
      <c r="B22" s="252">
        <v>18</v>
      </c>
      <c r="C22" s="307">
        <f>VLOOKUP($B22,'Gen-Tab_Quick'!$B$3:$O$57,11,0)</f>
        <v>45463</v>
      </c>
      <c r="D22" s="308">
        <f>VLOOKUP($B22,'Gen-Tab_Quick'!$B$3:$O$57,12,0)</f>
        <v>0.625</v>
      </c>
      <c r="E22" s="309" t="str">
        <f>VLOOKUP($B22,'Gen-Tab_Quick'!$B$3:$O$57,7,0)</f>
        <v>Dänemark</v>
      </c>
      <c r="F22" s="309" t="str">
        <f>VLOOKUP($B22,'Gen-Tab_Quick'!$B$3:$O$57,8,0)</f>
        <v>England</v>
      </c>
      <c r="G22" s="310">
        <f ca="1">(VLOOKUP(L22,'Pulldown-Listen'!$B$1:$F$49,3))*1</f>
        <v>5</v>
      </c>
      <c r="H22" s="310" t="s">
        <v>54</v>
      </c>
      <c r="I22" s="310">
        <f ca="1">(VLOOKUP(L22,'Pulldown-Listen'!$B$1:$F$49,5))*1</f>
        <v>3</v>
      </c>
      <c r="J22" s="310"/>
      <c r="K22" s="311">
        <f ca="1">IF(L22=0,0,VLOOKUP(L22,'Pulldown-Listen'!$B$1:$G$49,6,0))</f>
        <v>1</v>
      </c>
      <c r="L22" s="22">
        <f ca="1">VLOOKUP(M22,'Pulldown-Listen'!$I$1:$K$49,3,0)</f>
        <v>29</v>
      </c>
      <c r="M22" s="19">
        <f t="shared" ca="1" si="13"/>
        <v>21</v>
      </c>
      <c r="N22" s="19">
        <f t="shared" ca="1" si="14"/>
        <v>1</v>
      </c>
      <c r="O22" s="304">
        <f>ROUND((VLOOKUP(E22,'Gen-Tab_Quick'!$S$3:$V$26,4,0)-VLOOKUP(F22,'Gen-Tab_Quick'!$S$3:$V$26,4,0))/1000,0)</f>
        <v>0</v>
      </c>
      <c r="Q22" s="511"/>
      <c r="R22" s="511"/>
      <c r="T22" s="322">
        <v>4</v>
      </c>
      <c r="U22" s="323" t="s">
        <v>139</v>
      </c>
      <c r="V22" s="324" t="str">
        <f ca="1">IF(T24=1,VLOOKUP($T22,'Grupp-Tab-Quick'!$D$33:$AB$36,3,0),"Tipps fehlen")</f>
        <v>Serbien</v>
      </c>
      <c r="W22" s="324">
        <f ca="1">VLOOKUP(V22,'Grupp-Tab-Quick'!$AI$33:$AJ$36,2,0)</f>
        <v>3</v>
      </c>
      <c r="X22" s="325">
        <f ca="1">IF(T24=1,VLOOKUP($T22,'Grupp-Tab-Quick'!$D$33:$AB$36,4,0),0)</f>
        <v>5</v>
      </c>
      <c r="Y22" s="325" t="s">
        <v>54</v>
      </c>
      <c r="Z22" s="323">
        <f ca="1">IF(T24=1,VLOOKUP($T22,'Grupp-Tab-Quick'!$D$33:$AB$36,5,0),0)</f>
        <v>11</v>
      </c>
      <c r="AA22" s="325">
        <f ca="1">X22-Z22</f>
        <v>-6</v>
      </c>
      <c r="AB22" s="326">
        <f ca="1">IF(T24=1,VLOOKUP($T22,'Grupp-Tab-Quick'!$D$33:$AB$36,7,0),0)</f>
        <v>1</v>
      </c>
      <c r="AC22" s="332" t="str">
        <f ca="1">IF(T24=1,VLOOKUP(V22,'Grupp-Tab-Quick'!F$33:AG$36,28,0),"")</f>
        <v/>
      </c>
      <c r="AE22" s="19">
        <f ca="1">IF(OR(U23="4)",U23="5)",U23="6)"),1,0)</f>
        <v>0</v>
      </c>
      <c r="AG22" s="576"/>
      <c r="AH22" s="343"/>
      <c r="AI22" s="495" t="s">
        <v>138</v>
      </c>
      <c r="AJ22" s="496"/>
      <c r="AK22" s="496"/>
      <c r="AL22" s="496"/>
      <c r="AM22" s="496"/>
      <c r="AN22" s="496"/>
      <c r="AO22" s="496"/>
      <c r="AP22" s="496"/>
      <c r="AQ22" s="496"/>
      <c r="AR22" s="496"/>
      <c r="AS22" s="496"/>
      <c r="AT22" s="497"/>
    </row>
    <row r="23" spans="2:60" ht="19.5" customHeight="1" x14ac:dyDescent="0.35">
      <c r="B23" s="252">
        <v>29</v>
      </c>
      <c r="C23" s="307">
        <f>VLOOKUP($B23,'Gen-Tab_Quick'!$B$3:$O$57,11,0)</f>
        <v>45468</v>
      </c>
      <c r="D23" s="308">
        <f>VLOOKUP($B23,'Gen-Tab_Quick'!$B$3:$O$57,12,0)</f>
        <v>0.875</v>
      </c>
      <c r="E23" s="309" t="str">
        <f>VLOOKUP($B23,'Gen-Tab_Quick'!$B$3:$O$57,7,0)</f>
        <v>England</v>
      </c>
      <c r="F23" s="309" t="str">
        <f>VLOOKUP($B23,'Gen-Tab_Quick'!$B$3:$O$57,8,0)</f>
        <v>Slowenien</v>
      </c>
      <c r="G23" s="310">
        <f ca="1">(VLOOKUP(L23,'Pulldown-Listen'!$B$1:$F$49,3))*1</f>
        <v>2</v>
      </c>
      <c r="H23" s="310" t="s">
        <v>54</v>
      </c>
      <c r="I23" s="310">
        <f ca="1">(VLOOKUP(L23,'Pulldown-Listen'!$B$1:$F$49,5))*1</f>
        <v>2</v>
      </c>
      <c r="J23" s="310"/>
      <c r="K23" s="311" t="str">
        <f ca="1">IF(L23=0,0,VLOOKUP(L23,'Pulldown-Listen'!$B$1:$G$49,6,0))</f>
        <v>X</v>
      </c>
      <c r="L23" s="22">
        <f ca="1">VLOOKUP(M23,'Pulldown-Listen'!$I$1:$K$49,3,0)</f>
        <v>9</v>
      </c>
      <c r="M23" s="19">
        <f t="shared" ca="1" si="13"/>
        <v>3</v>
      </c>
      <c r="N23" s="19">
        <f t="shared" ca="1" si="14"/>
        <v>2</v>
      </c>
      <c r="O23" s="304">
        <f>ROUND((VLOOKUP(E23,'Gen-Tab_Quick'!$S$3:$V$26,4,0)-VLOOKUP(F23,'Gen-Tab_Quick'!$S$3:$V$26,4,0))/1000,0)</f>
        <v>0</v>
      </c>
      <c r="P23" s="19" t="str">
        <f ca="1">'Sub-Tab_C_Quick'!P130</f>
        <v>nein</v>
      </c>
      <c r="Q23" s="26">
        <f ca="1">RANDBETWEEN(1,2)</f>
        <v>2</v>
      </c>
      <c r="T23" s="327"/>
      <c r="U23" s="330" t="str">
        <f ca="1">IF(OR(AC19="1)",AC20="1)",AC21="1)",AC22="1)"),VLOOKUP("1)",'Pulldown-Listen'!A$56:C$61,2,0),IF(OR(AC19="2)",AC20="2)",AC21="2)",AC22="2)"),VLOOKUP("2)",'Pulldown-Listen'!A$56:C$61,2,0),IF(OR(AC19="3)",AC20="3)",AC21="3)",AC22="3)"),VLOOKUP("3)",'Pulldown-Listen'!A$56:C$61,2,0),IF(OR(AC19="4)",AC20="4)",AC21="4)",AC22="4)"),VLOOKUP("4)",'Pulldown-Listen'!A$56:C$61,2,0),IF(OR(AC19="5)",AC20="5)",AC21="5)",AC22="5)"),VLOOKUP("5)",'Pulldown-Listen'!A$56:C$61,2,0),IF(OR(AC19="6)",AC20="6)",AC21="6)",AC22="6)"),VLOOKUP("6)",'Pulldown-Listen'!A$56:C$61,2,0),""))))))</f>
        <v/>
      </c>
      <c r="V23" s="519" t="str">
        <f ca="1">IF(U23="","",VLOOKUP(U23,'Pulldown-Listen'!A56:C61,3,0))</f>
        <v/>
      </c>
      <c r="W23" s="519"/>
      <c r="X23" s="519"/>
      <c r="Y23" s="519"/>
      <c r="Z23" s="519"/>
      <c r="AA23" s="519"/>
      <c r="AB23" s="519"/>
      <c r="AC23" s="520"/>
      <c r="AE23" s="19" t="str">
        <f ca="1">VLOOKUP(V21,'Grupp-Tab-Quick'!$F$95:$P$100,11,0)</f>
        <v>N</v>
      </c>
      <c r="AG23" s="574" t="str">
        <f ca="1">VLOOKUP(AE24,'Pulldown-Listen'!A$135:B$136,2,0)</f>
        <v xml:space="preserve"> </v>
      </c>
      <c r="AH23" s="343"/>
      <c r="AI23" s="498"/>
      <c r="AJ23" s="499"/>
      <c r="AK23" s="499"/>
      <c r="AL23" s="499"/>
      <c r="AM23" s="499"/>
      <c r="AN23" s="499"/>
      <c r="AO23" s="499"/>
      <c r="AP23" s="499"/>
      <c r="AQ23" s="499"/>
      <c r="AR23" s="499"/>
      <c r="AS23" s="499"/>
      <c r="AT23" s="500"/>
    </row>
    <row r="24" spans="2:60" ht="19.5" customHeight="1" thickBot="1" x14ac:dyDescent="0.4">
      <c r="B24" s="253">
        <v>30</v>
      </c>
      <c r="C24" s="312">
        <f>VLOOKUP($B24,'Gen-Tab_Quick'!$B$3:$O$57,11,0)</f>
        <v>45468</v>
      </c>
      <c r="D24" s="313">
        <f>VLOOKUP($B24,'Gen-Tab_Quick'!$B$3:$O$57,12,0)</f>
        <v>0.875</v>
      </c>
      <c r="E24" s="314" t="str">
        <f>VLOOKUP($B24,'Gen-Tab_Quick'!$B$3:$O$57,7,0)</f>
        <v>Dänemark</v>
      </c>
      <c r="F24" s="314" t="str">
        <f>VLOOKUP($B24,'Gen-Tab_Quick'!$B$3:$O$57,8,0)</f>
        <v>Serbien</v>
      </c>
      <c r="G24" s="315">
        <f ca="1">(VLOOKUP(L24,'Pulldown-Listen'!$B$1:$F$49,3))*1</f>
        <v>5</v>
      </c>
      <c r="H24" s="315" t="s">
        <v>54</v>
      </c>
      <c r="I24" s="315">
        <f ca="1">(VLOOKUP(L24,'Pulldown-Listen'!$B$1:$F$49,5))*1</f>
        <v>0</v>
      </c>
      <c r="J24" s="315"/>
      <c r="K24" s="316">
        <f ca="1">IF(L24=0,0,VLOOKUP(L24,'Pulldown-Listen'!$B$1:$G$49,6,0))</f>
        <v>1</v>
      </c>
      <c r="L24" s="22">
        <f ca="1">VLOOKUP(M24,'Pulldown-Listen'!$I$1:$K$49,3,0)</f>
        <v>26</v>
      </c>
      <c r="M24" s="19">
        <f t="shared" ca="1" si="13"/>
        <v>18</v>
      </c>
      <c r="N24" s="19">
        <f t="shared" ca="1" si="14"/>
        <v>1</v>
      </c>
      <c r="O24" s="304">
        <f>ROUND((VLOOKUP(E24,'Gen-Tab_Quick'!$S$3:$V$26,4,0)-VLOOKUP(F24,'Gen-Tab_Quick'!$S$3:$V$26,4,0))/1000,0)</f>
        <v>0</v>
      </c>
      <c r="P24" s="19" t="str">
        <f ca="1">'Sub-Tab_C_Quick'!P131</f>
        <v>nein</v>
      </c>
      <c r="Q24" s="26">
        <f ca="1">RANDBETWEEN(1,2)</f>
        <v>1</v>
      </c>
      <c r="T24" s="328">
        <f ca="1">IF('Grupp-Tab-Quick'!AJ37=12,1,0)</f>
        <v>1</v>
      </c>
      <c r="U24" s="329">
        <f ca="1">IF(SUM(W19:W22)=12,1,0)</f>
        <v>1</v>
      </c>
      <c r="V24" s="521"/>
      <c r="W24" s="521"/>
      <c r="X24" s="521"/>
      <c r="Y24" s="521"/>
      <c r="Z24" s="521"/>
      <c r="AA24" s="521"/>
      <c r="AB24" s="521"/>
      <c r="AC24" s="522"/>
      <c r="AE24" s="19" t="str">
        <f ca="1">AE23</f>
        <v>N</v>
      </c>
      <c r="AG24" s="574"/>
      <c r="AH24" s="343"/>
      <c r="AI24" s="501"/>
      <c r="AJ24" s="502"/>
      <c r="AK24" s="502"/>
      <c r="AL24" s="502"/>
      <c r="AM24" s="502"/>
      <c r="AN24" s="502"/>
      <c r="AO24" s="502"/>
      <c r="AP24" s="502"/>
      <c r="AQ24" s="502"/>
      <c r="AR24" s="502"/>
      <c r="AS24" s="502"/>
      <c r="AT24" s="503"/>
    </row>
    <row r="25" spans="2:60" ht="19.5" customHeight="1" thickBot="1" x14ac:dyDescent="0.4">
      <c r="AH25" s="575">
        <v>45</v>
      </c>
      <c r="AI25" s="515">
        <f>VLOOKUP($AH25,'Gen-Tab_Quick'!$B$3:$O$57,11,0)</f>
        <v>45478</v>
      </c>
      <c r="AJ25" s="516">
        <f>VLOOKUP($AH25,'Gen-Tab_Quick'!$B$3:$O$57,12,0)</f>
        <v>0.75</v>
      </c>
      <c r="AK25" s="517" t="str">
        <f>VLOOKUP(AH25,'Gen-Tab_Quick'!$B$49:$D$57,2,0)</f>
        <v>1AF3</v>
      </c>
      <c r="AL25" s="484" t="str">
        <f ca="1">IF(AS4="",0,VLOOKUP(AK25,AV4:AW19,2,0))</f>
        <v>Schottland</v>
      </c>
      <c r="AM25" s="486" t="str">
        <f>VLOOKUP(AH25,'Gen-Tab_Quick'!$B$49:$D$57,3,0)</f>
        <v>1AF1</v>
      </c>
      <c r="AN25" s="484" t="str">
        <f ca="1">IF(AS4="",0,VLOOKUP(AM25,AV4:AW19,2,0))</f>
        <v>England</v>
      </c>
      <c r="AO25" s="485">
        <f ca="1">(VLOOKUP(AS25,'Pulldown-Listen'!$B$1:$F$49,3))*1</f>
        <v>3</v>
      </c>
      <c r="AP25" s="486" t="s">
        <v>54</v>
      </c>
      <c r="AQ25" s="487">
        <f ca="1">(VLOOKUP(AS25,'Pulldown-Listen'!$B$1:$F$49,5))*1</f>
        <v>5</v>
      </c>
      <c r="AR25" s="486"/>
      <c r="AS25" s="488">
        <f ca="1">VLOOKUP(BF25,'Pulldown-Listen'!$I$1:$K$49,3,0)</f>
        <v>32</v>
      </c>
      <c r="AT25" s="489">
        <f ca="1">IF(AS25=0,0,VLOOKUP(AS25,'Pulldown-Listen'!$B$1:$G$49,6,0))</f>
        <v>2</v>
      </c>
      <c r="AU25" s="481">
        <f t="shared" ref="AU25:AU31" ca="1" si="15">RANDBETWEEN(1,2)</f>
        <v>2</v>
      </c>
      <c r="AV25" s="476" t="s">
        <v>140</v>
      </c>
      <c r="AW25" s="482" t="str">
        <f ca="1">IF(AND(AZ25="ja",OR(AT25=1,AU25=1)),AL25,IF(AND(AZ25="ja",OR(AT25=2,AU25=2)),AN25,IF(AND(AZ25="nein",AT25=1),AL25,IF(AND(AZ25="nein",AT25=2),AN25,""))))</f>
        <v>England</v>
      </c>
      <c r="AX25" s="476" t="str">
        <f ca="1">VLOOKUP(AL25,'Gen-Tab_Quick'!$S$3:$T$26,2,0)</f>
        <v>A2</v>
      </c>
      <c r="AY25" s="476" t="str">
        <f ca="1">VLOOKUP(AN25,'Gen-Tab_Quick'!$S$3:$T$26,2,0)</f>
        <v>C4</v>
      </c>
      <c r="AZ25" s="476" t="str">
        <f ca="1">IF(AT25="X","ja","nein")</f>
        <v>nein</v>
      </c>
      <c r="BA25" s="476" t="str">
        <f ca="1">IF(AT25=0,"",IF(AZ25="nein","",IF(AND(AZ25="ja",AU25&gt;0),"","Elfmeterschießen tippen !")))</f>
        <v/>
      </c>
      <c r="BB25" s="476" t="s">
        <v>141</v>
      </c>
      <c r="BC25" s="482" t="str">
        <f ca="1">IF(AW25=AL25:AL25,AN25,AL25)</f>
        <v>Schottland</v>
      </c>
      <c r="BE25" s="22">
        <f ca="1">VLOOKUP(BF25,'Pulldown-Listen'!$I$1:$K$49,3,0)</f>
        <v>32</v>
      </c>
      <c r="BF25" s="19">
        <f ca="1">IF(BG25=1,RANDBETWEEN(8,28),IF(BG25=2,RANDBETWEEN(1,7),RANDBETWEEN(29,49)))</f>
        <v>40</v>
      </c>
      <c r="BG25" s="19">
        <f ca="1">ROUND(IF(AND(BH25&lt;=6,BH25&gt;=-6),RANDBETWEEN(1,3),IF(AND(BH25&gt;6,BH25&lt;12),(RANDBETWEEN(10,27)/10)-0.3,IF(BH25&gt;=12,(RANDBETWEEN(10,25)/10)-0.5,IF(BH25&lt;=-12,(RANDBETWEEN(15,30)/10)+0.49,(RANDBETWEEN(13,30)/10)+0.3)))),0)</f>
        <v>3</v>
      </c>
      <c r="BH25" s="304">
        <f ca="1">ROUND((VLOOKUP(AL25,'Gen-Tab_Quick'!$S$3:$V$26,4,0)-VLOOKUP(AN25,'Gen-Tab_Quick'!$S$3:$V$26,4,0))/1000,0)</f>
        <v>0</v>
      </c>
    </row>
    <row r="26" spans="2:60" ht="28.5" customHeight="1" thickBot="1" x14ac:dyDescent="0.4">
      <c r="B26" s="251"/>
      <c r="C26" s="509" t="s">
        <v>137</v>
      </c>
      <c r="D26" s="510"/>
      <c r="E26" s="510"/>
      <c r="F26" s="510"/>
      <c r="G26" s="510"/>
      <c r="H26" s="305"/>
      <c r="I26" s="305"/>
      <c r="J26" s="305"/>
      <c r="K26" s="306"/>
      <c r="Q26" s="511" t="str">
        <f ca="1">IF(OR(P31="ja",P32="ja"),"Bei diesen Ergebnissen entscheidet ein Penalty-Schießen über die endgültige Tabellen- platzierung. 
Tragen Sie Ihren Tipp im entsprechenden Kästchen ein (1 oder 2)","")</f>
        <v/>
      </c>
      <c r="R26" s="511"/>
      <c r="T26" s="512" t="s">
        <v>137</v>
      </c>
      <c r="U26" s="513"/>
      <c r="V26" s="513"/>
      <c r="W26" s="513"/>
      <c r="X26" s="513"/>
      <c r="Y26" s="513"/>
      <c r="Z26" s="513"/>
      <c r="AA26" s="513"/>
      <c r="AB26" s="513"/>
      <c r="AC26" s="514"/>
      <c r="AE26" s="19" t="str">
        <f ca="1">IF(OR(AE30=1,AE31="X"),"J","N")</f>
        <v>N</v>
      </c>
      <c r="AG26" s="576" t="str">
        <f ca="1">VLOOKUP(AE31,'Pulldown-Listen'!A$132:B$133,2,0)</f>
        <v>.</v>
      </c>
      <c r="AH26" s="575"/>
      <c r="AI26" s="505"/>
      <c r="AJ26" s="506"/>
      <c r="AK26" s="518"/>
      <c r="AL26" s="464"/>
      <c r="AM26" s="466"/>
      <c r="AN26" s="464"/>
      <c r="AO26" s="478"/>
      <c r="AP26" s="466"/>
      <c r="AQ26" s="483"/>
      <c r="AR26" s="466"/>
      <c r="AS26" s="479"/>
      <c r="AT26" s="480"/>
      <c r="AU26" s="481"/>
      <c r="AV26" s="476"/>
      <c r="AW26" s="482"/>
      <c r="AX26" s="476"/>
      <c r="AY26" s="476"/>
      <c r="AZ26" s="476"/>
      <c r="BA26" s="476"/>
      <c r="BB26" s="476"/>
      <c r="BC26" s="482"/>
      <c r="BE26" s="22"/>
      <c r="BF26" s="19"/>
      <c r="BG26" s="19"/>
      <c r="BH26" s="304"/>
    </row>
    <row r="27" spans="2:60" ht="19.5" customHeight="1" x14ac:dyDescent="0.35">
      <c r="B27" s="252">
        <v>7</v>
      </c>
      <c r="C27" s="307">
        <f>VLOOKUP($B27,'Gen-Tab_Quick'!$B$3:$O$57,11,0)</f>
        <v>45459</v>
      </c>
      <c r="D27" s="308">
        <f>VLOOKUP($B27,'Gen-Tab_Quick'!$B$3:$O$57,12,0)</f>
        <v>0.625</v>
      </c>
      <c r="E27" s="309" t="str">
        <f>VLOOKUP($B27,'Gen-Tab_Quick'!$B$3:$O$57,7,0)</f>
        <v>Polen</v>
      </c>
      <c r="F27" s="309" t="str">
        <f>VLOOKUP($B27,'Gen-Tab_Quick'!$B$3:$O$57,8,0)</f>
        <v>Niederlande</v>
      </c>
      <c r="G27" s="310">
        <f ca="1">(VLOOKUP(L27,'Pulldown-Listen'!$B$1:$F$49,3))*1</f>
        <v>4</v>
      </c>
      <c r="H27" s="310" t="s">
        <v>54</v>
      </c>
      <c r="I27" s="310">
        <f ca="1">(VLOOKUP(L27,'Pulldown-Listen'!$B$1:$F$49,5))*1</f>
        <v>6</v>
      </c>
      <c r="J27" s="310"/>
      <c r="K27" s="311">
        <f ca="1">IF(L27=0,0,VLOOKUP(L27,'Pulldown-Listen'!$B$1:$G$49,6,0))</f>
        <v>2</v>
      </c>
      <c r="L27" s="22">
        <f ca="1">VLOOKUP(M27,'Pulldown-Listen'!$I$1:$K$49,3,0)</f>
        <v>44</v>
      </c>
      <c r="M27" s="19">
        <f t="shared" ref="M27:M32" ca="1" si="16">IF(N27=1,RANDBETWEEN(8,28),IF(N27=2,RANDBETWEEN(1,7),RANDBETWEEN(29,49)))</f>
        <v>45</v>
      </c>
      <c r="N27" s="19">
        <f t="shared" ref="N27:N32" ca="1" si="17">ROUND(IF(AND(O27&lt;=6,O27&gt;=-6),RANDBETWEEN(1,3),IF(AND(O27&gt;6,O27&lt;12),(RANDBETWEEN(10,27)/10)-0.3,IF(O27&gt;=12,(RANDBETWEEN(10,25)/10)-0.5,IF(O27&lt;=-12,(RANDBETWEEN(15,30)/10)+0.49,(RANDBETWEEN(13,30)/10)+0.3)))),0)</f>
        <v>3</v>
      </c>
      <c r="O27" s="304">
        <f>ROUND((VLOOKUP(E27,'Gen-Tab_Quick'!$S$3:$V$26,4,0)-VLOOKUP(F27,'Gen-Tab_Quick'!$S$3:$V$26,4,0))/1000,0)</f>
        <v>0</v>
      </c>
      <c r="Q27" s="511"/>
      <c r="R27" s="511"/>
      <c r="T27" s="317">
        <v>1</v>
      </c>
      <c r="U27" s="318" t="s">
        <v>139</v>
      </c>
      <c r="V27" s="319" t="str">
        <f ca="1">IF(T32=1,VLOOKUP($T27,'Grupp-Tab-Quick'!$D$48:$AB$51,3,0),"Tipps fehlen")</f>
        <v>Niederlande</v>
      </c>
      <c r="W27" s="319">
        <f ca="1">VLOOKUP(V27,'Grupp-Tab-Quick'!$AI$48:$AJ$51,2,0)</f>
        <v>3</v>
      </c>
      <c r="X27" s="320">
        <f ca="1">IF(T32=1,VLOOKUP($T27,'Grupp-Tab-Quick'!$D$48:$AB$51,4,0),0)</f>
        <v>10</v>
      </c>
      <c r="Y27" s="320" t="s">
        <v>54</v>
      </c>
      <c r="Z27" s="318">
        <f ca="1">IF(T32=1,VLOOKUP($T27,'Grupp-Tab-Quick'!$D$48:$AB$51,5,0),0)</f>
        <v>5</v>
      </c>
      <c r="AA27" s="320">
        <f ca="1">X27-Z27</f>
        <v>5</v>
      </c>
      <c r="AB27" s="321">
        <f ca="1">IF(T32=1,VLOOKUP($T27,'Grupp-Tab-Quick'!$D$48:$AB$51,7,0),0)</f>
        <v>7</v>
      </c>
      <c r="AC27" s="331" t="str">
        <f ca="1">IF(T32=1,VLOOKUP(V27,'Grupp-Tab-Quick'!F$48:AG$51,28,0),"")</f>
        <v/>
      </c>
      <c r="AD27" s="337" t="s">
        <v>586</v>
      </c>
      <c r="AG27" s="576"/>
      <c r="AH27" s="575">
        <v>46</v>
      </c>
      <c r="AI27" s="505">
        <f>VLOOKUP($AH27,'Gen-Tab_Quick'!$B$3:$O$57,11,0)</f>
        <v>45478</v>
      </c>
      <c r="AJ27" s="506">
        <f>VLOOKUP($AH27,'Gen-Tab_Quick'!$B$3:$O$57,12,0)</f>
        <v>0.875</v>
      </c>
      <c r="AK27" s="504" t="str">
        <f>VLOOKUP(AH27,'Gen-Tab_Quick'!$B$49:$D$57,2,0)</f>
        <v>1AF5</v>
      </c>
      <c r="AL27" s="464" t="str">
        <f ca="1">IF(AS6="",0,VLOOKUP(AK27,AV4:AW19,2,0))</f>
        <v>Tschechien</v>
      </c>
      <c r="AM27" s="466" t="str">
        <f>VLOOKUP(AH27,'Gen-Tab_Quick'!$B$49:$D$57,3,0)</f>
        <v>1AF6</v>
      </c>
      <c r="AN27" s="464" t="str">
        <f ca="1">IF(AS6="",0,VLOOKUP(AM27,AV4:AW19,2,0))</f>
        <v>Ukraine</v>
      </c>
      <c r="AO27" s="478">
        <f ca="1">(VLOOKUP(AS27,'Pulldown-Listen'!$B$1:$F$49,3))*1</f>
        <v>5</v>
      </c>
      <c r="AP27" s="466" t="s">
        <v>54</v>
      </c>
      <c r="AQ27" s="483">
        <f ca="1">(VLOOKUP(AS27,'Pulldown-Listen'!$B$1:$F$49,5))*1</f>
        <v>4</v>
      </c>
      <c r="AR27" s="466"/>
      <c r="AS27" s="479">
        <f ca="1">VLOOKUP(BF27,'Pulldown-Listen'!$I$1:$K$49,3,0)</f>
        <v>30</v>
      </c>
      <c r="AT27" s="480">
        <f ca="1">IF(AS27=0,0,VLOOKUP(AS27,'Pulldown-Listen'!$B$1:$G$49,6,0))</f>
        <v>1</v>
      </c>
      <c r="AU27" s="481">
        <f t="shared" ca="1" si="15"/>
        <v>2</v>
      </c>
      <c r="AV27" s="476" t="s">
        <v>142</v>
      </c>
      <c r="AW27" s="482" t="str">
        <f ca="1">IF(AND(AZ27="ja",OR(AT27=1,AU27=1)),AL27,IF(AND(AZ27="ja",OR(AT27=2,AU27=2)),AN27,IF(AND(AZ27="nein",AT27=1),AL27,IF(AND(AZ27="nein",AT27=2),AN27,""))))</f>
        <v>Tschechien</v>
      </c>
      <c r="AX27" s="476" t="str">
        <f ca="1">VLOOKUP(AL27,'Gen-Tab_Quick'!$S$3:$T$26,2,0)</f>
        <v>F4</v>
      </c>
      <c r="AY27" s="476" t="str">
        <f ca="1">VLOOKUP(AN27,'Gen-Tab_Quick'!$S$3:$T$26,2,0)</f>
        <v>E4</v>
      </c>
      <c r="AZ27" s="476" t="str">
        <f ca="1">IF(AT27="X","ja","nein")</f>
        <v>nein</v>
      </c>
      <c r="BA27" s="476" t="str">
        <f ca="1">IF(AT27=0,"",IF(AZ27="nein","",IF(AND(AZ27="ja",AU27&gt;0),"","Elfmeterschießen tippen !")))</f>
        <v/>
      </c>
      <c r="BB27" s="476" t="s">
        <v>143</v>
      </c>
      <c r="BC27" s="482" t="str">
        <f ca="1">IF(AW27=AL27:AL27,AN27,AL27)</f>
        <v>Ukraine</v>
      </c>
      <c r="BE27" s="22">
        <f ca="1">VLOOKUP(BF27,'Pulldown-Listen'!$I$1:$K$49,3,0)</f>
        <v>30</v>
      </c>
      <c r="BF27" s="19">
        <f ca="1">IF(BG27=1,RANDBETWEEN(8,28),IF(BG27=2,RANDBETWEEN(1,7),RANDBETWEEN(29,49)))</f>
        <v>22</v>
      </c>
      <c r="BG27" s="19">
        <f ca="1">ROUND(IF(AND(BH27&lt;=6,BH27&gt;=-6),RANDBETWEEN(1,3),IF(AND(BH27&gt;6,BH27&lt;12),(RANDBETWEEN(10,27)/10)-0.3,IF(BH27&gt;=12,(RANDBETWEEN(10,25)/10)-0.5,IF(BH27&lt;=-12,(RANDBETWEEN(15,30)/10)+0.49,(RANDBETWEEN(13,30)/10)+0.3)))),0)</f>
        <v>1</v>
      </c>
      <c r="BH27" s="304">
        <f ca="1">ROUND((VLOOKUP(AL27,'Gen-Tab_Quick'!$S$3:$V$26,4,0)-VLOOKUP(AN27,'Gen-Tab_Quick'!$S$3:$V$26,4,0))/1000,0)</f>
        <v>0</v>
      </c>
    </row>
    <row r="28" spans="2:60" ht="19.5" customHeight="1" x14ac:dyDescent="0.35">
      <c r="B28" s="252">
        <v>8</v>
      </c>
      <c r="C28" s="307">
        <f>VLOOKUP($B28,'Gen-Tab_Quick'!$B$3:$O$57,11,0)</f>
        <v>45460</v>
      </c>
      <c r="D28" s="308">
        <f>VLOOKUP($B28,'Gen-Tab_Quick'!$B$3:$O$57,12,0)</f>
        <v>0.875</v>
      </c>
      <c r="E28" s="309" t="str">
        <f>VLOOKUP($B28,'Gen-Tab_Quick'!$B$3:$O$57,7,0)</f>
        <v>Österreich</v>
      </c>
      <c r="F28" s="309" t="str">
        <f>VLOOKUP($B28,'Gen-Tab_Quick'!$B$3:$O$57,8,0)</f>
        <v>Frankreich</v>
      </c>
      <c r="G28" s="310">
        <f ca="1">(VLOOKUP(L28,'Pulldown-Listen'!$B$1:$F$49,3))*1</f>
        <v>5</v>
      </c>
      <c r="H28" s="310" t="s">
        <v>54</v>
      </c>
      <c r="I28" s="310">
        <f ca="1">(VLOOKUP(L28,'Pulldown-Listen'!$B$1:$F$49,5))*1</f>
        <v>5</v>
      </c>
      <c r="J28" s="310"/>
      <c r="K28" s="311" t="str">
        <f ca="1">IF(L28=0,0,VLOOKUP(L28,'Pulldown-Listen'!$B$1:$G$49,6,0))</f>
        <v>X</v>
      </c>
      <c r="L28" s="22">
        <f ca="1">VLOOKUP(M28,'Pulldown-Listen'!$I$1:$K$49,3,0)</f>
        <v>36</v>
      </c>
      <c r="M28" s="19">
        <f t="shared" ca="1" si="16"/>
        <v>6</v>
      </c>
      <c r="N28" s="19">
        <f t="shared" ca="1" si="17"/>
        <v>2</v>
      </c>
      <c r="O28" s="304">
        <f>ROUND((VLOOKUP(E28,'Gen-Tab_Quick'!$S$3:$V$26,4,0)-VLOOKUP(F28,'Gen-Tab_Quick'!$S$3:$V$26,4,0))/1000,0)</f>
        <v>0</v>
      </c>
      <c r="Q28" s="511"/>
      <c r="R28" s="511"/>
      <c r="T28" s="317">
        <v>2</v>
      </c>
      <c r="U28" s="318" t="s">
        <v>139</v>
      </c>
      <c r="V28" s="319" t="str">
        <f ca="1">IF(T32=1,VLOOKUP($T28,'Grupp-Tab-Quick'!$D$48:$AB$51,3,0),"Tipps fehlen")</f>
        <v>Frankreich</v>
      </c>
      <c r="W28" s="319">
        <f ca="1">VLOOKUP(V28,'Grupp-Tab-Quick'!$AI$48:$AJ$51,2,0)</f>
        <v>3</v>
      </c>
      <c r="X28" s="320">
        <f ca="1">IF(T32=1,VLOOKUP($T28,'Grupp-Tab-Quick'!$D$48:$AB$51,4,0),0)</f>
        <v>10</v>
      </c>
      <c r="Y28" s="320" t="s">
        <v>54</v>
      </c>
      <c r="Z28" s="318">
        <f ca="1">IF(T32=1,VLOOKUP($T28,'Grupp-Tab-Quick'!$D$48:$AB$51,5,0),0)</f>
        <v>12</v>
      </c>
      <c r="AA28" s="320">
        <f ca="1">X28-Z28</f>
        <v>-2</v>
      </c>
      <c r="AB28" s="321">
        <f ca="1">IF(T32=1,VLOOKUP($T28,'Grupp-Tab-Quick'!$D$48:$AB$51,7,0),0)</f>
        <v>4</v>
      </c>
      <c r="AC28" s="331" t="str">
        <f ca="1">IF(T32=1,VLOOKUP(V28,'Grupp-Tab-Quick'!F$48:AG$51,28,0),"")</f>
        <v/>
      </c>
      <c r="AD28" s="338" t="s">
        <v>585</v>
      </c>
      <c r="AG28" s="576"/>
      <c r="AH28" s="575"/>
      <c r="AI28" s="505"/>
      <c r="AJ28" s="506"/>
      <c r="AK28" s="504"/>
      <c r="AL28" s="464"/>
      <c r="AM28" s="466"/>
      <c r="AN28" s="464"/>
      <c r="AO28" s="478"/>
      <c r="AP28" s="466"/>
      <c r="AQ28" s="483"/>
      <c r="AR28" s="466"/>
      <c r="AS28" s="479"/>
      <c r="AT28" s="480"/>
      <c r="AU28" s="481"/>
      <c r="AV28" s="476"/>
      <c r="AW28" s="482"/>
      <c r="AX28" s="476"/>
      <c r="AY28" s="476"/>
      <c r="AZ28" s="476"/>
      <c r="BA28" s="476"/>
      <c r="BB28" s="476"/>
      <c r="BC28" s="482"/>
    </row>
    <row r="29" spans="2:60" ht="19.5" customHeight="1" thickBot="1" x14ac:dyDescent="0.4">
      <c r="B29" s="252">
        <v>19</v>
      </c>
      <c r="C29" s="307">
        <f>VLOOKUP($B29,'Gen-Tab_Quick'!$B$3:$O$57,11,0)</f>
        <v>45464</v>
      </c>
      <c r="D29" s="308">
        <f>VLOOKUP($B29,'Gen-Tab_Quick'!$B$3:$O$57,12,0)</f>
        <v>0.75</v>
      </c>
      <c r="E29" s="309" t="str">
        <f>VLOOKUP($B29,'Gen-Tab_Quick'!$B$3:$O$57,7,0)</f>
        <v>Polen</v>
      </c>
      <c r="F29" s="309" t="str">
        <f>VLOOKUP($B29,'Gen-Tab_Quick'!$B$3:$O$57,8,0)</f>
        <v>Österreich</v>
      </c>
      <c r="G29" s="310">
        <f ca="1">(VLOOKUP(L29,'Pulldown-Listen'!$B$1:$F$49,3))*1</f>
        <v>6</v>
      </c>
      <c r="H29" s="310" t="s">
        <v>54</v>
      </c>
      <c r="I29" s="310">
        <f ca="1">(VLOOKUP(L29,'Pulldown-Listen'!$B$1:$F$49,5))*1</f>
        <v>2</v>
      </c>
      <c r="J29" s="310"/>
      <c r="K29" s="311">
        <f ca="1">IF(L29=0,0,VLOOKUP(L29,'Pulldown-Listen'!$B$1:$G$49,6,0))</f>
        <v>1</v>
      </c>
      <c r="L29" s="22">
        <f ca="1">VLOOKUP(M29,'Pulldown-Listen'!$I$1:$K$49,3,0)</f>
        <v>39</v>
      </c>
      <c r="M29" s="19">
        <f t="shared" ca="1" si="16"/>
        <v>25</v>
      </c>
      <c r="N29" s="19">
        <f t="shared" ca="1" si="17"/>
        <v>1</v>
      </c>
      <c r="O29" s="304">
        <f>ROUND((VLOOKUP(E29,'Gen-Tab_Quick'!$S$3:$V$26,4,0)-VLOOKUP(F29,'Gen-Tab_Quick'!$S$3:$V$26,4,0))/1000,0)</f>
        <v>0</v>
      </c>
      <c r="Q29" s="511"/>
      <c r="R29" s="511"/>
      <c r="T29" s="317">
        <v>3</v>
      </c>
      <c r="U29" s="318" t="s">
        <v>139</v>
      </c>
      <c r="V29" s="319" t="str">
        <f ca="1">IF(T32=1,VLOOKUP($T29,'Grupp-Tab-Quick'!$D$48:$AB$51,3,0),"Tipps fehlen")</f>
        <v>Polen</v>
      </c>
      <c r="W29" s="319">
        <f ca="1">VLOOKUP(V29,'Grupp-Tab-Quick'!$AI$48:$AJ$51,2,0)</f>
        <v>3</v>
      </c>
      <c r="X29" s="320">
        <f ca="1">IF(T32=1,VLOOKUP($T29,'Grupp-Tab-Quick'!$D$48:$AB$51,4,0),0)</f>
        <v>14</v>
      </c>
      <c r="Y29" s="320" t="s">
        <v>54</v>
      </c>
      <c r="Z29" s="318">
        <f ca="1">IF(T32=1,VLOOKUP($T29,'Grupp-Tab-Quick'!$D$48:$AB$51,5,0),0)</f>
        <v>13</v>
      </c>
      <c r="AA29" s="320">
        <f ca="1">X29-Z29</f>
        <v>1</v>
      </c>
      <c r="AB29" s="321">
        <f ca="1">IF(T32=1,VLOOKUP($T29,'Grupp-Tab-Quick'!$D$48:$AB$51,7,0),0)</f>
        <v>3</v>
      </c>
      <c r="AC29" s="331" t="str">
        <f ca="1">IF(T32=1,VLOOKUP(V29,'Grupp-Tab-Quick'!F$48:AG$51,28,0),"")</f>
        <v/>
      </c>
      <c r="AD29" s="339">
        <f ca="1">VLOOKUP(V29,'Grupp-Tab-Quick'!F$95:T$100,15,0)</f>
        <v>2</v>
      </c>
      <c r="AG29" s="576"/>
      <c r="AH29" s="575">
        <v>47</v>
      </c>
      <c r="AI29" s="505">
        <f>VLOOKUP($AH29,'Gen-Tab_Quick'!$B$3:$O$57,11,0)</f>
        <v>45479</v>
      </c>
      <c r="AJ29" s="506">
        <f>VLOOKUP($AH29,'Gen-Tab_Quick'!$B$3:$O$57,12,0)</f>
        <v>0.875</v>
      </c>
      <c r="AK29" s="504" t="str">
        <f>VLOOKUP(AH29,'Gen-Tab_Quick'!$B$49:$D$57,2,0)</f>
        <v>1AF7</v>
      </c>
      <c r="AL29" s="464" t="str">
        <f ca="1">IF(AS8="",0,VLOOKUP(AK29,AV4:AW19,2,0))</f>
        <v>Italien</v>
      </c>
      <c r="AM29" s="466" t="str">
        <f>VLOOKUP(AH29,'Gen-Tab_Quick'!$B$49:$D$57,3,0)</f>
        <v>1AF8</v>
      </c>
      <c r="AN29" s="464" t="str">
        <f ca="1">IF(AS8="",0,VLOOKUP(AM29,AV4:AW19,2,0))</f>
        <v>Niederlande</v>
      </c>
      <c r="AO29" s="478">
        <f ca="1">(VLOOKUP(AS29,'Pulldown-Listen'!$B$1:$F$49,3))*1</f>
        <v>3</v>
      </c>
      <c r="AP29" s="466" t="s">
        <v>54</v>
      </c>
      <c r="AQ29" s="483">
        <f ca="1">(VLOOKUP(AS29,'Pulldown-Listen'!$B$1:$F$49,5))*1</f>
        <v>2</v>
      </c>
      <c r="AR29" s="466"/>
      <c r="AS29" s="479">
        <f ca="1">VLOOKUP(BF29,'Pulldown-Listen'!$I$1:$K$49,3,0)</f>
        <v>12</v>
      </c>
      <c r="AT29" s="480">
        <f ca="1">IF(AS29=0,0,VLOOKUP(AS29,'Pulldown-Listen'!$B$1:$G$49,6,0))</f>
        <v>1</v>
      </c>
      <c r="AU29" s="481">
        <f t="shared" ca="1" si="15"/>
        <v>2</v>
      </c>
      <c r="AV29" s="476" t="s">
        <v>144</v>
      </c>
      <c r="AW29" s="482" t="str">
        <f ca="1">IF(AND(AZ29="ja",OR(AT29=1,AU29=1)),AL29,IF(AND(AZ29="ja",OR(AT29=2,AU29=2)),AN29,IF(AND(AZ29="nein",AT29=1),AL29,IF(AND(AZ29="nein",AT29=2),AN29,""))))</f>
        <v>Italien</v>
      </c>
      <c r="AX29" s="476" t="str">
        <f ca="1">VLOOKUP(AL29,'Gen-Tab_Quick'!$S$3:$T$26,2,0)</f>
        <v>B3</v>
      </c>
      <c r="AY29" s="476" t="str">
        <f ca="1">VLOOKUP(AN29,'Gen-Tab_Quick'!$S$3:$T$26,2,0)</f>
        <v>D2</v>
      </c>
      <c r="AZ29" s="476" t="str">
        <f ca="1">IF(AT29="X","ja","nein")</f>
        <v>nein</v>
      </c>
      <c r="BA29" s="476" t="str">
        <f ca="1">IF(AT29=0,"",IF(AZ29="nein","",IF(AND(AZ29="ja",AU29&gt;0),"","Elfmeterschießen tippen !")))</f>
        <v/>
      </c>
      <c r="BB29" s="476" t="s">
        <v>145</v>
      </c>
      <c r="BC29" s="482" t="str">
        <f ca="1">IF(AW29=AL29:AL29,AN29,AL29)</f>
        <v>Niederlande</v>
      </c>
      <c r="BE29" s="22">
        <f ca="1">VLOOKUP(BF29,'Pulldown-Listen'!$I$1:$K$49,3,0)</f>
        <v>12</v>
      </c>
      <c r="BF29" s="19">
        <f ca="1">IF(BG29=1,RANDBETWEEN(8,28),IF(BG29=2,RANDBETWEEN(1,7),RANDBETWEEN(29,49)))</f>
        <v>13</v>
      </c>
      <c r="BG29" s="19">
        <f ca="1">ROUND(IF(AND(BH29&lt;=6,BH29&gt;=-6),RANDBETWEEN(1,3),IF(AND(BH29&gt;6,BH29&lt;12),(RANDBETWEEN(10,27)/10)-0.3,IF(BH29&gt;=12,(RANDBETWEEN(10,25)/10)-0.5,IF(BH29&lt;=-12,(RANDBETWEEN(15,30)/10)+0.49,(RANDBETWEEN(13,30)/10)+0.3)))),0)</f>
        <v>1</v>
      </c>
      <c r="BH29" s="304">
        <f ca="1">ROUND((VLOOKUP(AL29,'Gen-Tab_Quick'!$S$3:$V$26,4,0)-VLOOKUP(AN29,'Gen-Tab_Quick'!$S$3:$V$26,4,0))/1000,0)</f>
        <v>0</v>
      </c>
    </row>
    <row r="30" spans="2:60" ht="19.5" customHeight="1" x14ac:dyDescent="0.35">
      <c r="B30" s="252">
        <v>20</v>
      </c>
      <c r="C30" s="307">
        <f>VLOOKUP($B30,'Gen-Tab_Quick'!$B$3:$O$57,11,0)</f>
        <v>45464</v>
      </c>
      <c r="D30" s="308">
        <f>VLOOKUP($B30,'Gen-Tab_Quick'!$B$3:$O$57,12,0)</f>
        <v>0.875</v>
      </c>
      <c r="E30" s="309" t="str">
        <f>VLOOKUP($B30,'Gen-Tab_Quick'!$B$3:$O$57,7,0)</f>
        <v>Niederlande</v>
      </c>
      <c r="F30" s="309" t="str">
        <f>VLOOKUP($B30,'Gen-Tab_Quick'!$B$3:$O$57,8,0)</f>
        <v>Frankreich</v>
      </c>
      <c r="G30" s="310">
        <f ca="1">(VLOOKUP(L30,'Pulldown-Listen'!$B$1:$F$49,3))*1</f>
        <v>3</v>
      </c>
      <c r="H30" s="310" t="s">
        <v>54</v>
      </c>
      <c r="I30" s="310">
        <f ca="1">(VLOOKUP(L30,'Pulldown-Listen'!$B$1:$F$49,5))*1</f>
        <v>0</v>
      </c>
      <c r="J30" s="310"/>
      <c r="K30" s="311">
        <f ca="1">IF(L30=0,0,VLOOKUP(L30,'Pulldown-Listen'!$B$1:$G$49,6,0))</f>
        <v>1</v>
      </c>
      <c r="L30" s="22">
        <f ca="1">VLOOKUP(M30,'Pulldown-Listen'!$I$1:$K$49,3,0)</f>
        <v>10</v>
      </c>
      <c r="M30" s="19">
        <f t="shared" ca="1" si="16"/>
        <v>11</v>
      </c>
      <c r="N30" s="19">
        <f t="shared" ca="1" si="17"/>
        <v>1</v>
      </c>
      <c r="O30" s="304">
        <f>ROUND((VLOOKUP(E30,'Gen-Tab_Quick'!$S$3:$V$26,4,0)-VLOOKUP(F30,'Gen-Tab_Quick'!$S$3:$V$26,4,0))/1000,0)</f>
        <v>0</v>
      </c>
      <c r="Q30" s="511"/>
      <c r="R30" s="511"/>
      <c r="T30" s="322">
        <v>4</v>
      </c>
      <c r="U30" s="323" t="s">
        <v>139</v>
      </c>
      <c r="V30" s="324" t="str">
        <f ca="1">IF(T32=1,VLOOKUP($T30,'Grupp-Tab-Quick'!$D$48:$AB$51,3,0),"Tipps fehlen")</f>
        <v>Österreich</v>
      </c>
      <c r="W30" s="324">
        <f ca="1">VLOOKUP(V30,'Grupp-Tab-Quick'!$AI$48:$AJ$51,2,0)</f>
        <v>3</v>
      </c>
      <c r="X30" s="325">
        <f ca="1">IF(T32=1,VLOOKUP($T30,'Grupp-Tab-Quick'!$D$48:$AB$51,4,0),0)</f>
        <v>8</v>
      </c>
      <c r="Y30" s="325" t="s">
        <v>54</v>
      </c>
      <c r="Z30" s="323">
        <f ca="1">IF(T32=1,VLOOKUP($T30,'Grupp-Tab-Quick'!$D$48:$AB$51,5,0),0)</f>
        <v>12</v>
      </c>
      <c r="AA30" s="325">
        <f ca="1">X30-Z30</f>
        <v>-4</v>
      </c>
      <c r="AB30" s="326">
        <f ca="1">IF(T32=1,VLOOKUP($T30,'Grupp-Tab-Quick'!$D$48:$AB$51,7,0),0)</f>
        <v>2</v>
      </c>
      <c r="AC30" s="332" t="str">
        <f ca="1">IF(T32=1,VLOOKUP(V30,'Grupp-Tab-Quick'!F$48:AG$51,28,0),"")</f>
        <v/>
      </c>
      <c r="AE30" s="19">
        <f ca="1">IF(OR(U31="4)",U31="5)",U31="6)"),1,0)</f>
        <v>0</v>
      </c>
      <c r="AG30" s="576"/>
      <c r="AH30" s="575"/>
      <c r="AI30" s="505"/>
      <c r="AJ30" s="506"/>
      <c r="AK30" s="504"/>
      <c r="AL30" s="464"/>
      <c r="AM30" s="466"/>
      <c r="AN30" s="464"/>
      <c r="AO30" s="478"/>
      <c r="AP30" s="466"/>
      <c r="AQ30" s="483"/>
      <c r="AR30" s="466"/>
      <c r="AS30" s="479"/>
      <c r="AT30" s="480"/>
      <c r="AU30" s="481"/>
      <c r="AV30" s="476"/>
      <c r="AW30" s="482"/>
      <c r="AX30" s="476"/>
      <c r="AY30" s="476"/>
      <c r="AZ30" s="476"/>
      <c r="BA30" s="476"/>
      <c r="BB30" s="476"/>
      <c r="BC30" s="482"/>
    </row>
    <row r="31" spans="2:60" ht="19.5" customHeight="1" x14ac:dyDescent="0.35">
      <c r="B31" s="252">
        <v>31</v>
      </c>
      <c r="C31" s="307">
        <f>VLOOKUP($B31,'Gen-Tab_Quick'!$B$3:$O$57,11,0)</f>
        <v>45468</v>
      </c>
      <c r="D31" s="308">
        <f>VLOOKUP($B31,'Gen-Tab_Quick'!$B$3:$O$57,12,0)</f>
        <v>0.75</v>
      </c>
      <c r="E31" s="309" t="str">
        <f>VLOOKUP($B31,'Gen-Tab_Quick'!$B$3:$O$57,7,0)</f>
        <v>Frankreich</v>
      </c>
      <c r="F31" s="309" t="str">
        <f>VLOOKUP($B31,'Gen-Tab_Quick'!$B$3:$O$57,8,0)</f>
        <v>Polen</v>
      </c>
      <c r="G31" s="310">
        <f ca="1">(VLOOKUP(L31,'Pulldown-Listen'!$B$1:$F$49,3))*1</f>
        <v>5</v>
      </c>
      <c r="H31" s="310" t="s">
        <v>54</v>
      </c>
      <c r="I31" s="310">
        <f ca="1">(VLOOKUP(L31,'Pulldown-Listen'!$B$1:$F$49,5))*1</f>
        <v>4</v>
      </c>
      <c r="J31" s="310"/>
      <c r="K31" s="311">
        <f ca="1">IF(L31=0,0,VLOOKUP(L31,'Pulldown-Listen'!$B$1:$G$49,6,0))</f>
        <v>1</v>
      </c>
      <c r="L31" s="22">
        <f ca="1">VLOOKUP(M31,'Pulldown-Listen'!$I$1:$K$49,3,0)</f>
        <v>30</v>
      </c>
      <c r="M31" s="19">
        <f t="shared" ca="1" si="16"/>
        <v>22</v>
      </c>
      <c r="N31" s="19">
        <f t="shared" ca="1" si="17"/>
        <v>1</v>
      </c>
      <c r="O31" s="304">
        <f>ROUND((VLOOKUP(E31,'Gen-Tab_Quick'!$S$3:$V$26,4,0)-VLOOKUP(F31,'Gen-Tab_Quick'!$S$3:$V$26,4,0))/1000,0)</f>
        <v>0</v>
      </c>
      <c r="P31" s="19" t="str">
        <f ca="1">'Sub-Tab_D_Quick'!P130</f>
        <v>nein</v>
      </c>
      <c r="Q31" s="26">
        <f ca="1">RANDBETWEEN(1,2)</f>
        <v>1</v>
      </c>
      <c r="T31" s="327"/>
      <c r="U31" s="330" t="str">
        <f ca="1">IF(OR(AC27="1)",AC28="1)",AC29="1)",AC30="1)"),VLOOKUP("1)",'Pulldown-Listen'!A$56:C$61,2,0),IF(OR(AC27="2)",AC28="2)",AC29="2)",AC30="2)"),VLOOKUP("2)",'Pulldown-Listen'!A$56:C$61,2,0),IF(OR(AC27="3)",AC28="3)",AC29="3)",AC30="3)"),VLOOKUP("3)",'Pulldown-Listen'!A$56:C$61,2,0),IF(OR(AC27="4)",AC28="4)",AC29="4)",AC30="4)"),VLOOKUP("4)",'Pulldown-Listen'!A$56:C$61,2,0),IF(OR(AC27="5)",AC28="5)",AC29="5)",AC30="5)"),VLOOKUP("5)",'Pulldown-Listen'!A$56:C$61,2,0),IF(OR(AC27="6)",AC28="6)",AC29="6)",AC30="6)"),VLOOKUP("6)",'Pulldown-Listen'!A$56:C$61,2,0),""))))))</f>
        <v/>
      </c>
      <c r="V31" s="519" t="str">
        <f ca="1">IF(U31="","",VLOOKUP(U31,'Pulldown-Listen'!A56:C61,3,0))</f>
        <v/>
      </c>
      <c r="W31" s="519"/>
      <c r="X31" s="519"/>
      <c r="Y31" s="519"/>
      <c r="Z31" s="519"/>
      <c r="AA31" s="519"/>
      <c r="AB31" s="519"/>
      <c r="AC31" s="520"/>
      <c r="AE31" s="19" t="str">
        <f ca="1">VLOOKUP(V29,'Grupp-Tab-Quick'!$F$95:$P$100,11,0)</f>
        <v>N</v>
      </c>
      <c r="AG31" s="574" t="str">
        <f ca="1">VLOOKUP(AE32,'Pulldown-Listen'!A$135:B$136,2,0)</f>
        <v xml:space="preserve"> </v>
      </c>
      <c r="AH31" s="575">
        <v>48</v>
      </c>
      <c r="AI31" s="505">
        <f>VLOOKUP($AH31,'Gen-Tab_Quick'!$B$3:$O$57,11,0)</f>
        <v>45479</v>
      </c>
      <c r="AJ31" s="506">
        <f>VLOOKUP($AH31,'Gen-Tab_Quick'!$B$3:$O$57,12,0)</f>
        <v>0.75</v>
      </c>
      <c r="AK31" s="504" t="str">
        <f>VLOOKUP(AH31,'Gen-Tab_Quick'!$B$49:$D$57,2,0)</f>
        <v>1AF4</v>
      </c>
      <c r="AL31" s="464" t="str">
        <f ca="1">IF(AS10="",0,VLOOKUP(AK31,AV4:AW19,2,0))</f>
        <v>Dänemark</v>
      </c>
      <c r="AM31" s="466" t="str">
        <f>VLOOKUP(AH31,'Gen-Tab_Quick'!$B$49:$D$57,3,0)</f>
        <v>1AF2</v>
      </c>
      <c r="AN31" s="464" t="str">
        <f ca="1">IF(AS10="",0,VLOOKUP(AM31,AV4:AW19,2,0))</f>
        <v>Spanien</v>
      </c>
      <c r="AO31" s="478">
        <f ca="1">(VLOOKUP(AS31,'Pulldown-Listen'!$B$1:$F$49,3))*1</f>
        <v>1</v>
      </c>
      <c r="AP31" s="466" t="s">
        <v>54</v>
      </c>
      <c r="AQ31" s="483">
        <f ca="1">(VLOOKUP(AS31,'Pulldown-Listen'!$B$1:$F$49,5))*1</f>
        <v>0</v>
      </c>
      <c r="AR31" s="466"/>
      <c r="AS31" s="536">
        <f ca="1">VLOOKUP(BF31,'Pulldown-Listen'!$I$1:$K$49,3,0)</f>
        <v>2</v>
      </c>
      <c r="AT31" s="480">
        <f ca="1">IF(AS31=0,0,VLOOKUP(AS31,'Pulldown-Listen'!$B$1:$G$49,6,0))</f>
        <v>1</v>
      </c>
      <c r="AU31" s="481">
        <f t="shared" ca="1" si="15"/>
        <v>2</v>
      </c>
      <c r="AV31" s="476" t="s">
        <v>146</v>
      </c>
      <c r="AW31" s="482" t="str">
        <f ca="1">IF(AND(AZ31="ja",OR(AT31=1,AU31=1)),AL31,IF(AND(AZ31="ja",OR(AT31=2,AU31=2)),AN31,IF(AND(AZ31="nein",AT31=1),AL31,IF(AND(AZ31="nein",AT31=2),AN31,""))))</f>
        <v>Dänemark</v>
      </c>
      <c r="AX31" s="476" t="str">
        <f ca="1">VLOOKUP(AL31,'Gen-Tab_Quick'!$S$3:$T$26,2,0)</f>
        <v>C2</v>
      </c>
      <c r="AY31" s="476" t="str">
        <f ca="1">VLOOKUP(AN31,'Gen-Tab_Quick'!$S$3:$T$26,2,0)</f>
        <v>B1</v>
      </c>
      <c r="AZ31" s="476" t="str">
        <f ca="1">IF(AT31="X","ja","nein")</f>
        <v>nein</v>
      </c>
      <c r="BA31" s="476" t="str">
        <f ca="1">IF(AT31=0,"",IF(AZ31="nein","",IF(AND(AZ31="ja",AU31&gt;0),"","Elfmeterschießen tippen !")))</f>
        <v/>
      </c>
      <c r="BB31" s="476" t="s">
        <v>147</v>
      </c>
      <c r="BC31" s="482" t="str">
        <f ca="1">IF(AW31=AL31:AL31,AN31,AL31)</f>
        <v>Spanien</v>
      </c>
      <c r="BE31" s="22">
        <f ca="1">VLOOKUP(BF31,'Pulldown-Listen'!$I$1:$K$49,3,0)</f>
        <v>2</v>
      </c>
      <c r="BF31" s="19">
        <f ca="1">IF(BG31=1,RANDBETWEEN(8,28),IF(BG31=2,RANDBETWEEN(1,7),RANDBETWEEN(29,49)))</f>
        <v>8</v>
      </c>
      <c r="BG31" s="19">
        <f ca="1">ROUND(IF(AND(BH31&lt;=6,BH31&gt;=-6),RANDBETWEEN(1,3),IF(AND(BH31&gt;6,BH31&lt;12),(RANDBETWEEN(10,27)/10)-0.3,IF(BH31&gt;=12,(RANDBETWEEN(10,25)/10)-0.5,IF(BH31&lt;=-12,(RANDBETWEEN(15,30)/10)+0.49,(RANDBETWEEN(13,30)/10)+0.3)))),0)</f>
        <v>1</v>
      </c>
      <c r="BH31" s="304">
        <f ca="1">ROUND((VLOOKUP(AL31,'Gen-Tab_Quick'!$S$3:$V$26,4,0)-VLOOKUP(AN31,'Gen-Tab_Quick'!$S$3:$V$26,4,0))/1000,0)</f>
        <v>0</v>
      </c>
    </row>
    <row r="32" spans="2:60" ht="19.5" customHeight="1" thickBot="1" x14ac:dyDescent="0.4">
      <c r="B32" s="253">
        <v>32</v>
      </c>
      <c r="C32" s="312">
        <f>VLOOKUP($B32,'Gen-Tab_Quick'!$B$3:$O$57,11,0)</f>
        <v>45468</v>
      </c>
      <c r="D32" s="313">
        <f>VLOOKUP($B32,'Gen-Tab_Quick'!$B$3:$O$57,12,0)</f>
        <v>0.75</v>
      </c>
      <c r="E32" s="314" t="str">
        <f>VLOOKUP($B32,'Gen-Tab_Quick'!$B$3:$O$57,7,0)</f>
        <v>Niederlande</v>
      </c>
      <c r="F32" s="314" t="str">
        <f>VLOOKUP($B32,'Gen-Tab_Quick'!$B$3:$O$57,8,0)</f>
        <v>Österreich</v>
      </c>
      <c r="G32" s="315">
        <f ca="1">(VLOOKUP(L32,'Pulldown-Listen'!$B$1:$F$49,3))*1</f>
        <v>1</v>
      </c>
      <c r="H32" s="315" t="s">
        <v>54</v>
      </c>
      <c r="I32" s="315">
        <f ca="1">(VLOOKUP(L32,'Pulldown-Listen'!$B$1:$F$49,5))*1</f>
        <v>1</v>
      </c>
      <c r="J32" s="315"/>
      <c r="K32" s="316" t="str">
        <f ca="1">IF(L32=0,0,VLOOKUP(L32,'Pulldown-Listen'!$B$1:$G$49,6,0))</f>
        <v>X</v>
      </c>
      <c r="L32" s="22">
        <f ca="1">VLOOKUP(M32,'Pulldown-Listen'!$I$1:$K$49,3,0)</f>
        <v>4</v>
      </c>
      <c r="M32" s="19">
        <f t="shared" ca="1" si="16"/>
        <v>2</v>
      </c>
      <c r="N32" s="19">
        <f t="shared" ca="1" si="17"/>
        <v>2</v>
      </c>
      <c r="O32" s="304">
        <f>ROUND((VLOOKUP(E32,'Gen-Tab_Quick'!$S$3:$V$26,4,0)-VLOOKUP(F32,'Gen-Tab_Quick'!$S$3:$V$26,4,0))/1000,0)</f>
        <v>0</v>
      </c>
      <c r="P32" s="19" t="str">
        <f ca="1">'Sub-Tab_D_Quick'!P131</f>
        <v>nein</v>
      </c>
      <c r="Q32" s="26">
        <f ca="1">RANDBETWEEN(1,2)</f>
        <v>1</v>
      </c>
      <c r="T32" s="328">
        <f ca="1">IF('Grupp-Tab-Quick'!AJ52=12,1,0)</f>
        <v>1</v>
      </c>
      <c r="U32" s="329">
        <f ca="1">IF(SUM(W27:W30)=12,1,0)</f>
        <v>1</v>
      </c>
      <c r="V32" s="521"/>
      <c r="W32" s="521"/>
      <c r="X32" s="521"/>
      <c r="Y32" s="521"/>
      <c r="Z32" s="521"/>
      <c r="AA32" s="521"/>
      <c r="AB32" s="521"/>
      <c r="AC32" s="522"/>
      <c r="AE32" s="19" t="str">
        <f ca="1">AE31</f>
        <v>N</v>
      </c>
      <c r="AG32" s="574"/>
      <c r="AH32" s="575"/>
      <c r="AI32" s="507"/>
      <c r="AJ32" s="508"/>
      <c r="AK32" s="538"/>
      <c r="AL32" s="465"/>
      <c r="AM32" s="467"/>
      <c r="AN32" s="465"/>
      <c r="AO32" s="491"/>
      <c r="AP32" s="467"/>
      <c r="AQ32" s="492"/>
      <c r="AR32" s="467"/>
      <c r="AS32" s="537"/>
      <c r="AT32" s="494"/>
      <c r="AU32" s="481"/>
      <c r="AV32" s="476"/>
      <c r="AW32" s="482"/>
      <c r="AX32" s="476"/>
      <c r="AY32" s="476"/>
      <c r="AZ32" s="476"/>
      <c r="BA32" s="476"/>
      <c r="BB32" s="476"/>
      <c r="BC32" s="482"/>
    </row>
    <row r="33" spans="2:60" ht="19.5" customHeight="1" thickBot="1" x14ac:dyDescent="0.4">
      <c r="U33" s="28"/>
      <c r="V33" s="29"/>
      <c r="W33" s="29"/>
      <c r="X33" s="29"/>
      <c r="Y33" s="29"/>
      <c r="Z33" s="29"/>
      <c r="AA33" s="29"/>
      <c r="AB33" s="29"/>
      <c r="AC33" s="29"/>
      <c r="AE33" s="23"/>
      <c r="AF33" s="23"/>
      <c r="AG33" s="23"/>
      <c r="AH33" s="343"/>
      <c r="AN33" s="477" t="str">
        <f ca="1">BA33</f>
        <v/>
      </c>
      <c r="AO33" s="477"/>
      <c r="AP33" s="477"/>
      <c r="AQ33" s="477"/>
      <c r="AR33" s="477"/>
      <c r="BA33" s="23" t="str">
        <f ca="1">IF(AND(BA29="",BA31="",BA27="",BA25=""),"","Elfmeterschießen tippen !")</f>
        <v/>
      </c>
      <c r="BC33" s="20"/>
    </row>
    <row r="34" spans="2:60" ht="27.75" customHeight="1" thickBot="1" x14ac:dyDescent="0.4">
      <c r="B34" s="251"/>
      <c r="C34" s="509" t="s">
        <v>476</v>
      </c>
      <c r="D34" s="510"/>
      <c r="E34" s="510"/>
      <c r="F34" s="510"/>
      <c r="G34" s="510"/>
      <c r="H34" s="305"/>
      <c r="I34" s="305"/>
      <c r="J34" s="305"/>
      <c r="K34" s="306"/>
      <c r="Q34" s="511" t="str">
        <f ca="1">IF(OR(P39="ja",P40="ja"),"Bei diesen Ergebnissen entscheidet ein Penalty-Schießen über die endgültige Tabellen- platzierung. 
Tragen Sie Ihren Tipp im entsprechenden Kästchen ein (1 oder 2)","")</f>
        <v/>
      </c>
      <c r="R34" s="511"/>
      <c r="T34" s="512" t="s">
        <v>476</v>
      </c>
      <c r="U34" s="513"/>
      <c r="V34" s="513"/>
      <c r="W34" s="513"/>
      <c r="X34" s="513"/>
      <c r="Y34" s="513"/>
      <c r="Z34" s="513"/>
      <c r="AA34" s="513"/>
      <c r="AB34" s="513"/>
      <c r="AC34" s="514"/>
      <c r="AE34" s="19" t="str">
        <f ca="1">IF(OR(AE38=1,AE39="X"),"J","N")</f>
        <v>N</v>
      </c>
      <c r="AF34" s="23"/>
      <c r="AG34" s="576" t="str">
        <f ca="1">VLOOKUP(AE39,'Pulldown-Listen'!A$132:B$133,2,0)</f>
        <v>.</v>
      </c>
      <c r="AH34" s="343"/>
      <c r="AN34" s="477"/>
      <c r="AO34" s="477"/>
      <c r="AP34" s="477"/>
      <c r="AQ34" s="477"/>
      <c r="AR34" s="477"/>
      <c r="BC34" s="20"/>
    </row>
    <row r="35" spans="2:60" ht="19.5" customHeight="1" x14ac:dyDescent="0.35">
      <c r="B35" s="252">
        <v>9</v>
      </c>
      <c r="C35" s="307">
        <f>VLOOKUP($B35,'Gen-Tab_Quick'!$B$3:$O$57,11,0)</f>
        <v>45460</v>
      </c>
      <c r="D35" s="308">
        <f>VLOOKUP($B35,'Gen-Tab_Quick'!$B$3:$O$57,12,0)</f>
        <v>0.75</v>
      </c>
      <c r="E35" s="309" t="str">
        <f>VLOOKUP($B35,'Gen-Tab_Quick'!$B$3:$O$57,7,0)</f>
        <v>Belgien</v>
      </c>
      <c r="F35" s="309" t="str">
        <f>VLOOKUP($B35,'Gen-Tab_Quick'!$B$3:$O$57,8,0)</f>
        <v>Slowakei</v>
      </c>
      <c r="G35" s="310">
        <f ca="1">(VLOOKUP(L35,'Pulldown-Listen'!$B$1:$F$49,3))*1</f>
        <v>4</v>
      </c>
      <c r="H35" s="310" t="s">
        <v>54</v>
      </c>
      <c r="I35" s="310">
        <f ca="1">(VLOOKUP(L35,'Pulldown-Listen'!$B$1:$F$49,5))*1</f>
        <v>4</v>
      </c>
      <c r="J35" s="310"/>
      <c r="K35" s="311" t="str">
        <f ca="1">IF(L35=0,0,VLOOKUP(L35,'Pulldown-Listen'!$B$1:$G$49,6,0))</f>
        <v>X</v>
      </c>
      <c r="L35" s="22">
        <f ca="1">VLOOKUP(M35,'Pulldown-Listen'!$I$1:$K$49,3,0)</f>
        <v>25</v>
      </c>
      <c r="M35" s="19">
        <f t="shared" ref="M35:M40" ca="1" si="18">IF(N35=1,RANDBETWEEN(8,28),IF(N35=2,RANDBETWEEN(1,7),RANDBETWEEN(29,49)))</f>
        <v>5</v>
      </c>
      <c r="N35" s="19">
        <f t="shared" ref="N35:N40" ca="1" si="19">ROUND(IF(AND(O35&lt;=6,O35&gt;=-6),RANDBETWEEN(1,3),IF(AND(O35&gt;6,O35&lt;12),(RANDBETWEEN(10,27)/10)-0.3,IF(O35&gt;=12,(RANDBETWEEN(10,25)/10)-0.5,IF(O35&lt;=-12,(RANDBETWEEN(15,30)/10)+0.49,(RANDBETWEEN(13,30)/10)+0.3)))),0)</f>
        <v>2</v>
      </c>
      <c r="O35" s="304">
        <f>ROUND((VLOOKUP(E35,'Gen-Tab_Quick'!$S$3:$V$26,4,0)-VLOOKUP(F35,'Gen-Tab_Quick'!$S$3:$V$26,4,0))/1000,0)</f>
        <v>0</v>
      </c>
      <c r="Q35" s="511"/>
      <c r="R35" s="511"/>
      <c r="T35" s="317">
        <v>1</v>
      </c>
      <c r="U35" s="318" t="s">
        <v>139</v>
      </c>
      <c r="V35" s="319" t="str">
        <f ca="1">IF(T40=1,VLOOKUP($T35,'Grupp-Tab-Quick'!$D$63:$AB$66,3,0),"Tipps fehlen")</f>
        <v>Belgien</v>
      </c>
      <c r="W35" s="319">
        <f ca="1">VLOOKUP(V35,'Grupp-Tab-Quick'!$AI$63:$AJ$66,2,0)</f>
        <v>3</v>
      </c>
      <c r="X35" s="320">
        <f ca="1">IF(T40=1,VLOOKUP($T35,'Grupp-Tab-Quick'!$D$63:$AB$66,4,0),0)</f>
        <v>14</v>
      </c>
      <c r="Y35" s="320" t="s">
        <v>54</v>
      </c>
      <c r="Z35" s="318">
        <f ca="1">IF(T40=1,VLOOKUP($T35,'Grupp-Tab-Quick'!$D$63:$AB$66,5,0),0)</f>
        <v>6</v>
      </c>
      <c r="AA35" s="320">
        <f ca="1">X35-Z35</f>
        <v>8</v>
      </c>
      <c r="AB35" s="321">
        <f ca="1">IF(T40=1,VLOOKUP($T35,'Grupp-Tab-Quick'!$D$63:$AB$66,7,0),0)</f>
        <v>7</v>
      </c>
      <c r="AC35" s="331" t="str">
        <f ca="1">IF(T40=1,VLOOKUP(V35,'Grupp-Tab-Quick'!F$63:AG$66,28,0),"")</f>
        <v/>
      </c>
      <c r="AD35" s="337" t="s">
        <v>586</v>
      </c>
      <c r="AE35" s="23"/>
      <c r="AF35" s="23"/>
      <c r="AG35" s="576"/>
      <c r="AH35" s="343"/>
      <c r="AI35" s="530" t="s">
        <v>148</v>
      </c>
      <c r="AJ35" s="531"/>
      <c r="AK35" s="531"/>
      <c r="AL35" s="531"/>
      <c r="AM35" s="531"/>
      <c r="AN35" s="531"/>
      <c r="AO35" s="531"/>
      <c r="AP35" s="531"/>
      <c r="AQ35" s="531"/>
      <c r="AR35" s="531"/>
      <c r="AS35" s="531"/>
      <c r="AT35" s="532"/>
      <c r="BC35" s="20"/>
    </row>
    <row r="36" spans="2:60" ht="19.5" customHeight="1" x14ac:dyDescent="0.35">
      <c r="B36" s="252">
        <v>10</v>
      </c>
      <c r="C36" s="307">
        <f>VLOOKUP($B36,'Gen-Tab_Quick'!$B$3:$O$57,11,0)</f>
        <v>45460</v>
      </c>
      <c r="D36" s="308">
        <f>VLOOKUP($B36,'Gen-Tab_Quick'!$B$3:$O$57,12,0)</f>
        <v>0.625</v>
      </c>
      <c r="E36" s="309" t="str">
        <f>VLOOKUP($B36,'Gen-Tab_Quick'!$B$3:$O$57,7,0)</f>
        <v>Rumänien</v>
      </c>
      <c r="F36" s="309" t="str">
        <f>VLOOKUP($B36,'Gen-Tab_Quick'!$B$3:$O$57,8,0)</f>
        <v>Ukraine</v>
      </c>
      <c r="G36" s="310">
        <f ca="1">(VLOOKUP(L36,'Pulldown-Listen'!$B$1:$F$49,3))*1</f>
        <v>1</v>
      </c>
      <c r="H36" s="310" t="s">
        <v>54</v>
      </c>
      <c r="I36" s="310">
        <f ca="1">(VLOOKUP(L36,'Pulldown-Listen'!$B$1:$F$49,5))*1</f>
        <v>6</v>
      </c>
      <c r="J36" s="310"/>
      <c r="K36" s="311">
        <f ca="1">IF(L36=0,0,VLOOKUP(L36,'Pulldown-Listen'!$B$1:$G$49,6,0))</f>
        <v>2</v>
      </c>
      <c r="L36" s="22">
        <f ca="1">VLOOKUP(M36,'Pulldown-Listen'!$I$1:$K$49,3,0)</f>
        <v>47</v>
      </c>
      <c r="M36" s="19">
        <f t="shared" ca="1" si="18"/>
        <v>48</v>
      </c>
      <c r="N36" s="19">
        <f t="shared" ca="1" si="19"/>
        <v>3</v>
      </c>
      <c r="O36" s="304">
        <f>ROUND((VLOOKUP(E36,'Gen-Tab_Quick'!$S$3:$V$26,4,0)-VLOOKUP(F36,'Gen-Tab_Quick'!$S$3:$V$26,4,0))/1000,0)</f>
        <v>0</v>
      </c>
      <c r="Q36" s="511"/>
      <c r="R36" s="511"/>
      <c r="T36" s="317">
        <v>2</v>
      </c>
      <c r="U36" s="318" t="s">
        <v>139</v>
      </c>
      <c r="V36" s="319" t="str">
        <f ca="1">IF(T40=1,VLOOKUP($T36,'Grupp-Tab-Quick'!$D$63:$AB$66,3,0),"Tipps fehlen")</f>
        <v>Ukraine</v>
      </c>
      <c r="W36" s="319">
        <f ca="1">VLOOKUP(V36,'Grupp-Tab-Quick'!$AI$63:$AJ$66,2,0)</f>
        <v>3</v>
      </c>
      <c r="X36" s="320">
        <f ca="1">IF(T40=1,VLOOKUP($T36,'Grupp-Tab-Quick'!$D$63:$AB$66,4,0),0)</f>
        <v>11</v>
      </c>
      <c r="Y36" s="320" t="s">
        <v>54</v>
      </c>
      <c r="Z36" s="318">
        <f ca="1">IF(T40=1,VLOOKUP($T36,'Grupp-Tab-Quick'!$D$63:$AB$66,5,0),0)</f>
        <v>7</v>
      </c>
      <c r="AA36" s="320">
        <f ca="1">X36-Z36</f>
        <v>4</v>
      </c>
      <c r="AB36" s="321">
        <f ca="1">IF(T40=1,VLOOKUP($T36,'Grupp-Tab-Quick'!$D$63:$AB$66,7,0),0)</f>
        <v>6</v>
      </c>
      <c r="AC36" s="331" t="str">
        <f ca="1">IF(T40=1,VLOOKUP(V36,'Grupp-Tab-Quick'!F$63:AG$66,28,0),"")</f>
        <v/>
      </c>
      <c r="AD36" s="338" t="s">
        <v>585</v>
      </c>
      <c r="AG36" s="576"/>
      <c r="AH36" s="343"/>
      <c r="AI36" s="533"/>
      <c r="AJ36" s="534"/>
      <c r="AK36" s="534"/>
      <c r="AL36" s="534"/>
      <c r="AM36" s="534"/>
      <c r="AN36" s="534"/>
      <c r="AO36" s="534"/>
      <c r="AP36" s="534"/>
      <c r="AQ36" s="534"/>
      <c r="AR36" s="534"/>
      <c r="AS36" s="534"/>
      <c r="AT36" s="535"/>
      <c r="BC36" s="20"/>
    </row>
    <row r="37" spans="2:60" ht="19.5" customHeight="1" thickBot="1" x14ac:dyDescent="0.4">
      <c r="B37" s="252">
        <v>21</v>
      </c>
      <c r="C37" s="307">
        <f>VLOOKUP($B37,'Gen-Tab_Quick'!$B$3:$O$57,11,0)</f>
        <v>45464</v>
      </c>
      <c r="D37" s="308">
        <f>VLOOKUP($B37,'Gen-Tab_Quick'!$B$3:$O$57,12,0)</f>
        <v>0.625</v>
      </c>
      <c r="E37" s="309" t="str">
        <f>VLOOKUP($B37,'Gen-Tab_Quick'!$B$3:$O$57,7,0)</f>
        <v>Belgien</v>
      </c>
      <c r="F37" s="309" t="str">
        <f>VLOOKUP($B37,'Gen-Tab_Quick'!$B$3:$O$57,8,0)</f>
        <v>Rumänien</v>
      </c>
      <c r="G37" s="310">
        <f ca="1">(VLOOKUP(L37,'Pulldown-Listen'!$B$1:$F$49,3))*1</f>
        <v>4</v>
      </c>
      <c r="H37" s="310" t="s">
        <v>54</v>
      </c>
      <c r="I37" s="310">
        <f ca="1">(VLOOKUP(L37,'Pulldown-Listen'!$B$1:$F$49,5))*1</f>
        <v>2</v>
      </c>
      <c r="J37" s="310"/>
      <c r="K37" s="311">
        <f ca="1">IF(L37=0,0,VLOOKUP(L37,'Pulldown-Listen'!$B$1:$G$49,6,0))</f>
        <v>1</v>
      </c>
      <c r="L37" s="22">
        <f ca="1">VLOOKUP(M37,'Pulldown-Listen'!$I$1:$K$49,3,0)</f>
        <v>19</v>
      </c>
      <c r="M37" s="19">
        <f t="shared" ca="1" si="18"/>
        <v>16</v>
      </c>
      <c r="N37" s="19">
        <f t="shared" ca="1" si="19"/>
        <v>1</v>
      </c>
      <c r="O37" s="304">
        <f>ROUND((VLOOKUP(E37,'Gen-Tab_Quick'!$S$3:$V$26,4,0)-VLOOKUP(F37,'Gen-Tab_Quick'!$S$3:$V$26,4,0))/1000,0)</f>
        <v>0</v>
      </c>
      <c r="Q37" s="511"/>
      <c r="R37" s="511"/>
      <c r="T37" s="317">
        <v>3</v>
      </c>
      <c r="U37" s="318" t="s">
        <v>139</v>
      </c>
      <c r="V37" s="319" t="str">
        <f ca="1">IF(T40=1,VLOOKUP($T37,'Grupp-Tab-Quick'!$D$63:$AB$66,3,0),"Tipps fehlen")</f>
        <v>Slowakei</v>
      </c>
      <c r="W37" s="319">
        <f ca="1">VLOOKUP(V37,'Grupp-Tab-Quick'!$AI$63:$AJ$66,2,0)</f>
        <v>3</v>
      </c>
      <c r="X37" s="320">
        <f ca="1">IF(T40=1,VLOOKUP($T37,'Grupp-Tab-Quick'!$D$63:$AB$66,4,0),0)</f>
        <v>4</v>
      </c>
      <c r="Y37" s="320" t="s">
        <v>54</v>
      </c>
      <c r="Z37" s="318">
        <f ca="1">IF(T40=1,VLOOKUP($T37,'Grupp-Tab-Quick'!$D$63:$AB$66,5,0),0)</f>
        <v>9</v>
      </c>
      <c r="AA37" s="320">
        <f ca="1">X37-Z37</f>
        <v>-5</v>
      </c>
      <c r="AB37" s="321">
        <f ca="1">IF(T40=1,VLOOKUP($T37,'Grupp-Tab-Quick'!$D$63:$AB$66,7,0),0)</f>
        <v>2</v>
      </c>
      <c r="AC37" s="331" t="str">
        <f ca="1">IF(T40=1,VLOOKUP(V37,'Grupp-Tab-Quick'!F$63:AG$66,28,0),"")</f>
        <v/>
      </c>
      <c r="AD37" s="339">
        <f ca="1">VLOOKUP(V37,'Grupp-Tab-Quick'!F$95:T$100,15,0)</f>
        <v>6</v>
      </c>
      <c r="AG37" s="576"/>
      <c r="AH37" s="343"/>
      <c r="AI37" s="533"/>
      <c r="AJ37" s="534"/>
      <c r="AK37" s="534"/>
      <c r="AL37" s="534"/>
      <c r="AM37" s="534"/>
      <c r="AN37" s="534"/>
      <c r="AO37" s="534"/>
      <c r="AP37" s="534"/>
      <c r="AQ37" s="534"/>
      <c r="AR37" s="534"/>
      <c r="AS37" s="534"/>
      <c r="AT37" s="535"/>
      <c r="BC37" s="20"/>
    </row>
    <row r="38" spans="2:60" ht="19.5" customHeight="1" x14ac:dyDescent="0.35">
      <c r="B38" s="252">
        <v>22</v>
      </c>
      <c r="C38" s="307">
        <f>VLOOKUP($B38,'Gen-Tab_Quick'!$B$3:$O$57,11,0)</f>
        <v>45465</v>
      </c>
      <c r="D38" s="308">
        <f>VLOOKUP($B38,'Gen-Tab_Quick'!$B$3:$O$57,12,0)</f>
        <v>0.875</v>
      </c>
      <c r="E38" s="309" t="str">
        <f>VLOOKUP($B38,'Gen-Tab_Quick'!$B$3:$O$57,7,0)</f>
        <v>Slowakei</v>
      </c>
      <c r="F38" s="309" t="str">
        <f>VLOOKUP($B38,'Gen-Tab_Quick'!$B$3:$O$57,8,0)</f>
        <v>Ukraine</v>
      </c>
      <c r="G38" s="310">
        <f ca="1">(VLOOKUP(L38,'Pulldown-Listen'!$B$1:$F$49,3))*1</f>
        <v>0</v>
      </c>
      <c r="H38" s="310" t="s">
        <v>54</v>
      </c>
      <c r="I38" s="310">
        <f ca="1">(VLOOKUP(L38,'Pulldown-Listen'!$B$1:$F$49,5))*1</f>
        <v>5</v>
      </c>
      <c r="J38" s="310"/>
      <c r="K38" s="311">
        <f ca="1">IF(L38=0,0,VLOOKUP(L38,'Pulldown-Listen'!$B$1:$G$49,6,0))</f>
        <v>2</v>
      </c>
      <c r="L38" s="22">
        <f ca="1">VLOOKUP(M38,'Pulldown-Listen'!$I$1:$K$49,3,0)</f>
        <v>35</v>
      </c>
      <c r="M38" s="19">
        <f t="shared" ca="1" si="18"/>
        <v>43</v>
      </c>
      <c r="N38" s="19">
        <f t="shared" ca="1" si="19"/>
        <v>3</v>
      </c>
      <c r="O38" s="304">
        <f>ROUND((VLOOKUP(E38,'Gen-Tab_Quick'!$S$3:$V$26,4,0)-VLOOKUP(F38,'Gen-Tab_Quick'!$S$3:$V$26,4,0))/1000,0)</f>
        <v>0</v>
      </c>
      <c r="Q38" s="511"/>
      <c r="R38" s="511"/>
      <c r="T38" s="322">
        <v>4</v>
      </c>
      <c r="U38" s="323" t="s">
        <v>139</v>
      </c>
      <c r="V38" s="324" t="str">
        <f ca="1">IF(T40=1,VLOOKUP($T38,'Grupp-Tab-Quick'!$D$63:$AB$66,3,0),"Tipps fehlen")</f>
        <v>Rumänien</v>
      </c>
      <c r="W38" s="324">
        <f ca="1">VLOOKUP(V38,'Grupp-Tab-Quick'!$AI$63:$AJ$66,2,0)</f>
        <v>3</v>
      </c>
      <c r="X38" s="325">
        <f ca="1">IF(T40=1,VLOOKUP($T38,'Grupp-Tab-Quick'!$D$63:$AB$66,4,0),0)</f>
        <v>3</v>
      </c>
      <c r="Y38" s="325" t="s">
        <v>54</v>
      </c>
      <c r="Z38" s="323">
        <f ca="1">IF(T40=1,VLOOKUP($T38,'Grupp-Tab-Quick'!$D$63:$AB$66,5,0),0)</f>
        <v>10</v>
      </c>
      <c r="AA38" s="325">
        <f ca="1">X38-Z38</f>
        <v>-7</v>
      </c>
      <c r="AB38" s="326">
        <f ca="1">IF(T40=1,VLOOKUP($T38,'Grupp-Tab-Quick'!$D$63:$AB$66,7,0),0)</f>
        <v>1</v>
      </c>
      <c r="AC38" s="332" t="str">
        <f ca="1">IF(T40=1,VLOOKUP(V38,'Grupp-Tab-Quick'!F$63:AG$66,28,0),"")</f>
        <v/>
      </c>
      <c r="AE38" s="19">
        <f ca="1">IF(OR(U39="4)",U39="5)",U39="6)"),1,0)</f>
        <v>0</v>
      </c>
      <c r="AG38" s="576"/>
      <c r="AH38" s="575">
        <v>49</v>
      </c>
      <c r="AI38" s="515">
        <f>VLOOKUP($AH38,'Gen-Tab_Quick'!$B$3:$O$57,11,0)</f>
        <v>45482</v>
      </c>
      <c r="AJ38" s="516">
        <f>VLOOKUP($AH38,'Gen-Tab_Quick'!$B$3:$O$57,12,0)</f>
        <v>0.875</v>
      </c>
      <c r="AK38" s="517" t="str">
        <f>VLOOKUP(AH38,'Gen-Tab_Quick'!$B$49:$D$57,2,0)</f>
        <v>1VF1</v>
      </c>
      <c r="AL38" s="484" t="str">
        <f ca="1">VLOOKUP(AK38,$AV$25:$AW$31,2,0)</f>
        <v>England</v>
      </c>
      <c r="AM38" s="486" t="str">
        <f>VLOOKUP(AH38,'Gen-Tab_Quick'!$B$49:$D$57,3,0)</f>
        <v>1VF2</v>
      </c>
      <c r="AN38" s="484" t="str">
        <f ca="1">VLOOKUP(AM38,$AV$25:$AW$31,2,0)</f>
        <v>Tschechien</v>
      </c>
      <c r="AO38" s="540">
        <f ca="1">(VLOOKUP(AS38,'Pulldown-Listen'!$B$1:$F$49,3))*1</f>
        <v>1</v>
      </c>
      <c r="AP38" s="517" t="s">
        <v>54</v>
      </c>
      <c r="AQ38" s="542">
        <f ca="1">(VLOOKUP(AS38,'Pulldown-Listen'!$B$1:$F$49,5))*1</f>
        <v>5</v>
      </c>
      <c r="AR38" s="486"/>
      <c r="AS38" s="539">
        <f ca="1">VLOOKUP(BF38,'Pulldown-Listen'!$I$1:$K$49,3,0)</f>
        <v>34</v>
      </c>
      <c r="AT38" s="489">
        <f ca="1">IF(AS38=0,0,VLOOKUP(AS38,'Pulldown-Listen'!$B$1:$G$49,6,0))</f>
        <v>2</v>
      </c>
      <c r="AU38" s="481">
        <f t="shared" ref="AU38:AU40" ca="1" si="20">RANDBETWEEN(1,2)</f>
        <v>1</v>
      </c>
      <c r="AV38" s="476" t="s">
        <v>149</v>
      </c>
      <c r="AW38" s="482" t="str">
        <f ca="1">IF(AND(AZ38="ja",OR(AT38=1,AU38=1)),AL38,IF(AND(AZ38="ja",OR(AT38=2,AU38=2)),AN38,IF(AND(AZ38="nein",AT38=1),AL38,IF(AND(AZ38="nein",AT38=2),AN38,""))))</f>
        <v>Tschechien</v>
      </c>
      <c r="AX38" s="476" t="str">
        <f ca="1">VLOOKUP(AL38,'Gen-Tab_Quick'!$S$3:$T$26,2,0)</f>
        <v>C4</v>
      </c>
      <c r="AY38" s="476" t="str">
        <f ca="1">VLOOKUP(AN38,'Gen-Tab_Quick'!$S$3:$T$26,2,0)</f>
        <v>F4</v>
      </c>
      <c r="AZ38" s="476" t="str">
        <f ca="1">IF(AT38="X","ja","nein")</f>
        <v>nein</v>
      </c>
      <c r="BA38" s="476" t="str">
        <f ca="1">IF(AT38=0,"",IF(AZ38="nein","",IF(AND(AZ38="ja",AU38&gt;0),"","Elfmeterschießen tippen !")))</f>
        <v/>
      </c>
      <c r="BB38" s="476" t="s">
        <v>150</v>
      </c>
      <c r="BC38" s="482" t="str">
        <f ca="1">IF(AW38=AL38:AL38,AN38,AL38)</f>
        <v>England</v>
      </c>
      <c r="BE38" s="22">
        <f ca="1">VLOOKUP(BF38,'Pulldown-Listen'!$I$1:$K$49,3,0)</f>
        <v>34</v>
      </c>
      <c r="BF38" s="19">
        <f ca="1">IF(BG38=1,RANDBETWEEN(8,28),IF(BG38=2,RANDBETWEEN(1,7),RANDBETWEEN(29,49)))</f>
        <v>42</v>
      </c>
      <c r="BG38" s="19">
        <f ca="1">ROUND(IF(AND(BH38&lt;=6,BH38&gt;=-6),RANDBETWEEN(1,3),IF(AND(BH38&gt;6,BH38&lt;12),(RANDBETWEEN(10,27)/10)-0.3,IF(BH38&gt;=12,(RANDBETWEEN(10,25)/10)-0.5,IF(BH38&lt;=-12,(RANDBETWEEN(15,30)/10)+0.49,(RANDBETWEEN(13,30)/10)+0.3)))),0)</f>
        <v>3</v>
      </c>
      <c r="BH38" s="304">
        <f ca="1">ROUND((VLOOKUP(AL38,'Gen-Tab_Quick'!$S$3:$V$26,4,0)-VLOOKUP(AN38,'Gen-Tab_Quick'!$S$3:$V$26,4,0))/1000,0)</f>
        <v>0</v>
      </c>
    </row>
    <row r="39" spans="2:60" ht="19.5" customHeight="1" x14ac:dyDescent="0.35">
      <c r="B39" s="252">
        <v>33</v>
      </c>
      <c r="C39" s="307">
        <f>VLOOKUP($B39,'Gen-Tab_Quick'!$B$3:$O$57,11,0)</f>
        <v>45469</v>
      </c>
      <c r="D39" s="308">
        <f>VLOOKUP($B39,'Gen-Tab_Quick'!$B$3:$O$57,12,0)</f>
        <v>0.75</v>
      </c>
      <c r="E39" s="309" t="str">
        <f>VLOOKUP($B39,'Gen-Tab_Quick'!$B$3:$O$57,7,0)</f>
        <v>Ukraine</v>
      </c>
      <c r="F39" s="309" t="str">
        <f>VLOOKUP($B39,'Gen-Tab_Quick'!$B$3:$O$57,8,0)</f>
        <v>Belgien</v>
      </c>
      <c r="G39" s="310">
        <f ca="1">(VLOOKUP(L39,'Pulldown-Listen'!$B$1:$F$49,3))*1</f>
        <v>0</v>
      </c>
      <c r="H39" s="310" t="s">
        <v>54</v>
      </c>
      <c r="I39" s="310">
        <f ca="1">(VLOOKUP(L39,'Pulldown-Listen'!$B$1:$F$49,5))*1</f>
        <v>6</v>
      </c>
      <c r="J39" s="310"/>
      <c r="K39" s="311">
        <f ca="1">IF(L39=0,0,VLOOKUP(L39,'Pulldown-Listen'!$B$1:$G$49,6,0))</f>
        <v>2</v>
      </c>
      <c r="L39" s="22">
        <f ca="1">VLOOKUP(M39,'Pulldown-Listen'!$I$1:$K$49,3,0)</f>
        <v>48</v>
      </c>
      <c r="M39" s="19">
        <f t="shared" ca="1" si="18"/>
        <v>49</v>
      </c>
      <c r="N39" s="19">
        <f t="shared" ca="1" si="19"/>
        <v>3</v>
      </c>
      <c r="O39" s="304">
        <f>ROUND((VLOOKUP(E39,'Gen-Tab_Quick'!$S$3:$V$26,4,0)-VLOOKUP(F39,'Gen-Tab_Quick'!$S$3:$V$26,4,0))/1000,0)</f>
        <v>0</v>
      </c>
      <c r="P39" s="19" t="str">
        <f ca="1">'Sub-Tab_E_Quick'!P130</f>
        <v>nein</v>
      </c>
      <c r="Q39" s="26">
        <f ca="1">RANDBETWEEN(1,2)</f>
        <v>1</v>
      </c>
      <c r="T39" s="327"/>
      <c r="U39" s="330" t="str">
        <f ca="1">IF(OR(AC35="1)",AC36="1)",AC37="1)",AC38="1)"),VLOOKUP("1)",'Pulldown-Listen'!A$56:C$61,2,0),IF(OR(AC35="2)",AC36="2)",AC37="2)",AC38="2)"),VLOOKUP("2)",'Pulldown-Listen'!A$56:C$61,2,0),IF(OR(AC35="3)",AC36="3)",AC37="3)",AC38="3)"),VLOOKUP("3)",'Pulldown-Listen'!A$56:C$61,2,0),IF(OR(AC35="4)",AC36="4)",AC37="4)",AC38="4)"),VLOOKUP("4)",'Pulldown-Listen'!A$56:C$61,2,0),IF(OR(AC35="5)",AC36="5)",AC37="5)",AC38="5)"),VLOOKUP("5)",'Pulldown-Listen'!A$56:C$61,2,0),IF(OR(AC35="6)",AC36="6)",AC37="6)",AC38="6)"),VLOOKUP("6)",'Pulldown-Listen'!A$56:C$61,2,0),""))))))</f>
        <v/>
      </c>
      <c r="V39" s="519" t="str">
        <f ca="1">IF(U39="","",VLOOKUP(U39,'Pulldown-Listen'!A56:C61,3,0))</f>
        <v/>
      </c>
      <c r="W39" s="519"/>
      <c r="X39" s="519"/>
      <c r="Y39" s="519"/>
      <c r="Z39" s="519"/>
      <c r="AA39" s="519"/>
      <c r="AB39" s="519"/>
      <c r="AC39" s="520"/>
      <c r="AE39" s="19" t="str">
        <f ca="1">VLOOKUP(V37,'Grupp-Tab-Quick'!$F$95:$P$100,11,0)</f>
        <v>N</v>
      </c>
      <c r="AG39" s="574" t="str">
        <f ca="1">VLOOKUP(AE40,'Pulldown-Listen'!A$135:B$136,2,0)</f>
        <v xml:space="preserve"> </v>
      </c>
      <c r="AH39" s="575"/>
      <c r="AI39" s="505"/>
      <c r="AJ39" s="506"/>
      <c r="AK39" s="518"/>
      <c r="AL39" s="464"/>
      <c r="AM39" s="466"/>
      <c r="AN39" s="464"/>
      <c r="AO39" s="541"/>
      <c r="AP39" s="518"/>
      <c r="AQ39" s="543"/>
      <c r="AR39" s="466"/>
      <c r="AS39" s="536"/>
      <c r="AT39" s="480"/>
      <c r="AU39" s="481"/>
      <c r="AV39" s="476"/>
      <c r="AW39" s="482"/>
      <c r="AX39" s="476"/>
      <c r="AY39" s="476"/>
      <c r="AZ39" s="476"/>
      <c r="BA39" s="476"/>
      <c r="BB39" s="476"/>
      <c r="BC39" s="482"/>
      <c r="BE39" s="22"/>
      <c r="BF39" s="19"/>
      <c r="BG39" s="19"/>
      <c r="BH39" s="304"/>
    </row>
    <row r="40" spans="2:60" ht="19.5" customHeight="1" thickBot="1" x14ac:dyDescent="0.4">
      <c r="B40" s="253">
        <v>34</v>
      </c>
      <c r="C40" s="312">
        <f>VLOOKUP($B40,'Gen-Tab_Quick'!$B$3:$O$57,11,0)</f>
        <v>45469</v>
      </c>
      <c r="D40" s="313">
        <f>VLOOKUP($B40,'Gen-Tab_Quick'!$B$3:$O$57,12,0)</f>
        <v>0.75</v>
      </c>
      <c r="E40" s="314" t="str">
        <f>VLOOKUP($B40,'Gen-Tab_Quick'!$B$3:$O$57,7,0)</f>
        <v>Slowakei</v>
      </c>
      <c r="F40" s="314" t="str">
        <f>VLOOKUP($B40,'Gen-Tab_Quick'!$B$3:$O$57,8,0)</f>
        <v>Rumänien</v>
      </c>
      <c r="G40" s="315">
        <f ca="1">(VLOOKUP(L40,'Pulldown-Listen'!$B$1:$F$49,3))*1</f>
        <v>0</v>
      </c>
      <c r="H40" s="315" t="s">
        <v>54</v>
      </c>
      <c r="I40" s="315">
        <f ca="1">(VLOOKUP(L40,'Pulldown-Listen'!$B$1:$F$49,5))*1</f>
        <v>0</v>
      </c>
      <c r="J40" s="315"/>
      <c r="K40" s="316" t="str">
        <f ca="1">IF(L40=0,0,VLOOKUP(L40,'Pulldown-Listen'!$B$1:$G$49,6,0))</f>
        <v>X</v>
      </c>
      <c r="L40" s="22">
        <f ca="1">VLOOKUP(M40,'Pulldown-Listen'!$I$1:$K$49,3,0)</f>
        <v>1</v>
      </c>
      <c r="M40" s="19">
        <f t="shared" ca="1" si="18"/>
        <v>1</v>
      </c>
      <c r="N40" s="19">
        <f t="shared" ca="1" si="19"/>
        <v>2</v>
      </c>
      <c r="O40" s="304">
        <f>ROUND((VLOOKUP(E40,'Gen-Tab_Quick'!$S$3:$V$26,4,0)-VLOOKUP(F40,'Gen-Tab_Quick'!$S$3:$V$26,4,0))/1000,0)</f>
        <v>0</v>
      </c>
      <c r="P40" s="19" t="str">
        <f ca="1">'Sub-Tab_E_Quick'!P131</f>
        <v>nein</v>
      </c>
      <c r="Q40" s="26">
        <f ca="1">RANDBETWEEN(1,2)</f>
        <v>2</v>
      </c>
      <c r="T40" s="328">
        <f ca="1">IF('Grupp-Tab-Quick'!AJ67=12,1,0)</f>
        <v>1</v>
      </c>
      <c r="U40" s="329">
        <f ca="1">IF(SUM(W35:W38)=12,1,0)</f>
        <v>1</v>
      </c>
      <c r="V40" s="521"/>
      <c r="W40" s="521"/>
      <c r="X40" s="521"/>
      <c r="Y40" s="521"/>
      <c r="Z40" s="521"/>
      <c r="AA40" s="521"/>
      <c r="AB40" s="521"/>
      <c r="AC40" s="522"/>
      <c r="AE40" s="19" t="str">
        <f ca="1">AE39</f>
        <v>N</v>
      </c>
      <c r="AG40" s="574"/>
      <c r="AH40" s="575">
        <v>50</v>
      </c>
      <c r="AI40" s="505">
        <f>VLOOKUP($AH40,'Gen-Tab_Quick'!$B$3:$O$57,11,0)</f>
        <v>45483</v>
      </c>
      <c r="AJ40" s="506">
        <f>VLOOKUP($AH40,'Gen-Tab_Quick'!$B$3:$O$57,12,0)</f>
        <v>0.875</v>
      </c>
      <c r="AK40" s="518" t="str">
        <f>VLOOKUP(AH40,'Gen-Tab_Quick'!$B$49:$D$57,2,0)</f>
        <v>1VF3</v>
      </c>
      <c r="AL40" s="464" t="str">
        <f ca="1">VLOOKUP(AK40,$AV$25:$AW$31,2,0)</f>
        <v>Italien</v>
      </c>
      <c r="AM40" s="466" t="str">
        <f>VLOOKUP(AH40,'Gen-Tab_Quick'!$B$49:$D$57,3,0)</f>
        <v>1VF4</v>
      </c>
      <c r="AN40" s="464" t="str">
        <f ca="1">VLOOKUP(AM40,$AV$25:$AW$31,2,0)</f>
        <v>Dänemark</v>
      </c>
      <c r="AO40" s="541">
        <f ca="1">(VLOOKUP(AS40,'Pulldown-Listen'!$B$1:$F$49,3))*1</f>
        <v>5</v>
      </c>
      <c r="AP40" s="518" t="s">
        <v>54</v>
      </c>
      <c r="AQ40" s="543">
        <f ca="1">(VLOOKUP(AS40,'Pulldown-Listen'!$B$1:$F$49,5))*1</f>
        <v>2</v>
      </c>
      <c r="AR40" s="572"/>
      <c r="AS40" s="536">
        <f ca="1">VLOOKUP(BF40,'Pulldown-Listen'!$I$1:$K$49,3,0)</f>
        <v>28</v>
      </c>
      <c r="AT40" s="480">
        <f ca="1">IF(AS40=0,0,VLOOKUP(AS40,'Pulldown-Listen'!$B$1:$G$49,6,0))</f>
        <v>1</v>
      </c>
      <c r="AU40" s="481">
        <f t="shared" ca="1" si="20"/>
        <v>2</v>
      </c>
      <c r="AV40" s="476" t="s">
        <v>151</v>
      </c>
      <c r="AW40" s="482" t="str">
        <f ca="1">IF(AND(AZ40="ja",OR(AT40=1,AU40=1)),AL40,IF(AND(AZ40="ja",OR(AT40=2,AU40=2)),AN40,IF(AND(AZ40="nein",AT40=1),AL40,IF(AND(AZ40="nein",AT40=2),AN40,""))))</f>
        <v>Italien</v>
      </c>
      <c r="AX40" s="476" t="str">
        <f ca="1">VLOOKUP(AL40,'Gen-Tab_Quick'!$S$3:$T$26,2,0)</f>
        <v>B3</v>
      </c>
      <c r="AY40" s="476" t="str">
        <f ca="1">VLOOKUP(AN40,'Gen-Tab_Quick'!$S$3:$T$26,2,0)</f>
        <v>C2</v>
      </c>
      <c r="AZ40" s="476" t="str">
        <f ca="1">IF(AT40="X","ja","nein")</f>
        <v>nein</v>
      </c>
      <c r="BA40" s="476" t="str">
        <f ca="1">IF(AT40=0,"",IF(AZ40="nein","",IF(AND(AZ40="ja",AU40&gt;0),"","Elfmeterschießen tippen !")))</f>
        <v/>
      </c>
      <c r="BB40" s="476" t="s">
        <v>152</v>
      </c>
      <c r="BC40" s="482" t="str">
        <f ca="1">IF(AW40=AL40:AL40,AN40,AL40)</f>
        <v>Dänemark</v>
      </c>
      <c r="BE40" s="22">
        <f ca="1">VLOOKUP(BF40,'Pulldown-Listen'!$I$1:$K$49,3,0)</f>
        <v>28</v>
      </c>
      <c r="BF40" s="19">
        <f ca="1">IF(BG40=1,RANDBETWEEN(8,28),IF(BG40=2,RANDBETWEEN(1,7),RANDBETWEEN(29,49)))</f>
        <v>20</v>
      </c>
      <c r="BG40" s="19">
        <f ca="1">ROUND(IF(AND(BH40&lt;=6,BH40&gt;=-6),RANDBETWEEN(1,3),IF(AND(BH40&gt;6,BH40&lt;12),(RANDBETWEEN(10,27)/10)-0.3,IF(BH40&gt;=12,(RANDBETWEEN(10,25)/10)-0.5,IF(BH40&lt;=-12,(RANDBETWEEN(15,30)/10)+0.49,(RANDBETWEEN(13,30)/10)+0.3)))),0)</f>
        <v>1</v>
      </c>
      <c r="BH40" s="304">
        <f ca="1">ROUND((VLOOKUP(AL40,'Gen-Tab_Quick'!$S$3:$V$26,4,0)-VLOOKUP(AN40,'Gen-Tab_Quick'!$S$3:$V$26,4,0))/1000,0)</f>
        <v>0</v>
      </c>
    </row>
    <row r="41" spans="2:60" ht="19.5" customHeight="1" thickBot="1" x14ac:dyDescent="0.4">
      <c r="U41" s="28"/>
      <c r="V41" s="32"/>
      <c r="W41" s="32"/>
      <c r="X41" s="32"/>
      <c r="Y41" s="32"/>
      <c r="Z41" s="32"/>
      <c r="AA41" s="32"/>
      <c r="AB41" s="32"/>
      <c r="AC41" s="32"/>
      <c r="AH41" s="575"/>
      <c r="AI41" s="507"/>
      <c r="AJ41" s="508"/>
      <c r="AK41" s="544"/>
      <c r="AL41" s="465"/>
      <c r="AM41" s="467"/>
      <c r="AN41" s="465"/>
      <c r="AO41" s="556"/>
      <c r="AP41" s="544"/>
      <c r="AQ41" s="554"/>
      <c r="AR41" s="538"/>
      <c r="AS41" s="537"/>
      <c r="AT41" s="494"/>
      <c r="AU41" s="481"/>
      <c r="AV41" s="476"/>
      <c r="AW41" s="482"/>
      <c r="AX41" s="476"/>
      <c r="AY41" s="476"/>
      <c r="AZ41" s="476"/>
      <c r="BA41" s="476"/>
      <c r="BB41" s="476"/>
      <c r="BC41" s="482"/>
    </row>
    <row r="42" spans="2:60" ht="27.75" customHeight="1" thickBot="1" x14ac:dyDescent="0.4">
      <c r="B42" s="251"/>
      <c r="C42" s="509" t="s">
        <v>477</v>
      </c>
      <c r="D42" s="510"/>
      <c r="E42" s="510"/>
      <c r="F42" s="510"/>
      <c r="G42" s="510"/>
      <c r="H42" s="305"/>
      <c r="I42" s="305"/>
      <c r="J42" s="305"/>
      <c r="K42" s="306"/>
      <c r="Q42" s="511" t="str">
        <f ca="1">IF(OR(P47="ja",P48="ja"),"Bei diesen Ergebnissen entscheidet ein Penalty-Schießen über die endgültige Tabellen- platzierung. 
Tragen Sie Ihren Tipp im entsprechenden Kästchen ein (1 oder 2)","")</f>
        <v/>
      </c>
      <c r="R42" s="511"/>
      <c r="T42" s="512" t="s">
        <v>477</v>
      </c>
      <c r="U42" s="513"/>
      <c r="V42" s="513"/>
      <c r="W42" s="513"/>
      <c r="X42" s="513"/>
      <c r="Y42" s="513"/>
      <c r="Z42" s="513"/>
      <c r="AA42" s="513"/>
      <c r="AB42" s="513"/>
      <c r="AC42" s="514"/>
      <c r="AE42" s="476" t="s">
        <v>53</v>
      </c>
      <c r="AF42" s="476"/>
      <c r="AG42" s="576" t="str">
        <f ca="1">VLOOKUP(AE47,'Pulldown-Listen'!A$132:B$133,2,0)</f>
        <v>.</v>
      </c>
      <c r="AH42" s="343"/>
      <c r="AI42" s="249"/>
      <c r="AJ42" s="249"/>
      <c r="AK42" s="249"/>
      <c r="AL42" s="249"/>
      <c r="AM42" s="249"/>
      <c r="AN42" s="477" t="str">
        <f ca="1">BA42</f>
        <v/>
      </c>
      <c r="AO42" s="477"/>
      <c r="AP42" s="477"/>
      <c r="AQ42" s="477"/>
      <c r="AR42" s="477"/>
      <c r="BA42" s="23" t="str">
        <f ca="1">IF(AND(BA38="",BA40=""),"","Elfmeterschießen tippen !")</f>
        <v/>
      </c>
      <c r="BC42" s="20"/>
    </row>
    <row r="43" spans="2:60" ht="19.5" customHeight="1" thickBot="1" x14ac:dyDescent="0.4">
      <c r="B43" s="252">
        <v>11</v>
      </c>
      <c r="C43" s="307">
        <f>VLOOKUP($B43,'Gen-Tab_Quick'!$B$3:$O$57,11,0)</f>
        <v>45461</v>
      </c>
      <c r="D43" s="308">
        <f>VLOOKUP($B43,'Gen-Tab_Quick'!$B$3:$O$57,12,0)</f>
        <v>0.75</v>
      </c>
      <c r="E43" s="309" t="str">
        <f>VLOOKUP($B43,'Gen-Tab_Quick'!$B$3:$O$57,7,0)</f>
        <v>Türkei</v>
      </c>
      <c r="F43" s="309" t="str">
        <f>VLOOKUP($B43,'Gen-Tab_Quick'!$B$3:$O$57,8,0)</f>
        <v>Georgien</v>
      </c>
      <c r="G43" s="310">
        <f ca="1">(VLOOKUP(L43,'Pulldown-Listen'!$B$1:$F$49,3))*1</f>
        <v>0</v>
      </c>
      <c r="H43" s="310" t="s">
        <v>54</v>
      </c>
      <c r="I43" s="310">
        <f ca="1">(VLOOKUP(L43,'Pulldown-Listen'!$B$1:$F$49,5))*1</f>
        <v>0</v>
      </c>
      <c r="J43" s="310"/>
      <c r="K43" s="311" t="str">
        <f ca="1">IF(L43=0,0,VLOOKUP(L43,'Pulldown-Listen'!$B$1:$G$49,6,0))</f>
        <v>X</v>
      </c>
      <c r="L43" s="22">
        <f ca="1">VLOOKUP(M43,'Pulldown-Listen'!$I$1:$K$49,3,0)</f>
        <v>1</v>
      </c>
      <c r="M43" s="19">
        <f t="shared" ref="M43:M48" ca="1" si="21">IF(N43=1,RANDBETWEEN(8,28),IF(N43=2,RANDBETWEEN(1,7),RANDBETWEEN(29,49)))</f>
        <v>1</v>
      </c>
      <c r="N43" s="19">
        <f t="shared" ref="N43:N48" ca="1" si="22">ROUND(IF(AND(O43&lt;=6,O43&gt;=-6),RANDBETWEEN(1,3),IF(AND(O43&gt;6,O43&lt;12),(RANDBETWEEN(10,27)/10)-0.3,IF(O43&gt;=12,(RANDBETWEEN(10,25)/10)-0.5,IF(O43&lt;=-12,(RANDBETWEEN(15,30)/10)+0.49,(RANDBETWEEN(13,30)/10)+0.3)))),0)</f>
        <v>2</v>
      </c>
      <c r="O43" s="304">
        <f>ROUND((VLOOKUP(E43,'Gen-Tab_Quick'!$S$3:$V$26,4,0)-VLOOKUP(F43,'Gen-Tab_Quick'!$S$3:$V$26,4,0))/1000,0)</f>
        <v>0</v>
      </c>
      <c r="Q43" s="511"/>
      <c r="R43" s="511"/>
      <c r="T43" s="317">
        <v>1</v>
      </c>
      <c r="U43" s="318" t="s">
        <v>139</v>
      </c>
      <c r="V43" s="319" t="str">
        <f ca="1">IF(T48=1,VLOOKUP($T43,'Grupp-Tab-Quick'!$D$78:$AB$81,3,0),"Tipps fehlen")</f>
        <v>Tschechien</v>
      </c>
      <c r="W43" s="319">
        <f ca="1">VLOOKUP(V43,'Grupp-Tab-Quick'!$AI$78:$AJ$81,2,0)</f>
        <v>3</v>
      </c>
      <c r="X43" s="320">
        <f ca="1">IF(T48=1,VLOOKUP($T43,'Grupp-Tab-Quick'!$D$78:$AB$81,4,0),0)</f>
        <v>10</v>
      </c>
      <c r="Y43" s="320" t="s">
        <v>54</v>
      </c>
      <c r="Z43" s="318">
        <f ca="1">IF(T48=1,VLOOKUP($T43,'Grupp-Tab-Quick'!$D$78:$AB$81,5,0),0)</f>
        <v>5</v>
      </c>
      <c r="AA43" s="320">
        <f ca="1">X43-Z43</f>
        <v>5</v>
      </c>
      <c r="AB43" s="321">
        <f ca="1">IF(T48=1,VLOOKUP($T43,'Grupp-Tab-Quick'!$D$78:$AB$81,7,0),0)</f>
        <v>5</v>
      </c>
      <c r="AC43" s="331" t="str">
        <f ca="1">IF(T48=1,VLOOKUP(V43,'Grupp-Tab-Quick'!F$78:AG$81,28,0),"")</f>
        <v/>
      </c>
      <c r="AD43" s="337" t="s">
        <v>586</v>
      </c>
      <c r="AE43" s="476"/>
      <c r="AF43" s="476"/>
      <c r="AG43" s="576"/>
      <c r="AH43" s="343"/>
      <c r="AI43" s="249"/>
      <c r="AJ43" s="249"/>
      <c r="AK43" s="249"/>
      <c r="AL43" s="249"/>
      <c r="AM43" s="249"/>
      <c r="AN43" s="477"/>
      <c r="AO43" s="477"/>
      <c r="AP43" s="477"/>
      <c r="AQ43" s="477"/>
      <c r="AR43" s="477"/>
      <c r="BC43" s="20"/>
    </row>
    <row r="44" spans="2:60" ht="19.5" customHeight="1" x14ac:dyDescent="0.35">
      <c r="B44" s="252">
        <v>12</v>
      </c>
      <c r="C44" s="307">
        <f>VLOOKUP($B44,'Gen-Tab_Quick'!$B$3:$O$57,11,0)</f>
        <v>45461</v>
      </c>
      <c r="D44" s="308">
        <f>VLOOKUP($B44,'Gen-Tab_Quick'!$B$3:$O$57,12,0)</f>
        <v>0.875</v>
      </c>
      <c r="E44" s="309" t="str">
        <f>VLOOKUP($B44,'Gen-Tab_Quick'!$B$3:$O$57,7,0)</f>
        <v>Portugal</v>
      </c>
      <c r="F44" s="309" t="str">
        <f>VLOOKUP($B44,'Gen-Tab_Quick'!$B$3:$O$57,8,0)</f>
        <v>Tschechien</v>
      </c>
      <c r="G44" s="310">
        <f ca="1">(VLOOKUP(L44,'Pulldown-Listen'!$B$1:$F$49,3))*1</f>
        <v>5</v>
      </c>
      <c r="H44" s="310" t="s">
        <v>54</v>
      </c>
      <c r="I44" s="310">
        <f ca="1">(VLOOKUP(L44,'Pulldown-Listen'!$B$1:$F$49,5))*1</f>
        <v>5</v>
      </c>
      <c r="J44" s="310"/>
      <c r="K44" s="311" t="str">
        <f ca="1">IF(L44=0,0,VLOOKUP(L44,'Pulldown-Listen'!$B$1:$G$49,6,0))</f>
        <v>X</v>
      </c>
      <c r="L44" s="22">
        <f ca="1">VLOOKUP(M44,'Pulldown-Listen'!$I$1:$K$49,3,0)</f>
        <v>36</v>
      </c>
      <c r="M44" s="19">
        <f t="shared" ca="1" si="21"/>
        <v>6</v>
      </c>
      <c r="N44" s="19">
        <f t="shared" ca="1" si="22"/>
        <v>2</v>
      </c>
      <c r="O44" s="304">
        <f>ROUND((VLOOKUP(E44,'Gen-Tab_Quick'!$S$3:$V$26,4,0)-VLOOKUP(F44,'Gen-Tab_Quick'!$S$3:$V$26,4,0))/1000,0)</f>
        <v>0</v>
      </c>
      <c r="Q44" s="511"/>
      <c r="R44" s="511"/>
      <c r="T44" s="317">
        <v>2</v>
      </c>
      <c r="U44" s="318" t="s">
        <v>139</v>
      </c>
      <c r="V44" s="319" t="str">
        <f ca="1">IF(T48=1,VLOOKUP($T44,'Grupp-Tab-Quick'!$D$78:$AB$81,3,0),"Tipps fehlen")</f>
        <v>Georgien</v>
      </c>
      <c r="W44" s="319">
        <f ca="1">VLOOKUP(V44,'Grupp-Tab-Quick'!$AI$78:$AJ$81,2,0)</f>
        <v>3</v>
      </c>
      <c r="X44" s="320">
        <f ca="1">IF(T48=1,VLOOKUP($T44,'Grupp-Tab-Quick'!$D$78:$AB$81,4,0),0)</f>
        <v>3</v>
      </c>
      <c r="Y44" s="320" t="s">
        <v>54</v>
      </c>
      <c r="Z44" s="318">
        <f ca="1">IF(T48=1,VLOOKUP($T44,'Grupp-Tab-Quick'!$D$78:$AB$81,5,0),0)</f>
        <v>1</v>
      </c>
      <c r="AA44" s="320">
        <f ca="1">X44-Z44</f>
        <v>2</v>
      </c>
      <c r="AB44" s="321">
        <f ca="1">IF(T48=1,VLOOKUP($T44,'Grupp-Tab-Quick'!$D$78:$AB$81,7,0),0)</f>
        <v>5</v>
      </c>
      <c r="AC44" s="331" t="str">
        <f ca="1">IF(T48=1,VLOOKUP(V44,'Grupp-Tab-Quick'!F$78:AG$81,28,0),"")</f>
        <v/>
      </c>
      <c r="AD44" s="338" t="s">
        <v>585</v>
      </c>
      <c r="AG44" s="576"/>
      <c r="AH44" s="343"/>
      <c r="AI44" s="545" t="s">
        <v>59</v>
      </c>
      <c r="AJ44" s="546"/>
      <c r="AK44" s="546"/>
      <c r="AL44" s="546"/>
      <c r="AM44" s="546"/>
      <c r="AN44" s="546"/>
      <c r="AO44" s="546"/>
      <c r="AP44" s="546"/>
      <c r="AQ44" s="546"/>
      <c r="AR44" s="546"/>
      <c r="AS44" s="546"/>
      <c r="AT44" s="547"/>
      <c r="BC44" s="20"/>
    </row>
    <row r="45" spans="2:60" ht="19.5" customHeight="1" thickBot="1" x14ac:dyDescent="0.4">
      <c r="B45" s="252">
        <v>23</v>
      </c>
      <c r="C45" s="307">
        <f>VLOOKUP($B45,'Gen-Tab_Quick'!$B$3:$O$57,11,0)</f>
        <v>45465</v>
      </c>
      <c r="D45" s="308">
        <f>VLOOKUP($B45,'Gen-Tab_Quick'!$B$3:$O$57,12,0)</f>
        <v>0.75</v>
      </c>
      <c r="E45" s="309" t="str">
        <f>VLOOKUP($B45,'Gen-Tab_Quick'!$B$3:$O$57,7,0)</f>
        <v>Türkei</v>
      </c>
      <c r="F45" s="309" t="str">
        <f>VLOOKUP($B45,'Gen-Tab_Quick'!$B$3:$O$57,8,0)</f>
        <v>Portugal</v>
      </c>
      <c r="G45" s="310">
        <f ca="1">(VLOOKUP(L45,'Pulldown-Listen'!$B$1:$F$49,3))*1</f>
        <v>6</v>
      </c>
      <c r="H45" s="310" t="s">
        <v>54</v>
      </c>
      <c r="I45" s="310">
        <f ca="1">(VLOOKUP(L45,'Pulldown-Listen'!$B$1:$F$49,5))*1</f>
        <v>6</v>
      </c>
      <c r="J45" s="310"/>
      <c r="K45" s="311" t="str">
        <f ca="1">IF(L45=0,0,VLOOKUP(L45,'Pulldown-Listen'!$B$1:$G$49,6,0))</f>
        <v>X</v>
      </c>
      <c r="L45" s="22">
        <f ca="1">VLOOKUP(M45,'Pulldown-Listen'!$I$1:$K$49,3,0)</f>
        <v>49</v>
      </c>
      <c r="M45" s="19">
        <f t="shared" ca="1" si="21"/>
        <v>7</v>
      </c>
      <c r="N45" s="19">
        <f t="shared" ca="1" si="22"/>
        <v>2</v>
      </c>
      <c r="O45" s="304">
        <f>ROUND((VLOOKUP(E45,'Gen-Tab_Quick'!$S$3:$V$26,4,0)-VLOOKUP(F45,'Gen-Tab_Quick'!$S$3:$V$26,4,0))/1000,0)</f>
        <v>0</v>
      </c>
      <c r="Q45" s="511"/>
      <c r="R45" s="511"/>
      <c r="T45" s="317">
        <v>3</v>
      </c>
      <c r="U45" s="318" t="s">
        <v>139</v>
      </c>
      <c r="V45" s="319" t="str">
        <f ca="1">IF(T48=1,VLOOKUP($T45,'Grupp-Tab-Quick'!$D$78:$AB$81,3,0),"Tipps fehlen")</f>
        <v>Portugal</v>
      </c>
      <c r="W45" s="319">
        <f ca="1">VLOOKUP(V45,'Grupp-Tab-Quick'!$AI$78:$AJ$81,2,0)</f>
        <v>3</v>
      </c>
      <c r="X45" s="320">
        <f ca="1">IF(T48=1,VLOOKUP($T45,'Grupp-Tab-Quick'!$D$78:$AB$81,4,0),0)</f>
        <v>12</v>
      </c>
      <c r="Y45" s="320" t="s">
        <v>54</v>
      </c>
      <c r="Z45" s="318">
        <f ca="1">IF(T48=1,VLOOKUP($T45,'Grupp-Tab-Quick'!$D$78:$AB$81,5,0),0)</f>
        <v>14</v>
      </c>
      <c r="AA45" s="320">
        <f ca="1">X45-Z45</f>
        <v>-2</v>
      </c>
      <c r="AB45" s="321">
        <f ca="1">IF(T48=1,VLOOKUP($T45,'Grupp-Tab-Quick'!$D$78:$AB$81,7,0),0)</f>
        <v>2</v>
      </c>
      <c r="AC45" s="331" t="str">
        <f ca="1">IF(T48=1,VLOOKUP(V45,'Grupp-Tab-Quick'!F$78:AG$81,28,0),"")</f>
        <v/>
      </c>
      <c r="AD45" s="339">
        <f ca="1">VLOOKUP(V45,'Grupp-Tab-Quick'!F$95:T$100,15,0)</f>
        <v>3</v>
      </c>
      <c r="AG45" s="576"/>
      <c r="AH45" s="343"/>
      <c r="AI45" s="548"/>
      <c r="AJ45" s="549"/>
      <c r="AK45" s="549"/>
      <c r="AL45" s="549"/>
      <c r="AM45" s="549"/>
      <c r="AN45" s="549"/>
      <c r="AO45" s="549"/>
      <c r="AP45" s="549"/>
      <c r="AQ45" s="549"/>
      <c r="AR45" s="549"/>
      <c r="AS45" s="549"/>
      <c r="AT45" s="550"/>
      <c r="BC45" s="20"/>
    </row>
    <row r="46" spans="2:60" ht="19.5" customHeight="1" thickBot="1" x14ac:dyDescent="0.4">
      <c r="B46" s="252">
        <v>24</v>
      </c>
      <c r="C46" s="307">
        <f>VLOOKUP($B46,'Gen-Tab_Quick'!$B$3:$O$57,11,0)</f>
        <v>45465</v>
      </c>
      <c r="D46" s="308">
        <f>VLOOKUP($B46,'Gen-Tab_Quick'!$B$3:$O$57,12,0)</f>
        <v>0.625</v>
      </c>
      <c r="E46" s="309" t="str">
        <f>VLOOKUP($B46,'Gen-Tab_Quick'!$B$3:$O$57,7,0)</f>
        <v>Georgien</v>
      </c>
      <c r="F46" s="309" t="str">
        <f>VLOOKUP($B46,'Gen-Tab_Quick'!$B$3:$O$57,8,0)</f>
        <v>Tschechien</v>
      </c>
      <c r="G46" s="310">
        <f ca="1">(VLOOKUP(L46,'Pulldown-Listen'!$B$1:$F$49,3))*1</f>
        <v>0</v>
      </c>
      <c r="H46" s="310" t="s">
        <v>54</v>
      </c>
      <c r="I46" s="310">
        <f ca="1">(VLOOKUP(L46,'Pulldown-Listen'!$B$1:$F$49,5))*1</f>
        <v>0</v>
      </c>
      <c r="J46" s="310"/>
      <c r="K46" s="311" t="str">
        <f ca="1">IF(L46=0,0,VLOOKUP(L46,'Pulldown-Listen'!$B$1:$G$49,6,0))</f>
        <v>X</v>
      </c>
      <c r="L46" s="22">
        <f ca="1">VLOOKUP(M46,'Pulldown-Listen'!$I$1:$K$49,3,0)</f>
        <v>1</v>
      </c>
      <c r="M46" s="19">
        <f t="shared" ca="1" si="21"/>
        <v>1</v>
      </c>
      <c r="N46" s="19">
        <f t="shared" ca="1" si="22"/>
        <v>2</v>
      </c>
      <c r="O46" s="304">
        <f>ROUND((VLOOKUP(E46,'Gen-Tab_Quick'!$S$3:$V$26,4,0)-VLOOKUP(F46,'Gen-Tab_Quick'!$S$3:$V$26,4,0))/1000,0)</f>
        <v>0</v>
      </c>
      <c r="Q46" s="511"/>
      <c r="R46" s="511"/>
      <c r="T46" s="322">
        <v>4</v>
      </c>
      <c r="U46" s="323" t="s">
        <v>139</v>
      </c>
      <c r="V46" s="324" t="str">
        <f ca="1">IF(T48=1,VLOOKUP($T46,'Grupp-Tab-Quick'!$D$78:$AB$81,3,0),"Tipps fehlen")</f>
        <v>Türkei</v>
      </c>
      <c r="W46" s="324">
        <f ca="1">VLOOKUP(V46,'Grupp-Tab-Quick'!$AI$78:$AJ$81,2,0)</f>
        <v>3</v>
      </c>
      <c r="X46" s="325">
        <f ca="1">IF(T48=1,VLOOKUP($T46,'Grupp-Tab-Quick'!$D$78:$AB$81,4,0),0)</f>
        <v>6</v>
      </c>
      <c r="Y46" s="325" t="s">
        <v>54</v>
      </c>
      <c r="Z46" s="323">
        <f ca="1">IF(T48=1,VLOOKUP($T46,'Grupp-Tab-Quick'!$D$78:$AB$81,5,0),0)</f>
        <v>11</v>
      </c>
      <c r="AA46" s="325">
        <f ca="1">X46-Z46</f>
        <v>-5</v>
      </c>
      <c r="AB46" s="326">
        <f ca="1">IF(T48=1,VLOOKUP($T46,'Grupp-Tab-Quick'!$D$78:$AB$81,7,0),0)</f>
        <v>2</v>
      </c>
      <c r="AC46" s="332" t="str">
        <f ca="1">IF(T48=1,VLOOKUP(V46,'Grupp-Tab-Quick'!F$78:AG$81,28,0),"")</f>
        <v/>
      </c>
      <c r="AE46" s="19">
        <f ca="1">IF(OR(U47="4)",U47="5)",U47="6)"),1,0)</f>
        <v>0</v>
      </c>
      <c r="AG46" s="576"/>
      <c r="AH46" s="344"/>
      <c r="AI46" s="551"/>
      <c r="AJ46" s="552"/>
      <c r="AK46" s="552"/>
      <c r="AL46" s="552"/>
      <c r="AM46" s="552"/>
      <c r="AN46" s="552"/>
      <c r="AO46" s="552"/>
      <c r="AP46" s="552"/>
      <c r="AQ46" s="552"/>
      <c r="AR46" s="552"/>
      <c r="AS46" s="552"/>
      <c r="AT46" s="553"/>
      <c r="AV46" s="23"/>
    </row>
    <row r="47" spans="2:60" ht="19.5" customHeight="1" x14ac:dyDescent="0.35">
      <c r="B47" s="252">
        <v>35</v>
      </c>
      <c r="C47" s="307">
        <f>VLOOKUP($B47,'Gen-Tab_Quick'!$B$3:$O$57,11,0)</f>
        <v>45469</v>
      </c>
      <c r="D47" s="308">
        <f>VLOOKUP($B47,'Gen-Tab_Quick'!$B$3:$O$57,12,0)</f>
        <v>0.875</v>
      </c>
      <c r="E47" s="309" t="str">
        <f>VLOOKUP($B47,'Gen-Tab_Quick'!$B$3:$O$57,7,0)</f>
        <v>Tschechien</v>
      </c>
      <c r="F47" s="309" t="str">
        <f>VLOOKUP($B47,'Gen-Tab_Quick'!$B$3:$O$57,8,0)</f>
        <v>Türkei</v>
      </c>
      <c r="G47" s="310">
        <f ca="1">(VLOOKUP(L47,'Pulldown-Listen'!$B$1:$F$49,3))*1</f>
        <v>5</v>
      </c>
      <c r="H47" s="310" t="s">
        <v>54</v>
      </c>
      <c r="I47" s="310">
        <f ca="1">(VLOOKUP(L47,'Pulldown-Listen'!$B$1:$F$49,5))*1</f>
        <v>0</v>
      </c>
      <c r="J47" s="310"/>
      <c r="K47" s="311">
        <f ca="1">IF(L47=0,0,VLOOKUP(L47,'Pulldown-Listen'!$B$1:$G$49,6,0))</f>
        <v>1</v>
      </c>
      <c r="L47" s="22">
        <f ca="1">VLOOKUP(M47,'Pulldown-Listen'!$I$1:$K$49,3,0)</f>
        <v>26</v>
      </c>
      <c r="M47" s="19">
        <f t="shared" ca="1" si="21"/>
        <v>18</v>
      </c>
      <c r="N47" s="19">
        <f t="shared" ca="1" si="22"/>
        <v>1</v>
      </c>
      <c r="O47" s="304">
        <f>ROUND((VLOOKUP(E47,'Gen-Tab_Quick'!$S$3:$V$26,4,0)-VLOOKUP(F47,'Gen-Tab_Quick'!$S$3:$V$26,4,0))/1000,0)</f>
        <v>0</v>
      </c>
      <c r="P47" s="19" t="str">
        <f ca="1">'Sub-Tab_F_Quick'!P130</f>
        <v>nein</v>
      </c>
      <c r="Q47" s="26">
        <f ca="1">RANDBETWEEN(1,2)</f>
        <v>2</v>
      </c>
      <c r="T47" s="327"/>
      <c r="U47" s="330" t="str">
        <f ca="1">IF(OR(AC43="1)",AC44="1)",AC45="1)",AC46="1)"),VLOOKUP("1)",'Pulldown-Listen'!A$56:C$61,2,0),IF(OR(AC43="2)",AC44="2)",AC45="2)",AC46="2)"),VLOOKUP("2)",'Pulldown-Listen'!A$56:C$61,2,0),IF(OR(AC43="3)",AC44="3)",AC45="3)",AC46="3)"),VLOOKUP("3)",'Pulldown-Listen'!A$56:C$61,2,0),IF(OR(AC43="4)",AC44="4)",AC45="4)",AC46="4)"),VLOOKUP("4)",'Pulldown-Listen'!A$56:C$61,2,0),IF(OR(AC43="5)",AC44="5)",AC45="5)",AC46="5)"),VLOOKUP("5)",'Pulldown-Listen'!A$56:C$61,2,0),IF(OR(AC43="6)",AC44="6)",AC45="6)",AC46="6)"),VLOOKUP("6)",'Pulldown-Listen'!A$56:C$61,2,0),""))))))</f>
        <v/>
      </c>
      <c r="V47" s="519" t="str">
        <f ca="1">IF(U47="","",VLOOKUP(U47,'Pulldown-Listen'!A56:C61,3,0))</f>
        <v/>
      </c>
      <c r="W47" s="519"/>
      <c r="X47" s="519"/>
      <c r="Y47" s="519"/>
      <c r="Z47" s="519"/>
      <c r="AA47" s="519"/>
      <c r="AB47" s="519"/>
      <c r="AC47" s="520"/>
      <c r="AE47" s="19" t="str">
        <f ca="1">VLOOKUP(V45,'Grupp-Tab-Quick'!$F$95:$P$100,11,0)</f>
        <v>N</v>
      </c>
      <c r="AG47" s="574" t="str">
        <f ca="1">VLOOKUP(AE48,'Pulldown-Listen'!A$135:B$136,2,0)</f>
        <v xml:space="preserve"> </v>
      </c>
      <c r="AH47" s="575">
        <v>51</v>
      </c>
      <c r="AI47" s="515">
        <f>VLOOKUP($AH47,'Gen-Tab_Quick'!$B$3:$O$57,11,0)</f>
        <v>45487</v>
      </c>
      <c r="AJ47" s="516">
        <f>VLOOKUP($AH47,'Gen-Tab_Quick'!$B$3:$O$57,12,0)</f>
        <v>0.875</v>
      </c>
      <c r="AK47" s="486" t="str">
        <f>VLOOKUP(AH47,'Gen-Tab_Quick'!$B$49:$D$57,2,0)</f>
        <v>1HF1</v>
      </c>
      <c r="AL47" s="484" t="str">
        <f ca="1">VLOOKUP(AK47,$AV$38:$AW$41,2,0)</f>
        <v>Tschechien</v>
      </c>
      <c r="AM47" s="486" t="str">
        <f>VLOOKUP(AH47,'Gen-Tab_Quick'!$B$49:$D$57,3,0)</f>
        <v>1HF2</v>
      </c>
      <c r="AN47" s="484" t="str">
        <f ca="1">VLOOKUP(AM47,$AV$38:$AW$41,2,0)</f>
        <v>Italien</v>
      </c>
      <c r="AO47" s="540">
        <f ca="1">(VLOOKUP(AS47,'Pulldown-Listen'!$B$1:$F$49,3))*1</f>
        <v>0</v>
      </c>
      <c r="AP47" s="517" t="s">
        <v>54</v>
      </c>
      <c r="AQ47" s="542">
        <f ca="1">(VLOOKUP(AS47,'Pulldown-Listen'!$B$1:$F$49,5))*1</f>
        <v>0</v>
      </c>
      <c r="AR47" s="555"/>
      <c r="AS47" s="539">
        <f ca="1">VLOOKUP(BF47,'Pulldown-Listen'!$I$1:$K$49,3,0)</f>
        <v>1</v>
      </c>
      <c r="AT47" s="489" t="str">
        <f ca="1">IF(AS47=0,0,VLOOKUP(AS47,'Pulldown-Listen'!$B$1:$G$49,6,0))</f>
        <v>X</v>
      </c>
      <c r="AU47" s="481">
        <f t="shared" ref="AU47" ca="1" si="23">RANDBETWEEN(1,2)</f>
        <v>1</v>
      </c>
      <c r="AV47" s="476" t="s">
        <v>153</v>
      </c>
      <c r="AW47" s="482" t="str">
        <f ca="1">IF(AND(AZ47="ja",OR(AT47=1,AU47=1)),AL47,IF(AND(AZ47="ja",OR(AT47=2,AU47=2)),AN47,IF(AND(AZ47="nein",AT47=1),AL47,IF(AND(AZ47="nein",AT47=2),AN47,""))))</f>
        <v>Tschechien</v>
      </c>
      <c r="AX47" s="476" t="str">
        <f ca="1">VLOOKUP(AL47,'Gen-Tab_Quick'!$S$3:$T$26,2,0)</f>
        <v>F4</v>
      </c>
      <c r="AY47" s="476" t="str">
        <f ca="1">VLOOKUP(AN47,'Gen-Tab_Quick'!$S$3:$T$26,2,0)</f>
        <v>B3</v>
      </c>
      <c r="AZ47" s="476" t="str">
        <f ca="1">IF(AT47="X","ja","nein")</f>
        <v>ja</v>
      </c>
      <c r="BA47" s="476" t="str">
        <f ca="1">IF(AT47=0,"",IF(AZ47="nein","",IF(AND(AZ47="ja",AU47&gt;0),"","Elfmeterschießen tippen !")))</f>
        <v/>
      </c>
      <c r="BB47" s="476" t="s">
        <v>154</v>
      </c>
      <c r="BC47" s="482" t="str">
        <f ca="1">IF(AW47=AL47:AL47,AN47,AL47)</f>
        <v>Italien</v>
      </c>
      <c r="BE47" s="22">
        <f ca="1">VLOOKUP(BF47,'Pulldown-Listen'!$I$1:$K$49,3,0)</f>
        <v>1</v>
      </c>
      <c r="BF47" s="19">
        <f ca="1">IF(BG47=1,RANDBETWEEN(8,28),IF(BG47=2,RANDBETWEEN(1,7),RANDBETWEEN(29,49)))</f>
        <v>1</v>
      </c>
      <c r="BG47" s="19">
        <f ca="1">ROUND(IF(AND(BH47&lt;=6,BH47&gt;=-6),RANDBETWEEN(1,3),IF(AND(BH47&gt;6,BH47&lt;12),(RANDBETWEEN(10,27)/10)-0.3,IF(BH47&gt;=12,(RANDBETWEEN(10,25)/10)-0.5,IF(BH47&lt;=-12,(RANDBETWEEN(15,30)/10)+0.49,(RANDBETWEEN(13,30)/10)+0.3)))),0)</f>
        <v>2</v>
      </c>
      <c r="BH47" s="304">
        <f ca="1">ROUND((VLOOKUP(AL47,'Gen-Tab_Quick'!$S$3:$V$26,4,0)-VLOOKUP(AN47,'Gen-Tab_Quick'!$S$3:$V$26,4,0))/1000,0)</f>
        <v>0</v>
      </c>
    </row>
    <row r="48" spans="2:60" ht="19.5" customHeight="1" thickBot="1" x14ac:dyDescent="0.4">
      <c r="B48" s="253">
        <v>36</v>
      </c>
      <c r="C48" s="312">
        <f>VLOOKUP($B48,'Gen-Tab_Quick'!$B$3:$O$57,11,0)</f>
        <v>45469</v>
      </c>
      <c r="D48" s="313">
        <f>VLOOKUP($B48,'Gen-Tab_Quick'!$B$3:$O$57,12,0)</f>
        <v>0.875</v>
      </c>
      <c r="E48" s="314" t="str">
        <f>VLOOKUP($B48,'Gen-Tab_Quick'!$B$3:$O$57,7,0)</f>
        <v>Georgien</v>
      </c>
      <c r="F48" s="314" t="str">
        <f>VLOOKUP($B48,'Gen-Tab_Quick'!$B$3:$O$57,8,0)</f>
        <v>Portugal</v>
      </c>
      <c r="G48" s="315">
        <f ca="1">(VLOOKUP(L48,'Pulldown-Listen'!$B$1:$F$49,3))*1</f>
        <v>3</v>
      </c>
      <c r="H48" s="315" t="s">
        <v>54</v>
      </c>
      <c r="I48" s="315">
        <f ca="1">(VLOOKUP(L48,'Pulldown-Listen'!$B$1:$F$49,5))*1</f>
        <v>1</v>
      </c>
      <c r="J48" s="315"/>
      <c r="K48" s="316">
        <f ca="1">IF(L48=0,0,VLOOKUP(L48,'Pulldown-Listen'!$B$1:$G$49,6,0))</f>
        <v>1</v>
      </c>
      <c r="L48" s="22">
        <f ca="1">VLOOKUP(M48,'Pulldown-Listen'!$I$1:$K$49,3,0)</f>
        <v>11</v>
      </c>
      <c r="M48" s="19">
        <f t="shared" ca="1" si="21"/>
        <v>12</v>
      </c>
      <c r="N48" s="19">
        <f t="shared" ca="1" si="22"/>
        <v>1</v>
      </c>
      <c r="O48" s="304">
        <f>ROUND((VLOOKUP(E48,'Gen-Tab_Quick'!$S$3:$V$26,4,0)-VLOOKUP(F48,'Gen-Tab_Quick'!$S$3:$V$26,4,0))/1000,0)</f>
        <v>0</v>
      </c>
      <c r="P48" s="19" t="str">
        <f ca="1">'Sub-Tab_F_Quick'!P131</f>
        <v>nein</v>
      </c>
      <c r="Q48" s="26">
        <f ca="1">RANDBETWEEN(1,2)</f>
        <v>2</v>
      </c>
      <c r="T48" s="328">
        <f ca="1">IF('Grupp-Tab-Quick'!AJ82=12,1,0)</f>
        <v>1</v>
      </c>
      <c r="U48" s="329">
        <f ca="1">IF(SUM(W43:W46)=12,1,0)</f>
        <v>1</v>
      </c>
      <c r="V48" s="521"/>
      <c r="W48" s="521"/>
      <c r="X48" s="521"/>
      <c r="Y48" s="521"/>
      <c r="Z48" s="521"/>
      <c r="AA48" s="521"/>
      <c r="AB48" s="521"/>
      <c r="AC48" s="522"/>
      <c r="AE48" s="19" t="str">
        <f ca="1">AE47</f>
        <v>N</v>
      </c>
      <c r="AG48" s="574"/>
      <c r="AH48" s="575"/>
      <c r="AI48" s="507"/>
      <c r="AJ48" s="508"/>
      <c r="AK48" s="467"/>
      <c r="AL48" s="465"/>
      <c r="AM48" s="467"/>
      <c r="AN48" s="465"/>
      <c r="AO48" s="556"/>
      <c r="AP48" s="544"/>
      <c r="AQ48" s="554"/>
      <c r="AR48" s="538"/>
      <c r="AS48" s="537"/>
      <c r="AT48" s="494"/>
      <c r="AU48" s="481"/>
      <c r="AV48" s="476"/>
      <c r="AW48" s="482"/>
      <c r="AX48" s="476"/>
      <c r="AY48" s="476"/>
      <c r="AZ48" s="476"/>
      <c r="BA48" s="476"/>
      <c r="BB48" s="476"/>
      <c r="BC48" s="482"/>
    </row>
    <row r="49" spans="2:51" ht="19.5" customHeight="1" x14ac:dyDescent="0.35">
      <c r="U49" s="28"/>
      <c r="V49" s="32"/>
      <c r="W49" s="32"/>
      <c r="X49" s="32"/>
      <c r="Y49" s="32"/>
      <c r="Z49" s="32"/>
      <c r="AA49" s="32"/>
      <c r="AB49" s="32"/>
      <c r="AC49" s="32"/>
      <c r="AH49" s="23"/>
      <c r="AN49" s="558" t="str">
        <f ca="1">BA47</f>
        <v/>
      </c>
      <c r="AO49" s="558"/>
      <c r="AP49" s="558"/>
      <c r="AQ49" s="558"/>
      <c r="AR49" s="558"/>
      <c r="AV49" s="23"/>
    </row>
    <row r="50" spans="2:51" ht="19.5" customHeight="1" x14ac:dyDescent="0.35">
      <c r="U50" s="28"/>
      <c r="V50" s="32"/>
      <c r="W50" s="32"/>
      <c r="X50" s="32"/>
      <c r="Y50" s="32"/>
      <c r="Z50" s="32"/>
      <c r="AA50" s="32"/>
      <c r="AB50" s="32"/>
      <c r="AC50" s="32"/>
      <c r="AN50" s="477"/>
      <c r="AO50" s="477"/>
      <c r="AP50" s="477"/>
      <c r="AQ50" s="477"/>
      <c r="AR50" s="477"/>
    </row>
    <row r="51" spans="2:51" ht="19.5" customHeight="1" x14ac:dyDescent="0.35">
      <c r="U51" s="28"/>
      <c r="V51" s="32"/>
      <c r="W51" s="32"/>
      <c r="X51" s="32"/>
      <c r="Y51" s="32"/>
      <c r="Z51" s="32"/>
      <c r="AA51" s="32"/>
      <c r="AB51" s="32"/>
      <c r="AC51" s="32"/>
    </row>
    <row r="52" spans="2:51" ht="19.5" customHeight="1" x14ac:dyDescent="0.35">
      <c r="U52" s="28"/>
      <c r="V52" s="32"/>
      <c r="W52" s="32"/>
      <c r="X52" s="32"/>
      <c r="Y52" s="32"/>
      <c r="Z52" s="32"/>
      <c r="AA52" s="32"/>
      <c r="AB52" s="32"/>
      <c r="AC52" s="32"/>
      <c r="AI52" s="569" t="s">
        <v>155</v>
      </c>
      <c r="AJ52" s="569"/>
      <c r="AK52" s="569"/>
      <c r="AL52" s="569"/>
      <c r="AN52" s="573" t="str">
        <f ca="1">AW47</f>
        <v>Tschechien</v>
      </c>
      <c r="AO52" s="573"/>
      <c r="AP52" s="573"/>
      <c r="AQ52" s="573"/>
      <c r="AR52" s="573"/>
      <c r="AX52" s="476"/>
      <c r="AY52" s="476" t="e">
        <f ca="1">VLOOKUP(AN52,'Gen-Tab_Quick'!$S$3:$T$18,2,0)</f>
        <v>#N/A</v>
      </c>
    </row>
    <row r="53" spans="2:51" ht="19.5" customHeight="1" thickBot="1" x14ac:dyDescent="0.4">
      <c r="U53" s="28"/>
      <c r="V53" s="32"/>
      <c r="W53" s="32"/>
      <c r="X53" s="32"/>
      <c r="Y53" s="32"/>
      <c r="Z53" s="32"/>
      <c r="AA53" s="32"/>
      <c r="AB53" s="32"/>
      <c r="AC53" s="32"/>
      <c r="AI53" s="569"/>
      <c r="AJ53" s="569"/>
      <c r="AK53" s="569"/>
      <c r="AL53" s="569"/>
      <c r="AM53" s="27"/>
      <c r="AN53" s="573"/>
      <c r="AO53" s="573"/>
      <c r="AP53" s="573"/>
      <c r="AQ53" s="573"/>
      <c r="AR53" s="573"/>
      <c r="AS53" s="27"/>
      <c r="AT53" s="27"/>
      <c r="AX53" s="476"/>
      <c r="AY53" s="476"/>
    </row>
    <row r="54" spans="2:51" ht="38.25" customHeight="1" thickTop="1" thickBot="1" x14ac:dyDescent="0.4">
      <c r="B54" s="30"/>
      <c r="C54" s="559" t="s">
        <v>156</v>
      </c>
      <c r="D54" s="560"/>
      <c r="E54" s="561">
        <f>'1'!C7</f>
        <v>0</v>
      </c>
      <c r="F54" s="562"/>
      <c r="G54" s="562"/>
      <c r="H54" s="562"/>
      <c r="I54" s="562"/>
      <c r="J54" s="562"/>
      <c r="K54" s="563"/>
      <c r="V54" s="31"/>
      <c r="W54" s="31"/>
      <c r="X54" s="32"/>
      <c r="Y54" s="32"/>
      <c r="Z54" s="32"/>
      <c r="AA54" s="32"/>
      <c r="AB54" s="32"/>
      <c r="AC54" s="32"/>
      <c r="AH54" s="23"/>
      <c r="AQ54" s="23"/>
      <c r="AV54" s="23"/>
    </row>
    <row r="55" spans="2:51" ht="38.25" customHeight="1" thickTop="1" thickBot="1" x14ac:dyDescent="0.4">
      <c r="C55" s="559" t="s">
        <v>157</v>
      </c>
      <c r="D55" s="560"/>
      <c r="E55" s="564">
        <f>'1'!C6</f>
        <v>0</v>
      </c>
      <c r="F55" s="564"/>
      <c r="G55" s="564"/>
      <c r="H55" s="564"/>
      <c r="I55" s="564"/>
      <c r="J55" s="564"/>
      <c r="K55" s="565"/>
      <c r="V55" s="31"/>
      <c r="W55" s="31"/>
      <c r="AH55" s="23"/>
      <c r="AQ55" s="23"/>
      <c r="AV55" s="23"/>
    </row>
    <row r="56" spans="2:51" ht="19.5" customHeight="1" thickTop="1" thickBot="1" x14ac:dyDescent="0.4">
      <c r="B56" s="33"/>
      <c r="C56" s="34"/>
      <c r="D56" s="34"/>
      <c r="E56" s="34"/>
      <c r="F56" s="34"/>
      <c r="G56" s="34"/>
      <c r="H56" s="34"/>
      <c r="I56" s="34"/>
      <c r="J56" s="34"/>
      <c r="K56" s="34"/>
      <c r="AH56" s="23"/>
      <c r="AI56" s="557" t="s">
        <v>438</v>
      </c>
      <c r="AJ56" s="557"/>
      <c r="AK56" s="557"/>
      <c r="AL56" s="557"/>
      <c r="AM56" s="557"/>
      <c r="AN56" s="557"/>
      <c r="AQ56" s="23"/>
      <c r="AV56" s="23"/>
    </row>
    <row r="57" spans="2:51" ht="79.5" customHeight="1" thickTop="1" thickBot="1" x14ac:dyDescent="0.4">
      <c r="C57" s="559" t="s">
        <v>439</v>
      </c>
      <c r="D57" s="560"/>
      <c r="E57" s="566">
        <f>'1'!C10</f>
        <v>0</v>
      </c>
      <c r="F57" s="567"/>
      <c r="G57" s="567"/>
      <c r="H57" s="567"/>
      <c r="I57" s="567"/>
      <c r="J57" s="567"/>
      <c r="K57" s="568"/>
      <c r="AH57" s="23"/>
      <c r="AI57" s="557"/>
      <c r="AJ57" s="557"/>
      <c r="AK57" s="557"/>
      <c r="AL57" s="557"/>
      <c r="AM57" s="557"/>
      <c r="AN57" s="557"/>
      <c r="AQ57" s="23"/>
      <c r="AV57" s="23"/>
    </row>
    <row r="58" spans="2:51" ht="19.5" customHeight="1" thickTop="1" x14ac:dyDescent="0.35">
      <c r="B58" s="35"/>
      <c r="C58" s="186"/>
      <c r="D58" s="186"/>
      <c r="E58" s="187"/>
      <c r="F58" s="187"/>
      <c r="G58" s="187"/>
      <c r="H58" s="187"/>
      <c r="I58" s="187"/>
      <c r="J58" s="187"/>
      <c r="K58" s="187"/>
      <c r="AI58" s="557"/>
      <c r="AJ58" s="557"/>
      <c r="AK58" s="557"/>
      <c r="AL58" s="557"/>
      <c r="AM58" s="557"/>
      <c r="AN58" s="557"/>
    </row>
    <row r="59" spans="2:51" ht="19.5" customHeight="1" x14ac:dyDescent="0.35">
      <c r="C59" s="186"/>
      <c r="D59" s="186"/>
      <c r="E59" s="187"/>
      <c r="F59" s="187"/>
      <c r="G59" s="187"/>
      <c r="H59" s="187"/>
      <c r="I59" s="187"/>
      <c r="J59" s="187"/>
      <c r="K59" s="187"/>
      <c r="AI59" s="557"/>
      <c r="AJ59" s="557"/>
      <c r="AK59" s="557"/>
      <c r="AL59" s="557"/>
      <c r="AM59" s="557"/>
      <c r="AN59" s="557"/>
    </row>
    <row r="60" spans="2:51" ht="19.5" customHeight="1" x14ac:dyDescent="0.35">
      <c r="B60" s="33"/>
      <c r="C60" s="186"/>
      <c r="D60" s="186"/>
      <c r="E60" s="187"/>
      <c r="F60" s="187"/>
      <c r="G60" s="187"/>
      <c r="H60" s="187"/>
      <c r="I60" s="187"/>
      <c r="J60" s="187"/>
      <c r="K60" s="187"/>
      <c r="AH60" s="23"/>
      <c r="AI60" s="557"/>
      <c r="AJ60" s="557"/>
      <c r="AK60" s="557"/>
      <c r="AL60" s="557"/>
      <c r="AM60" s="557"/>
      <c r="AN60" s="557"/>
      <c r="AQ60" s="23"/>
      <c r="AV60" s="23"/>
    </row>
    <row r="61" spans="2:51" ht="19.5" customHeight="1" x14ac:dyDescent="0.35">
      <c r="J61"/>
      <c r="AH61" s="23"/>
      <c r="AQ61" s="23"/>
      <c r="AV61" s="23"/>
    </row>
    <row r="62" spans="2:51" ht="19.5" customHeight="1" x14ac:dyDescent="0.35">
      <c r="B62" s="36"/>
      <c r="C62" s="37"/>
      <c r="AH62" s="23"/>
      <c r="AQ62" s="23"/>
      <c r="AV62" s="23"/>
    </row>
    <row r="63" spans="2:51" ht="19.5" customHeight="1" x14ac:dyDescent="0.35">
      <c r="AH63" s="23"/>
      <c r="AQ63" s="23"/>
      <c r="AV63" s="23"/>
    </row>
    <row r="64" spans="2:51" ht="19.5" customHeight="1" x14ac:dyDescent="0.35">
      <c r="AH64" s="23"/>
      <c r="AQ64" s="23"/>
      <c r="AV64" s="23"/>
    </row>
    <row r="65" spans="21:48" ht="19.5" customHeight="1" x14ac:dyDescent="0.35">
      <c r="AH65" s="23"/>
      <c r="AQ65" s="23"/>
      <c r="AV65" s="23"/>
    </row>
    <row r="66" spans="21:48" ht="19.5" customHeight="1" x14ac:dyDescent="0.35">
      <c r="AH66" s="23"/>
      <c r="AQ66" s="23"/>
      <c r="AV66" s="23"/>
    </row>
    <row r="67" spans="21:48" ht="19.5" customHeight="1" x14ac:dyDescent="0.35">
      <c r="AH67" s="23"/>
      <c r="AQ67" s="23"/>
      <c r="AV67" s="23"/>
    </row>
    <row r="68" spans="21:48" ht="19.5" customHeight="1" x14ac:dyDescent="0.35">
      <c r="U68" s="38"/>
    </row>
    <row r="69" spans="21:48" ht="19.5" customHeight="1" x14ac:dyDescent="0.35">
      <c r="AH69" s="23"/>
      <c r="AQ69" s="23"/>
      <c r="AV69" s="23"/>
    </row>
    <row r="70" spans="21:48" ht="19.5" customHeight="1" x14ac:dyDescent="0.35">
      <c r="AH70" s="23"/>
      <c r="AQ70" s="23"/>
      <c r="AV70" s="23"/>
    </row>
  </sheetData>
  <sheetProtection algorithmName="SHA-512" hashValue="T12KTXMRyc2IhKLYTfufDwyFAw8Z9LYhhYffujxMRkFdESduwmW/b8XfOChhReCl8T9GWewYxUYHsiMoVUrgxQ==" saltValue="pkHHyhhtVxT+cTq7C3lVeg==" spinCount="100000" sheet="1" selectLockedCells="1"/>
  <mergeCells count="387">
    <mergeCell ref="C2:G2"/>
    <mergeCell ref="Q2:R6"/>
    <mergeCell ref="T2:AC2"/>
    <mergeCell ref="AG2:AG6"/>
    <mergeCell ref="AI2:AT3"/>
    <mergeCell ref="AH4:AH5"/>
    <mergeCell ref="AI4:AI5"/>
    <mergeCell ref="AJ4:AJ5"/>
    <mergeCell ref="AK4:AK5"/>
    <mergeCell ref="AL4:AL5"/>
    <mergeCell ref="AY4:AY5"/>
    <mergeCell ref="AZ4:AZ5"/>
    <mergeCell ref="BA4:BA5"/>
    <mergeCell ref="BB4:BB5"/>
    <mergeCell ref="BC4:BC5"/>
    <mergeCell ref="AH6:AH7"/>
    <mergeCell ref="AI6:AI7"/>
    <mergeCell ref="AJ6:AJ7"/>
    <mergeCell ref="AK6:AK7"/>
    <mergeCell ref="AL6:AL7"/>
    <mergeCell ref="AS4:AS5"/>
    <mergeCell ref="AT4:AT5"/>
    <mergeCell ref="AU4:AU5"/>
    <mergeCell ref="AV4:AV5"/>
    <mergeCell ref="AW4:AW5"/>
    <mergeCell ref="AX4:AX5"/>
    <mergeCell ref="AM4:AM5"/>
    <mergeCell ref="AN4:AN5"/>
    <mergeCell ref="AO4:AO5"/>
    <mergeCell ref="AP4:AP5"/>
    <mergeCell ref="AQ4:AQ5"/>
    <mergeCell ref="AR4:AR5"/>
    <mergeCell ref="AY6:AY7"/>
    <mergeCell ref="AZ6:AZ7"/>
    <mergeCell ref="V7:AC8"/>
    <mergeCell ref="AG7:AG8"/>
    <mergeCell ref="AH8:AH9"/>
    <mergeCell ref="AI8:AI9"/>
    <mergeCell ref="AJ8:AJ9"/>
    <mergeCell ref="AS6:AS7"/>
    <mergeCell ref="AT6:AT7"/>
    <mergeCell ref="AU6:AU7"/>
    <mergeCell ref="AV6:AV7"/>
    <mergeCell ref="AM6:AM7"/>
    <mergeCell ref="AN6:AN7"/>
    <mergeCell ref="AO6:AO7"/>
    <mergeCell ref="AP6:AP7"/>
    <mergeCell ref="AQ6:AQ7"/>
    <mergeCell ref="AR6:AR7"/>
    <mergeCell ref="AM8:AM9"/>
    <mergeCell ref="AN8:AN9"/>
    <mergeCell ref="AO8:AO9"/>
    <mergeCell ref="AP8:AP9"/>
    <mergeCell ref="AT8:AT9"/>
    <mergeCell ref="AU8:AU9"/>
    <mergeCell ref="AV8:AV9"/>
    <mergeCell ref="AK8:AK9"/>
    <mergeCell ref="AL8:AL9"/>
    <mergeCell ref="BA6:BA7"/>
    <mergeCell ref="BB6:BB7"/>
    <mergeCell ref="BC6:BC7"/>
    <mergeCell ref="AW6:AW7"/>
    <mergeCell ref="AX6:AX7"/>
    <mergeCell ref="BC8:BC9"/>
    <mergeCell ref="C10:G10"/>
    <mergeCell ref="Q10:R14"/>
    <mergeCell ref="T10:AC10"/>
    <mergeCell ref="AG10:AG14"/>
    <mergeCell ref="AH10:AH11"/>
    <mergeCell ref="AI10:AI11"/>
    <mergeCell ref="AJ10:AJ11"/>
    <mergeCell ref="AK10:AK11"/>
    <mergeCell ref="AL10:AL11"/>
    <mergeCell ref="AW8:AW9"/>
    <mergeCell ref="AX8:AX9"/>
    <mergeCell ref="AY8:AY9"/>
    <mergeCell ref="AZ8:AZ9"/>
    <mergeCell ref="BA8:BA9"/>
    <mergeCell ref="BB8:BB9"/>
    <mergeCell ref="AQ8:AQ9"/>
    <mergeCell ref="AR8:AR9"/>
    <mergeCell ref="AS8:AS9"/>
    <mergeCell ref="AY10:AY11"/>
    <mergeCell ref="AZ10:AZ11"/>
    <mergeCell ref="BA10:BA11"/>
    <mergeCell ref="BB10:BB11"/>
    <mergeCell ref="BC10:BC11"/>
    <mergeCell ref="AH12:AH13"/>
    <mergeCell ref="AI12:AI13"/>
    <mergeCell ref="AJ12:AJ13"/>
    <mergeCell ref="AK12:AK13"/>
    <mergeCell ref="AL12:AL13"/>
    <mergeCell ref="AS10:AS11"/>
    <mergeCell ref="AT10:AT11"/>
    <mergeCell ref="AU10:AU11"/>
    <mergeCell ref="AV10:AV11"/>
    <mergeCell ref="AW10:AW11"/>
    <mergeCell ref="AX10:AX11"/>
    <mergeCell ref="AM10:AM11"/>
    <mergeCell ref="AN10:AN11"/>
    <mergeCell ref="AO10:AO11"/>
    <mergeCell ref="AP10:AP11"/>
    <mergeCell ref="AQ10:AQ11"/>
    <mergeCell ref="AR10:AR11"/>
    <mergeCell ref="AY12:AY13"/>
    <mergeCell ref="AZ12:AZ13"/>
    <mergeCell ref="BB12:BB13"/>
    <mergeCell ref="BC12:BC13"/>
    <mergeCell ref="AH14:AH15"/>
    <mergeCell ref="AI14:AI15"/>
    <mergeCell ref="AJ14:AJ15"/>
    <mergeCell ref="AK14:AK15"/>
    <mergeCell ref="AL14:AL15"/>
    <mergeCell ref="AS12:AS13"/>
    <mergeCell ref="AT12:AT13"/>
    <mergeCell ref="AU12:AU13"/>
    <mergeCell ref="AV12:AV13"/>
    <mergeCell ref="AW12:AW13"/>
    <mergeCell ref="AX12:AX13"/>
    <mergeCell ref="AM12:AM13"/>
    <mergeCell ref="AN12:AN13"/>
    <mergeCell ref="AO12:AO13"/>
    <mergeCell ref="AP12:AP13"/>
    <mergeCell ref="AQ12:AQ13"/>
    <mergeCell ref="AR12:AR13"/>
    <mergeCell ref="AY14:AY15"/>
    <mergeCell ref="AZ14:AZ15"/>
    <mergeCell ref="BA14:BA15"/>
    <mergeCell ref="BB14:BB15"/>
    <mergeCell ref="AU16:AU17"/>
    <mergeCell ref="AV16:AV17"/>
    <mergeCell ref="AK16:AK17"/>
    <mergeCell ref="AL16:AL17"/>
    <mergeCell ref="AN16:AN17"/>
    <mergeCell ref="AO16:AO17"/>
    <mergeCell ref="AP16:AP17"/>
    <mergeCell ref="BA12:BA13"/>
    <mergeCell ref="AQ16:AQ17"/>
    <mergeCell ref="AR16:AR17"/>
    <mergeCell ref="AX14:AX15"/>
    <mergeCell ref="AZ18:AZ19"/>
    <mergeCell ref="BA18:BA19"/>
    <mergeCell ref="BB18:BB19"/>
    <mergeCell ref="BC18:BC19"/>
    <mergeCell ref="AM16:AM17"/>
    <mergeCell ref="V15:AC16"/>
    <mergeCell ref="AG15:AG16"/>
    <mergeCell ref="AH16:AH17"/>
    <mergeCell ref="AI16:AI17"/>
    <mergeCell ref="AJ16:AJ17"/>
    <mergeCell ref="AS14:AS15"/>
    <mergeCell ref="AT14:AT15"/>
    <mergeCell ref="AU14:AU15"/>
    <mergeCell ref="AV14:AV15"/>
    <mergeCell ref="AM14:AM15"/>
    <mergeCell ref="AN14:AN15"/>
    <mergeCell ref="AO14:AO15"/>
    <mergeCell ref="AP14:AP15"/>
    <mergeCell ref="AQ14:AQ15"/>
    <mergeCell ref="AR14:AR15"/>
    <mergeCell ref="AS16:AS17"/>
    <mergeCell ref="BC14:BC15"/>
    <mergeCell ref="AW14:AW15"/>
    <mergeCell ref="AT16:AT17"/>
    <mergeCell ref="BC16:BC17"/>
    <mergeCell ref="AW16:AW17"/>
    <mergeCell ref="AX16:AX17"/>
    <mergeCell ref="AY16:AY17"/>
    <mergeCell ref="AZ16:AZ17"/>
    <mergeCell ref="BA16:BA17"/>
    <mergeCell ref="BB16:BB17"/>
    <mergeCell ref="C18:G18"/>
    <mergeCell ref="Q18:R22"/>
    <mergeCell ref="T18:AC18"/>
    <mergeCell ref="AG18:AG22"/>
    <mergeCell ref="AH18:AH19"/>
    <mergeCell ref="AI18:AI19"/>
    <mergeCell ref="AJ18:AJ19"/>
    <mergeCell ref="AK18:AK19"/>
    <mergeCell ref="AL18:AL19"/>
    <mergeCell ref="AN20:AR21"/>
    <mergeCell ref="AS18:AS19"/>
    <mergeCell ref="AT18:AT19"/>
    <mergeCell ref="AU18:AU19"/>
    <mergeCell ref="AV18:AV19"/>
    <mergeCell ref="AW18:AW19"/>
    <mergeCell ref="AX18:AX19"/>
    <mergeCell ref="AY18:AY19"/>
    <mergeCell ref="AS25:AS26"/>
    <mergeCell ref="AT25:AT26"/>
    <mergeCell ref="AI22:AT24"/>
    <mergeCell ref="AR18:AR19"/>
    <mergeCell ref="AM18:AM19"/>
    <mergeCell ref="AN18:AN19"/>
    <mergeCell ref="AO18:AO19"/>
    <mergeCell ref="AP18:AP19"/>
    <mergeCell ref="AQ18:AQ19"/>
    <mergeCell ref="V23:AC24"/>
    <mergeCell ref="AG23:AG24"/>
    <mergeCell ref="AH25:AH26"/>
    <mergeCell ref="AI25:AI26"/>
    <mergeCell ref="AJ25:AJ26"/>
    <mergeCell ref="AK25:AK26"/>
    <mergeCell ref="AL25:AL26"/>
    <mergeCell ref="AM25:AM26"/>
    <mergeCell ref="AN25:AN26"/>
    <mergeCell ref="AM27:AM28"/>
    <mergeCell ref="AN27:AN28"/>
    <mergeCell ref="AO27:AO28"/>
    <mergeCell ref="AP27:AP28"/>
    <mergeCell ref="BA25:BA26"/>
    <mergeCell ref="BB25:BB26"/>
    <mergeCell ref="BC25:BC26"/>
    <mergeCell ref="C26:G26"/>
    <mergeCell ref="Q26:R30"/>
    <mergeCell ref="T26:AC26"/>
    <mergeCell ref="AG26:AG30"/>
    <mergeCell ref="AH27:AH28"/>
    <mergeCell ref="AI27:AI28"/>
    <mergeCell ref="AJ27:AJ28"/>
    <mergeCell ref="AU25:AU26"/>
    <mergeCell ref="AV25:AV26"/>
    <mergeCell ref="AW25:AW26"/>
    <mergeCell ref="AX25:AX26"/>
    <mergeCell ref="AY25:AY26"/>
    <mergeCell ref="AZ25:AZ26"/>
    <mergeCell ref="AO25:AO26"/>
    <mergeCell ref="AP25:AP26"/>
    <mergeCell ref="AQ25:AQ26"/>
    <mergeCell ref="AR25:AR26"/>
    <mergeCell ref="BC27:BC28"/>
    <mergeCell ref="AH29:AH30"/>
    <mergeCell ref="AI29:AI30"/>
    <mergeCell ref="AJ29:AJ30"/>
    <mergeCell ref="AK29:AK30"/>
    <mergeCell ref="AL29:AL30"/>
    <mergeCell ref="AM29:AM30"/>
    <mergeCell ref="AN29:AN30"/>
    <mergeCell ref="AO29:AO30"/>
    <mergeCell ref="AP29:AP30"/>
    <mergeCell ref="AW27:AW28"/>
    <mergeCell ref="AX27:AX28"/>
    <mergeCell ref="AY27:AY28"/>
    <mergeCell ref="AZ27:AZ28"/>
    <mergeCell ref="BA27:BA28"/>
    <mergeCell ref="BB27:BB28"/>
    <mergeCell ref="AQ27:AQ28"/>
    <mergeCell ref="AR27:AR28"/>
    <mergeCell ref="AS27:AS28"/>
    <mergeCell ref="AT27:AT28"/>
    <mergeCell ref="AU27:AU28"/>
    <mergeCell ref="AV27:AV28"/>
    <mergeCell ref="AK27:AK28"/>
    <mergeCell ref="AL27:AL28"/>
    <mergeCell ref="AS31:AS32"/>
    <mergeCell ref="AT31:AT32"/>
    <mergeCell ref="BC29:BC30"/>
    <mergeCell ref="V31:AC32"/>
    <mergeCell ref="AG31:AG32"/>
    <mergeCell ref="AH31:AH32"/>
    <mergeCell ref="AI31:AI32"/>
    <mergeCell ref="AJ31:AJ32"/>
    <mergeCell ref="AK31:AK32"/>
    <mergeCell ref="AL31:AL32"/>
    <mergeCell ref="AM31:AM32"/>
    <mergeCell ref="AN31:AN32"/>
    <mergeCell ref="AW29:AW30"/>
    <mergeCell ref="AX29:AX30"/>
    <mergeCell ref="AY29:AY30"/>
    <mergeCell ref="AZ29:AZ30"/>
    <mergeCell ref="BA29:BA30"/>
    <mergeCell ref="BB29:BB30"/>
    <mergeCell ref="AQ29:AQ30"/>
    <mergeCell ref="AR29:AR30"/>
    <mergeCell ref="AS29:AS30"/>
    <mergeCell ref="AT29:AT30"/>
    <mergeCell ref="AU29:AU30"/>
    <mergeCell ref="AV29:AV30"/>
    <mergeCell ref="AK38:AK39"/>
    <mergeCell ref="AL38:AL39"/>
    <mergeCell ref="AM38:AM39"/>
    <mergeCell ref="AN38:AN39"/>
    <mergeCell ref="BA31:BA32"/>
    <mergeCell ref="BB31:BB32"/>
    <mergeCell ref="BC31:BC32"/>
    <mergeCell ref="AN33:AR34"/>
    <mergeCell ref="C34:G34"/>
    <mergeCell ref="Q34:R38"/>
    <mergeCell ref="T34:AC34"/>
    <mergeCell ref="AG34:AG38"/>
    <mergeCell ref="AI35:AT37"/>
    <mergeCell ref="AH38:AH39"/>
    <mergeCell ref="AU31:AU32"/>
    <mergeCell ref="AV31:AV32"/>
    <mergeCell ref="AW31:AW32"/>
    <mergeCell ref="AX31:AX32"/>
    <mergeCell ref="AY31:AY32"/>
    <mergeCell ref="AZ31:AZ32"/>
    <mergeCell ref="AO31:AO32"/>
    <mergeCell ref="AP31:AP32"/>
    <mergeCell ref="AQ31:AQ32"/>
    <mergeCell ref="AR31:AR32"/>
    <mergeCell ref="BA38:BA39"/>
    <mergeCell ref="BB38:BB39"/>
    <mergeCell ref="BC38:BC39"/>
    <mergeCell ref="V39:AC40"/>
    <mergeCell ref="AG39:AG40"/>
    <mergeCell ref="AH40:AH41"/>
    <mergeCell ref="AI40:AI41"/>
    <mergeCell ref="AJ40:AJ41"/>
    <mergeCell ref="AK40:AK41"/>
    <mergeCell ref="AL40:AL41"/>
    <mergeCell ref="AU38:AU39"/>
    <mergeCell ref="AV38:AV39"/>
    <mergeCell ref="AW38:AW39"/>
    <mergeCell ref="AX38:AX39"/>
    <mergeCell ref="AY38:AY39"/>
    <mergeCell ref="AZ38:AZ39"/>
    <mergeCell ref="AO38:AO39"/>
    <mergeCell ref="AP38:AP39"/>
    <mergeCell ref="AQ38:AQ39"/>
    <mergeCell ref="AR38:AR39"/>
    <mergeCell ref="AS38:AS39"/>
    <mergeCell ref="AT38:AT39"/>
    <mergeCell ref="AI38:AI39"/>
    <mergeCell ref="AJ38:AJ39"/>
    <mergeCell ref="BA40:BA41"/>
    <mergeCell ref="BB40:BB41"/>
    <mergeCell ref="BC40:BC41"/>
    <mergeCell ref="C42:G42"/>
    <mergeCell ref="Q42:R46"/>
    <mergeCell ref="T42:AC42"/>
    <mergeCell ref="AE42:AE43"/>
    <mergeCell ref="AF42:AF43"/>
    <mergeCell ref="AS40:AS41"/>
    <mergeCell ref="AT40:AT41"/>
    <mergeCell ref="AU40:AU41"/>
    <mergeCell ref="AV40:AV41"/>
    <mergeCell ref="AW40:AW41"/>
    <mergeCell ref="AX40:AX41"/>
    <mergeCell ref="AM40:AM41"/>
    <mergeCell ref="AN40:AN41"/>
    <mergeCell ref="AO40:AO41"/>
    <mergeCell ref="AP40:AP41"/>
    <mergeCell ref="AQ40:AQ41"/>
    <mergeCell ref="AR40:AR41"/>
    <mergeCell ref="V47:AC48"/>
    <mergeCell ref="AG47:AG48"/>
    <mergeCell ref="AH47:AH48"/>
    <mergeCell ref="AI47:AI48"/>
    <mergeCell ref="AJ47:AJ48"/>
    <mergeCell ref="AK47:AK48"/>
    <mergeCell ref="AL47:AL48"/>
    <mergeCell ref="AY40:AY41"/>
    <mergeCell ref="AZ40:AZ41"/>
    <mergeCell ref="AM47:AM48"/>
    <mergeCell ref="AN47:AN48"/>
    <mergeCell ref="AO47:AO48"/>
    <mergeCell ref="AP47:AP48"/>
    <mergeCell ref="AQ47:AQ48"/>
    <mergeCell ref="AR47:AR48"/>
    <mergeCell ref="AG42:AG46"/>
    <mergeCell ref="AN42:AR43"/>
    <mergeCell ref="AI44:AT46"/>
    <mergeCell ref="AY47:AY48"/>
    <mergeCell ref="AZ47:AZ48"/>
    <mergeCell ref="BA47:BA48"/>
    <mergeCell ref="BB47:BB48"/>
    <mergeCell ref="BC47:BC48"/>
    <mergeCell ref="AN49:AR50"/>
    <mergeCell ref="AS47:AS48"/>
    <mergeCell ref="AT47:AT48"/>
    <mergeCell ref="AU47:AU48"/>
    <mergeCell ref="AV47:AV48"/>
    <mergeCell ref="AW47:AW48"/>
    <mergeCell ref="AX47:AX48"/>
    <mergeCell ref="C55:D55"/>
    <mergeCell ref="E55:K55"/>
    <mergeCell ref="AI56:AN60"/>
    <mergeCell ref="C57:D57"/>
    <mergeCell ref="E57:K57"/>
    <mergeCell ref="AI52:AL53"/>
    <mergeCell ref="AN52:AR53"/>
    <mergeCell ref="AX52:AX53"/>
    <mergeCell ref="AY52:AY53"/>
    <mergeCell ref="C54:D54"/>
    <mergeCell ref="E54:K54"/>
  </mergeCells>
  <conditionalFormatting sqref="C54:C55 C56:D56 F56:K56">
    <cfRule type="expression" dxfId="310" priority="47" stopIfTrue="1">
      <formula>IF($C$58="ja",TRUE,FALSE)</formula>
    </cfRule>
  </conditionalFormatting>
  <conditionalFormatting sqref="C57">
    <cfRule type="expression" dxfId="309" priority="39" stopIfTrue="1">
      <formula>IF($C$58="ja",TRUE,FALSE)</formula>
    </cfRule>
  </conditionalFormatting>
  <conditionalFormatting sqref="E54:E57">
    <cfRule type="expression" dxfId="308" priority="40" stopIfTrue="1">
      <formula>IF($C$58="ja",TRUE,FALSE)</formula>
    </cfRule>
  </conditionalFormatting>
  <conditionalFormatting sqref="K3:K8">
    <cfRule type="cellIs" dxfId="307" priority="11" stopIfTrue="1" operator="equal">
      <formula>0</formula>
    </cfRule>
  </conditionalFormatting>
  <conditionalFormatting sqref="K11:K16">
    <cfRule type="cellIs" dxfId="306" priority="10" stopIfTrue="1" operator="equal">
      <formula>0</formula>
    </cfRule>
  </conditionalFormatting>
  <conditionalFormatting sqref="K19:K24">
    <cfRule type="cellIs" dxfId="305" priority="9" stopIfTrue="1" operator="equal">
      <formula>0</formula>
    </cfRule>
  </conditionalFormatting>
  <conditionalFormatting sqref="K27:K32">
    <cfRule type="cellIs" dxfId="304" priority="8" stopIfTrue="1" operator="equal">
      <formula>0</formula>
    </cfRule>
  </conditionalFormatting>
  <conditionalFormatting sqref="K35:K40">
    <cfRule type="cellIs" dxfId="303" priority="7" stopIfTrue="1" operator="equal">
      <formula>0</formula>
    </cfRule>
  </conditionalFormatting>
  <conditionalFormatting sqref="K43:K48">
    <cfRule type="cellIs" dxfId="302" priority="6" stopIfTrue="1" operator="equal">
      <formula>0</formula>
    </cfRule>
  </conditionalFormatting>
  <conditionalFormatting sqref="Q7:Q8">
    <cfRule type="expression" dxfId="301" priority="57" stopIfTrue="1">
      <formula>IF(P7="ja",TRUE,FALSE)</formula>
    </cfRule>
  </conditionalFormatting>
  <conditionalFormatting sqref="Q15:Q16">
    <cfRule type="expression" dxfId="300" priority="24" stopIfTrue="1">
      <formula>IF(P15="ja",TRUE,FALSE)</formula>
    </cfRule>
  </conditionalFormatting>
  <conditionalFormatting sqref="Q23:Q24">
    <cfRule type="expression" dxfId="299" priority="23" stopIfTrue="1">
      <formula>IF(P23="ja",TRUE,FALSE)</formula>
    </cfRule>
  </conditionalFormatting>
  <conditionalFormatting sqref="Q31:Q32">
    <cfRule type="expression" dxfId="298" priority="22" stopIfTrue="1">
      <formula>IF(P31="ja",TRUE,FALSE)</formula>
    </cfRule>
  </conditionalFormatting>
  <conditionalFormatting sqref="Q39:Q40">
    <cfRule type="expression" dxfId="297" priority="21" stopIfTrue="1">
      <formula>IF(P39="ja",TRUE,FALSE)</formula>
    </cfRule>
  </conditionalFormatting>
  <conditionalFormatting sqref="Q47:Q48">
    <cfRule type="expression" dxfId="296" priority="20" stopIfTrue="1">
      <formula>IF(P47="ja",TRUE,FALSE)</formula>
    </cfRule>
  </conditionalFormatting>
  <conditionalFormatting sqref="Q2:R6 Q10:R14 Q18:R22 Q26:R30">
    <cfRule type="expression" dxfId="295" priority="59" stopIfTrue="1">
      <formula>IF(OR(P7="ja",P8="ja"),TRUE,FALSE)</formula>
    </cfRule>
  </conditionalFormatting>
  <conditionalFormatting sqref="Q34:R38">
    <cfRule type="expression" dxfId="294" priority="38" stopIfTrue="1">
      <formula>IF(OR(P39="ja",P40="ja"),TRUE,FALSE)</formula>
    </cfRule>
  </conditionalFormatting>
  <conditionalFormatting sqref="Q42:R46">
    <cfRule type="expression" dxfId="293" priority="34" stopIfTrue="1">
      <formula>IF(OR(P47="ja",P48="ja"),TRUE,FALSE)</formula>
    </cfRule>
  </conditionalFormatting>
  <conditionalFormatting sqref="T33">
    <cfRule type="expression" dxfId="292" priority="81" stopIfTrue="1">
      <formula>IF(C58="ja",TRUE,FALSE)</formula>
    </cfRule>
  </conditionalFormatting>
  <conditionalFormatting sqref="T41">
    <cfRule type="expression" dxfId="291" priority="77" stopIfTrue="1">
      <formula>IF(C59="ja",TRUE,FALSE)</formula>
    </cfRule>
  </conditionalFormatting>
  <conditionalFormatting sqref="T49">
    <cfRule type="expression" dxfId="290" priority="73" stopIfTrue="1">
      <formula>IF(C59="ja",TRUE,FALSE)</formula>
    </cfRule>
  </conditionalFormatting>
  <conditionalFormatting sqref="T50">
    <cfRule type="expression" dxfId="289" priority="69" stopIfTrue="1">
      <formula>IF(C59="ja",TRUE,FALSE)</formula>
    </cfRule>
  </conditionalFormatting>
  <conditionalFormatting sqref="T51">
    <cfRule type="expression" dxfId="288" priority="65" stopIfTrue="1">
      <formula>IF(C59="ja",TRUE,FALSE)</formula>
    </cfRule>
  </conditionalFormatting>
  <conditionalFormatting sqref="T52">
    <cfRule type="expression" dxfId="287" priority="61" stopIfTrue="1">
      <formula>IF(C59="ja",TRUE,FALSE)</formula>
    </cfRule>
  </conditionalFormatting>
  <conditionalFormatting sqref="T53">
    <cfRule type="expression" dxfId="286" priority="54" stopIfTrue="1">
      <formula>IF(C59="ja",TRUE,FALSE)</formula>
    </cfRule>
  </conditionalFormatting>
  <conditionalFormatting sqref="T54">
    <cfRule type="expression" dxfId="285" priority="53" stopIfTrue="1">
      <formula>IF(C58="ja",TRUE,FALSE)</formula>
    </cfRule>
  </conditionalFormatting>
  <conditionalFormatting sqref="U33">
    <cfRule type="expression" dxfId="284" priority="82" stopIfTrue="1">
      <formula>IF(C58="ja",TRUE,FALSE)</formula>
    </cfRule>
  </conditionalFormatting>
  <conditionalFormatting sqref="U41">
    <cfRule type="expression" dxfId="283" priority="78" stopIfTrue="1">
      <formula>IF(C59="ja",TRUE,FALSE)</formula>
    </cfRule>
  </conditionalFormatting>
  <conditionalFormatting sqref="U49">
    <cfRule type="expression" dxfId="282" priority="74" stopIfTrue="1">
      <formula>IF(C59="ja",TRUE,FALSE)</formula>
    </cfRule>
  </conditionalFormatting>
  <conditionalFormatting sqref="U50">
    <cfRule type="expression" dxfId="281" priority="70" stopIfTrue="1">
      <formula>IF(C59="ja",TRUE,FALSE)</formula>
    </cfRule>
  </conditionalFormatting>
  <conditionalFormatting sqref="U51">
    <cfRule type="expression" dxfId="280" priority="66" stopIfTrue="1">
      <formula>IF(C59="ja",TRUE,FALSE)</formula>
    </cfRule>
  </conditionalFormatting>
  <conditionalFormatting sqref="U52">
    <cfRule type="expression" dxfId="279" priority="62" stopIfTrue="1">
      <formula>IF(C59="ja",TRUE,FALSE)</formula>
    </cfRule>
  </conditionalFormatting>
  <conditionalFormatting sqref="U53">
    <cfRule type="expression" dxfId="278" priority="51" stopIfTrue="1">
      <formula>IF(C59="ja",TRUE,FALSE)</formula>
    </cfRule>
  </conditionalFormatting>
  <conditionalFormatting sqref="U54">
    <cfRule type="expression" dxfId="277" priority="52" stopIfTrue="1">
      <formula>IF(C58="ja",TRUE,FALSE)</formula>
    </cfRule>
  </conditionalFormatting>
  <conditionalFormatting sqref="V33:W33">
    <cfRule type="expression" dxfId="276" priority="83" stopIfTrue="1">
      <formula>IF(C58="ja",TRUE,FALSE)</formula>
    </cfRule>
  </conditionalFormatting>
  <conditionalFormatting sqref="V41:W41">
    <cfRule type="expression" dxfId="275" priority="79" stopIfTrue="1">
      <formula>IF(C59="ja",TRUE,FALSE)</formula>
    </cfRule>
  </conditionalFormatting>
  <conditionalFormatting sqref="V49:W49">
    <cfRule type="expression" dxfId="274" priority="75" stopIfTrue="1">
      <formula>IF(C59="ja",TRUE,FALSE)</formula>
    </cfRule>
  </conditionalFormatting>
  <conditionalFormatting sqref="V50:W50">
    <cfRule type="expression" dxfId="273" priority="71" stopIfTrue="1">
      <formula>IF(C59="ja",TRUE,FALSE)</formula>
    </cfRule>
  </conditionalFormatting>
  <conditionalFormatting sqref="V51:W51">
    <cfRule type="expression" dxfId="272" priority="67" stopIfTrue="1">
      <formula>IF(C59="ja",TRUE,FALSE)</formula>
    </cfRule>
  </conditionalFormatting>
  <conditionalFormatting sqref="V52:W52">
    <cfRule type="expression" dxfId="271" priority="63" stopIfTrue="1">
      <formula>IF(C59="ja",TRUE,FALSE)</formula>
    </cfRule>
  </conditionalFormatting>
  <conditionalFormatting sqref="V53:W53">
    <cfRule type="expression" dxfId="270" priority="50" stopIfTrue="1">
      <formula>IF(C59="ja",TRUE,FALSE)</formula>
    </cfRule>
  </conditionalFormatting>
  <conditionalFormatting sqref="X33:AC33">
    <cfRule type="expression" dxfId="269" priority="84" stopIfTrue="1">
      <formula>IF(D58="ja",TRUE,FALSE)</formula>
    </cfRule>
  </conditionalFormatting>
  <conditionalFormatting sqref="X41:AC41">
    <cfRule type="expression" dxfId="268" priority="80" stopIfTrue="1">
      <formula>IF(D59="ja",TRUE,FALSE)</formula>
    </cfRule>
  </conditionalFormatting>
  <conditionalFormatting sqref="X49:AC49">
    <cfRule type="expression" dxfId="267" priority="76" stopIfTrue="1">
      <formula>IF(D59="ja",TRUE,FALSE)</formula>
    </cfRule>
  </conditionalFormatting>
  <conditionalFormatting sqref="X50:AC50">
    <cfRule type="expression" dxfId="266" priority="72" stopIfTrue="1">
      <formula>IF(D59="ja",TRUE,FALSE)</formula>
    </cfRule>
  </conditionalFormatting>
  <conditionalFormatting sqref="X51:AC51">
    <cfRule type="expression" dxfId="265" priority="68" stopIfTrue="1">
      <formula>IF(D59="ja",TRUE,FALSE)</formula>
    </cfRule>
  </conditionalFormatting>
  <conditionalFormatting sqref="X52:AC52">
    <cfRule type="expression" dxfId="264" priority="64" stopIfTrue="1">
      <formula>IF(D59="ja",TRUE,FALSE)</formula>
    </cfRule>
  </conditionalFormatting>
  <conditionalFormatting sqref="X53:AC53">
    <cfRule type="expression" dxfId="263" priority="60" stopIfTrue="1">
      <formula>IF(D59="ja",TRUE,FALSE)</formula>
    </cfRule>
  </conditionalFormatting>
  <conditionalFormatting sqref="X54:AC54">
    <cfRule type="expression" dxfId="262" priority="41" stopIfTrue="1">
      <formula>IF(D59="ja",TRUE,FALSE)</formula>
    </cfRule>
  </conditionalFormatting>
  <conditionalFormatting sqref="AT4:AT19">
    <cfRule type="cellIs" dxfId="261" priority="4" stopIfTrue="1" operator="equal">
      <formula>0</formula>
    </cfRule>
  </conditionalFormatting>
  <conditionalFormatting sqref="AT25:AT32">
    <cfRule type="cellIs" dxfId="260" priority="3" stopIfTrue="1" operator="equal">
      <formula>0</formula>
    </cfRule>
  </conditionalFormatting>
  <conditionalFormatting sqref="AT38:AT41">
    <cfRule type="cellIs" dxfId="259" priority="2" stopIfTrue="1" operator="equal">
      <formula>0</formula>
    </cfRule>
  </conditionalFormatting>
  <conditionalFormatting sqref="AT47:AT48">
    <cfRule type="cellIs" dxfId="258" priority="1" stopIfTrue="1" operator="equal">
      <formula>0</formula>
    </cfRule>
  </conditionalFormatting>
  <conditionalFormatting sqref="AU4 AU6 AU8 AU10 AU12 AU14 AU16 AU18">
    <cfRule type="expression" dxfId="257" priority="19" stopIfTrue="1">
      <formula>IF(AT4="X",TRUE,FALSE)</formula>
    </cfRule>
  </conditionalFormatting>
  <conditionalFormatting sqref="AU5 AU7 AU9 AU11 AU13 AU15 AU17 AU19">
    <cfRule type="expression" dxfId="256" priority="18" stopIfTrue="1">
      <formula>IF(AT4="X",TRUE,FALSE)</formula>
    </cfRule>
  </conditionalFormatting>
  <conditionalFormatting sqref="AU25 AU27 AU29 AU31">
    <cfRule type="expression" dxfId="255" priority="17" stopIfTrue="1">
      <formula>IF(AT25="X",TRUE,FALSE)</formula>
    </cfRule>
  </conditionalFormatting>
  <conditionalFormatting sqref="AU26 AU28 AU30 AU32">
    <cfRule type="expression" dxfId="254" priority="16" stopIfTrue="1">
      <formula>IF(AT25="X",TRUE,FALSE)</formula>
    </cfRule>
  </conditionalFormatting>
  <conditionalFormatting sqref="AU38 AU40">
    <cfRule type="expression" dxfId="253" priority="15" stopIfTrue="1">
      <formula>IF(AT38="X",TRUE,FALSE)</formula>
    </cfRule>
  </conditionalFormatting>
  <conditionalFormatting sqref="AU39 AU41">
    <cfRule type="expression" dxfId="252" priority="14" stopIfTrue="1">
      <formula>IF(AT38="X",TRUE,FALSE)</formula>
    </cfRule>
  </conditionalFormatting>
  <conditionalFormatting sqref="AU47">
    <cfRule type="expression" dxfId="251" priority="13" stopIfTrue="1">
      <formula>IF(AT47="X",TRUE,FALSE)</formula>
    </cfRule>
  </conditionalFormatting>
  <conditionalFormatting sqref="AU48">
    <cfRule type="expression" dxfId="250" priority="12" stopIfTrue="1">
      <formula>IF(AT47="X",TRUE,FALSE)</formula>
    </cfRule>
  </conditionalFormatting>
  <dataValidations count="2">
    <dataValidation type="whole" allowBlank="1" showErrorMessage="1" errorTitle="Penalty-Shoot-Out" error="Nur 1 oder 2 zulässig" sqref="Q39:Q40 Q7:Q8 Q15:Q16 Q23:Q24 Q31:Q32 Q47:Q48" xr:uid="{00000000-0002-0000-0900-000000000000}">
      <formula1>1</formula1>
      <formula2>2</formula2>
    </dataValidation>
    <dataValidation type="whole" allowBlank="1" showErrorMessage="1" errorTitle="Elfmeter-Schießen" error="Nur 1 oder 2 möglich" promptTitle="Elfmeter-Schießen" prompt="Bitte 1 oder 2 eingeben" sqref="AU4:AU19 AU25:AU32 AU38:AU41 AU47:AU48" xr:uid="{00000000-0002-0000-0900-000001000000}">
      <formula1>1</formula1>
      <formula2>2</formula2>
    </dataValidation>
  </dataValidations>
  <pageMargins left="0.25" right="0.25" top="0.75" bottom="0.75" header="0.3" footer="0.3"/>
  <pageSetup paperSize="9" orientation="portrait" horizontalDpi="300" verticalDpi="300" r:id="rId1"/>
  <headerFooter alignWithMargins="0"/>
  <drawing r:id="rId2"/>
  <legacyDrawing r:id="rId3"/>
  <picture r:id="rId4"/>
  <mc:AlternateContent xmlns:mc="http://schemas.openxmlformats.org/markup-compatibility/2006">
    <mc:Choice Requires="x14">
      <controls>
        <mc:AlternateContent xmlns:mc="http://schemas.openxmlformats.org/markup-compatibility/2006">
          <mc:Choice Requires="x14">
            <control shapeId="446465" r:id="rId5" name="Drop Down 1">
              <controlPr defaultSize="0" autoLine="0" autoPict="0">
                <anchor moveWithCells="1" sizeWithCells="1">
                  <from>
                    <xdr:col>9</xdr:col>
                    <xdr:colOff>28575</xdr:colOff>
                    <xdr:row>2</xdr:row>
                    <xdr:rowOff>9525</xdr:rowOff>
                  </from>
                  <to>
                    <xdr:col>10</xdr:col>
                    <xdr:colOff>0</xdr:colOff>
                    <xdr:row>2</xdr:row>
                    <xdr:rowOff>238125</xdr:rowOff>
                  </to>
                </anchor>
              </controlPr>
            </control>
          </mc:Choice>
        </mc:AlternateContent>
        <mc:AlternateContent xmlns:mc="http://schemas.openxmlformats.org/markup-compatibility/2006">
          <mc:Choice Requires="x14">
            <control shapeId="446466" r:id="rId6" name="Drop Down 2">
              <controlPr defaultSize="0" autoLine="0" autoPict="0">
                <anchor moveWithCells="1" sizeWithCells="1">
                  <from>
                    <xdr:col>9</xdr:col>
                    <xdr:colOff>28575</xdr:colOff>
                    <xdr:row>3</xdr:row>
                    <xdr:rowOff>0</xdr:rowOff>
                  </from>
                  <to>
                    <xdr:col>10</xdr:col>
                    <xdr:colOff>0</xdr:colOff>
                    <xdr:row>3</xdr:row>
                    <xdr:rowOff>228600</xdr:rowOff>
                  </to>
                </anchor>
              </controlPr>
            </control>
          </mc:Choice>
        </mc:AlternateContent>
        <mc:AlternateContent xmlns:mc="http://schemas.openxmlformats.org/markup-compatibility/2006">
          <mc:Choice Requires="x14">
            <control shapeId="446467" r:id="rId7" name="Drop Down 3">
              <controlPr defaultSize="0" autoLine="0" autoPict="0">
                <anchor moveWithCells="1" sizeWithCells="1">
                  <from>
                    <xdr:col>9</xdr:col>
                    <xdr:colOff>28575</xdr:colOff>
                    <xdr:row>3</xdr:row>
                    <xdr:rowOff>247650</xdr:rowOff>
                  </from>
                  <to>
                    <xdr:col>10</xdr:col>
                    <xdr:colOff>0</xdr:colOff>
                    <xdr:row>4</xdr:row>
                    <xdr:rowOff>209550</xdr:rowOff>
                  </to>
                </anchor>
              </controlPr>
            </control>
          </mc:Choice>
        </mc:AlternateContent>
        <mc:AlternateContent xmlns:mc="http://schemas.openxmlformats.org/markup-compatibility/2006">
          <mc:Choice Requires="x14">
            <control shapeId="446468" r:id="rId8" name="Drop Down 4">
              <controlPr defaultSize="0" autoLine="0" autoPict="0">
                <anchor moveWithCells="1" sizeWithCells="1">
                  <from>
                    <xdr:col>9</xdr:col>
                    <xdr:colOff>28575</xdr:colOff>
                    <xdr:row>4</xdr:row>
                    <xdr:rowOff>247650</xdr:rowOff>
                  </from>
                  <to>
                    <xdr:col>10</xdr:col>
                    <xdr:colOff>0</xdr:colOff>
                    <xdr:row>5</xdr:row>
                    <xdr:rowOff>209550</xdr:rowOff>
                  </to>
                </anchor>
              </controlPr>
            </control>
          </mc:Choice>
        </mc:AlternateContent>
        <mc:AlternateContent xmlns:mc="http://schemas.openxmlformats.org/markup-compatibility/2006">
          <mc:Choice Requires="x14">
            <control shapeId="446469" r:id="rId9" name="Drop Down 5">
              <controlPr defaultSize="0" autoLine="0" autoPict="0">
                <anchor moveWithCells="1" sizeWithCells="1">
                  <from>
                    <xdr:col>9</xdr:col>
                    <xdr:colOff>28575</xdr:colOff>
                    <xdr:row>5</xdr:row>
                    <xdr:rowOff>247650</xdr:rowOff>
                  </from>
                  <to>
                    <xdr:col>10</xdr:col>
                    <xdr:colOff>0</xdr:colOff>
                    <xdr:row>6</xdr:row>
                    <xdr:rowOff>219075</xdr:rowOff>
                  </to>
                </anchor>
              </controlPr>
            </control>
          </mc:Choice>
        </mc:AlternateContent>
        <mc:AlternateContent xmlns:mc="http://schemas.openxmlformats.org/markup-compatibility/2006">
          <mc:Choice Requires="x14">
            <control shapeId="446470" r:id="rId10" name="Drop Down 6">
              <controlPr defaultSize="0" autoLine="0" autoPict="0">
                <anchor moveWithCells="1" sizeWithCells="1">
                  <from>
                    <xdr:col>9</xdr:col>
                    <xdr:colOff>28575</xdr:colOff>
                    <xdr:row>6</xdr:row>
                    <xdr:rowOff>247650</xdr:rowOff>
                  </from>
                  <to>
                    <xdr:col>10</xdr:col>
                    <xdr:colOff>0</xdr:colOff>
                    <xdr:row>7</xdr:row>
                    <xdr:rowOff>219075</xdr:rowOff>
                  </to>
                </anchor>
              </controlPr>
            </control>
          </mc:Choice>
        </mc:AlternateContent>
        <mc:AlternateContent xmlns:mc="http://schemas.openxmlformats.org/markup-compatibility/2006">
          <mc:Choice Requires="x14">
            <control shapeId="446471" r:id="rId11" name="Drop Down 7">
              <controlPr defaultSize="0" autoLine="0" autoPict="0">
                <anchor moveWithCells="1" sizeWithCells="1">
                  <from>
                    <xdr:col>9</xdr:col>
                    <xdr:colOff>28575</xdr:colOff>
                    <xdr:row>10</xdr:row>
                    <xdr:rowOff>0</xdr:rowOff>
                  </from>
                  <to>
                    <xdr:col>10</xdr:col>
                    <xdr:colOff>0</xdr:colOff>
                    <xdr:row>10</xdr:row>
                    <xdr:rowOff>214313</xdr:rowOff>
                  </to>
                </anchor>
              </controlPr>
            </control>
          </mc:Choice>
        </mc:AlternateContent>
        <mc:AlternateContent xmlns:mc="http://schemas.openxmlformats.org/markup-compatibility/2006">
          <mc:Choice Requires="x14">
            <control shapeId="446472" r:id="rId12" name="Drop Down 8">
              <controlPr defaultSize="0" autoLine="0" autoPict="0">
                <anchor moveWithCells="1" sizeWithCells="1">
                  <from>
                    <xdr:col>9</xdr:col>
                    <xdr:colOff>28575</xdr:colOff>
                    <xdr:row>10</xdr:row>
                    <xdr:rowOff>242888</xdr:rowOff>
                  </from>
                  <to>
                    <xdr:col>10</xdr:col>
                    <xdr:colOff>0</xdr:colOff>
                    <xdr:row>11</xdr:row>
                    <xdr:rowOff>214313</xdr:rowOff>
                  </to>
                </anchor>
              </controlPr>
            </control>
          </mc:Choice>
        </mc:AlternateContent>
        <mc:AlternateContent xmlns:mc="http://schemas.openxmlformats.org/markup-compatibility/2006">
          <mc:Choice Requires="x14">
            <control shapeId="446473" r:id="rId13" name="Drop Down 9">
              <controlPr defaultSize="0" autoLine="0" autoPict="0">
                <anchor moveWithCells="1" sizeWithCells="1">
                  <from>
                    <xdr:col>9</xdr:col>
                    <xdr:colOff>28575</xdr:colOff>
                    <xdr:row>12</xdr:row>
                    <xdr:rowOff>4763</xdr:rowOff>
                  </from>
                  <to>
                    <xdr:col>10</xdr:col>
                    <xdr:colOff>0</xdr:colOff>
                    <xdr:row>12</xdr:row>
                    <xdr:rowOff>219075</xdr:rowOff>
                  </to>
                </anchor>
              </controlPr>
            </control>
          </mc:Choice>
        </mc:AlternateContent>
        <mc:AlternateContent xmlns:mc="http://schemas.openxmlformats.org/markup-compatibility/2006">
          <mc:Choice Requires="x14">
            <control shapeId="446474" r:id="rId14" name="Drop Down 10">
              <controlPr defaultSize="0" autoLine="0" autoPict="0">
                <anchor moveWithCells="1" sizeWithCells="1">
                  <from>
                    <xdr:col>9</xdr:col>
                    <xdr:colOff>28575</xdr:colOff>
                    <xdr:row>12</xdr:row>
                    <xdr:rowOff>247650</xdr:rowOff>
                  </from>
                  <to>
                    <xdr:col>10</xdr:col>
                    <xdr:colOff>0</xdr:colOff>
                    <xdr:row>13</xdr:row>
                    <xdr:rowOff>214313</xdr:rowOff>
                  </to>
                </anchor>
              </controlPr>
            </control>
          </mc:Choice>
        </mc:AlternateContent>
        <mc:AlternateContent xmlns:mc="http://schemas.openxmlformats.org/markup-compatibility/2006">
          <mc:Choice Requires="x14">
            <control shapeId="446475" r:id="rId15" name="Drop Down 11">
              <controlPr defaultSize="0" autoLine="0" autoPict="0">
                <anchor moveWithCells="1" sizeWithCells="1">
                  <from>
                    <xdr:col>9</xdr:col>
                    <xdr:colOff>28575</xdr:colOff>
                    <xdr:row>14</xdr:row>
                    <xdr:rowOff>4763</xdr:rowOff>
                  </from>
                  <to>
                    <xdr:col>10</xdr:col>
                    <xdr:colOff>0</xdr:colOff>
                    <xdr:row>14</xdr:row>
                    <xdr:rowOff>233363</xdr:rowOff>
                  </to>
                </anchor>
              </controlPr>
            </control>
          </mc:Choice>
        </mc:AlternateContent>
        <mc:AlternateContent xmlns:mc="http://schemas.openxmlformats.org/markup-compatibility/2006">
          <mc:Choice Requires="x14">
            <control shapeId="446476" r:id="rId16" name="Drop Down 12">
              <controlPr defaultSize="0" autoLine="0" autoPict="0">
                <anchor moveWithCells="1" sizeWithCells="1">
                  <from>
                    <xdr:col>9</xdr:col>
                    <xdr:colOff>28575</xdr:colOff>
                    <xdr:row>15</xdr:row>
                    <xdr:rowOff>4763</xdr:rowOff>
                  </from>
                  <to>
                    <xdr:col>10</xdr:col>
                    <xdr:colOff>0</xdr:colOff>
                    <xdr:row>15</xdr:row>
                    <xdr:rowOff>228600</xdr:rowOff>
                  </to>
                </anchor>
              </controlPr>
            </control>
          </mc:Choice>
        </mc:AlternateContent>
        <mc:AlternateContent xmlns:mc="http://schemas.openxmlformats.org/markup-compatibility/2006">
          <mc:Choice Requires="x14">
            <control shapeId="446477" r:id="rId17" name="Drop Down 13">
              <controlPr defaultSize="0" autoLine="0" autoPict="0">
                <anchor moveWithCells="1" sizeWithCells="1">
                  <from>
                    <xdr:col>9</xdr:col>
                    <xdr:colOff>28575</xdr:colOff>
                    <xdr:row>18</xdr:row>
                    <xdr:rowOff>0</xdr:rowOff>
                  </from>
                  <to>
                    <xdr:col>10</xdr:col>
                    <xdr:colOff>0</xdr:colOff>
                    <xdr:row>18</xdr:row>
                    <xdr:rowOff>223838</xdr:rowOff>
                  </to>
                </anchor>
              </controlPr>
            </control>
          </mc:Choice>
        </mc:AlternateContent>
        <mc:AlternateContent xmlns:mc="http://schemas.openxmlformats.org/markup-compatibility/2006">
          <mc:Choice Requires="x14">
            <control shapeId="446478" r:id="rId18" name="Drop Down 14">
              <controlPr defaultSize="0" autoLine="0" autoPict="0">
                <anchor moveWithCells="1" sizeWithCells="1">
                  <from>
                    <xdr:col>9</xdr:col>
                    <xdr:colOff>28575</xdr:colOff>
                    <xdr:row>18</xdr:row>
                    <xdr:rowOff>242888</xdr:rowOff>
                  </from>
                  <to>
                    <xdr:col>10</xdr:col>
                    <xdr:colOff>0</xdr:colOff>
                    <xdr:row>19</xdr:row>
                    <xdr:rowOff>223838</xdr:rowOff>
                  </to>
                </anchor>
              </controlPr>
            </control>
          </mc:Choice>
        </mc:AlternateContent>
        <mc:AlternateContent xmlns:mc="http://schemas.openxmlformats.org/markup-compatibility/2006">
          <mc:Choice Requires="x14">
            <control shapeId="446479" r:id="rId19" name="Drop Down 15">
              <controlPr defaultSize="0" autoLine="0" autoPict="0">
                <anchor moveWithCells="1" sizeWithCells="1">
                  <from>
                    <xdr:col>9</xdr:col>
                    <xdr:colOff>28575</xdr:colOff>
                    <xdr:row>19</xdr:row>
                    <xdr:rowOff>242888</xdr:rowOff>
                  </from>
                  <to>
                    <xdr:col>10</xdr:col>
                    <xdr:colOff>0</xdr:colOff>
                    <xdr:row>20</xdr:row>
                    <xdr:rowOff>219075</xdr:rowOff>
                  </to>
                </anchor>
              </controlPr>
            </control>
          </mc:Choice>
        </mc:AlternateContent>
        <mc:AlternateContent xmlns:mc="http://schemas.openxmlformats.org/markup-compatibility/2006">
          <mc:Choice Requires="x14">
            <control shapeId="446480" r:id="rId20" name="Drop Down 16">
              <controlPr defaultSize="0" autoLine="0" autoPict="0">
                <anchor moveWithCells="1" sizeWithCells="1">
                  <from>
                    <xdr:col>9</xdr:col>
                    <xdr:colOff>28575</xdr:colOff>
                    <xdr:row>20</xdr:row>
                    <xdr:rowOff>238125</xdr:rowOff>
                  </from>
                  <to>
                    <xdr:col>10</xdr:col>
                    <xdr:colOff>0</xdr:colOff>
                    <xdr:row>21</xdr:row>
                    <xdr:rowOff>214313</xdr:rowOff>
                  </to>
                </anchor>
              </controlPr>
            </control>
          </mc:Choice>
        </mc:AlternateContent>
        <mc:AlternateContent xmlns:mc="http://schemas.openxmlformats.org/markup-compatibility/2006">
          <mc:Choice Requires="x14">
            <control shapeId="446481" r:id="rId21" name="Drop Down 17">
              <controlPr defaultSize="0" autoLine="0" autoPict="0">
                <anchor moveWithCells="1" sizeWithCells="1">
                  <from>
                    <xdr:col>9</xdr:col>
                    <xdr:colOff>28575</xdr:colOff>
                    <xdr:row>21</xdr:row>
                    <xdr:rowOff>242888</xdr:rowOff>
                  </from>
                  <to>
                    <xdr:col>10</xdr:col>
                    <xdr:colOff>0</xdr:colOff>
                    <xdr:row>22</xdr:row>
                    <xdr:rowOff>214313</xdr:rowOff>
                  </to>
                </anchor>
              </controlPr>
            </control>
          </mc:Choice>
        </mc:AlternateContent>
        <mc:AlternateContent xmlns:mc="http://schemas.openxmlformats.org/markup-compatibility/2006">
          <mc:Choice Requires="x14">
            <control shapeId="446482" r:id="rId22" name="Drop Down 18">
              <controlPr defaultSize="0" autoLine="0" autoPict="0">
                <anchor moveWithCells="1" sizeWithCells="1">
                  <from>
                    <xdr:col>9</xdr:col>
                    <xdr:colOff>28575</xdr:colOff>
                    <xdr:row>22</xdr:row>
                    <xdr:rowOff>233363</xdr:rowOff>
                  </from>
                  <to>
                    <xdr:col>10</xdr:col>
                    <xdr:colOff>0</xdr:colOff>
                    <xdr:row>23</xdr:row>
                    <xdr:rowOff>209550</xdr:rowOff>
                  </to>
                </anchor>
              </controlPr>
            </control>
          </mc:Choice>
        </mc:AlternateContent>
        <mc:AlternateContent xmlns:mc="http://schemas.openxmlformats.org/markup-compatibility/2006">
          <mc:Choice Requires="x14">
            <control shapeId="446483" r:id="rId23" name="Drop Down 19">
              <controlPr defaultSize="0" autoLine="0" autoPict="0">
                <anchor moveWithCells="1" sizeWithCells="1">
                  <from>
                    <xdr:col>9</xdr:col>
                    <xdr:colOff>28575</xdr:colOff>
                    <xdr:row>26</xdr:row>
                    <xdr:rowOff>0</xdr:rowOff>
                  </from>
                  <to>
                    <xdr:col>10</xdr:col>
                    <xdr:colOff>0</xdr:colOff>
                    <xdr:row>26</xdr:row>
                    <xdr:rowOff>219075</xdr:rowOff>
                  </to>
                </anchor>
              </controlPr>
            </control>
          </mc:Choice>
        </mc:AlternateContent>
        <mc:AlternateContent xmlns:mc="http://schemas.openxmlformats.org/markup-compatibility/2006">
          <mc:Choice Requires="x14">
            <control shapeId="446484" r:id="rId24" name="Drop Down 20">
              <controlPr defaultSize="0" autoLine="0" autoPict="0">
                <anchor moveWithCells="1" sizeWithCells="1">
                  <from>
                    <xdr:col>9</xdr:col>
                    <xdr:colOff>28575</xdr:colOff>
                    <xdr:row>27</xdr:row>
                    <xdr:rowOff>9525</xdr:rowOff>
                  </from>
                  <to>
                    <xdr:col>10</xdr:col>
                    <xdr:colOff>0</xdr:colOff>
                    <xdr:row>27</xdr:row>
                    <xdr:rowOff>233363</xdr:rowOff>
                  </to>
                </anchor>
              </controlPr>
            </control>
          </mc:Choice>
        </mc:AlternateContent>
        <mc:AlternateContent xmlns:mc="http://schemas.openxmlformats.org/markup-compatibility/2006">
          <mc:Choice Requires="x14">
            <control shapeId="446485" r:id="rId25" name="Drop Down 21">
              <controlPr defaultSize="0" autoLine="0" autoPict="0">
                <anchor moveWithCells="1" sizeWithCells="1">
                  <from>
                    <xdr:col>9</xdr:col>
                    <xdr:colOff>28575</xdr:colOff>
                    <xdr:row>28</xdr:row>
                    <xdr:rowOff>4763</xdr:rowOff>
                  </from>
                  <to>
                    <xdr:col>10</xdr:col>
                    <xdr:colOff>0</xdr:colOff>
                    <xdr:row>28</xdr:row>
                    <xdr:rowOff>233363</xdr:rowOff>
                  </to>
                </anchor>
              </controlPr>
            </control>
          </mc:Choice>
        </mc:AlternateContent>
        <mc:AlternateContent xmlns:mc="http://schemas.openxmlformats.org/markup-compatibility/2006">
          <mc:Choice Requires="x14">
            <control shapeId="446486" r:id="rId26" name="Drop Down 22">
              <controlPr defaultSize="0" autoLine="0" autoPict="0">
                <anchor moveWithCells="1" sizeWithCells="1">
                  <from>
                    <xdr:col>9</xdr:col>
                    <xdr:colOff>28575</xdr:colOff>
                    <xdr:row>29</xdr:row>
                    <xdr:rowOff>4763</xdr:rowOff>
                  </from>
                  <to>
                    <xdr:col>10</xdr:col>
                    <xdr:colOff>0</xdr:colOff>
                    <xdr:row>29</xdr:row>
                    <xdr:rowOff>233363</xdr:rowOff>
                  </to>
                </anchor>
              </controlPr>
            </control>
          </mc:Choice>
        </mc:AlternateContent>
        <mc:AlternateContent xmlns:mc="http://schemas.openxmlformats.org/markup-compatibility/2006">
          <mc:Choice Requires="x14">
            <control shapeId="446487" r:id="rId27" name="Drop Down 23">
              <controlPr defaultSize="0" autoLine="0" autoPict="0">
                <anchor moveWithCells="1" sizeWithCells="1">
                  <from>
                    <xdr:col>9</xdr:col>
                    <xdr:colOff>28575</xdr:colOff>
                    <xdr:row>29</xdr:row>
                    <xdr:rowOff>242888</xdr:rowOff>
                  </from>
                  <to>
                    <xdr:col>10</xdr:col>
                    <xdr:colOff>0</xdr:colOff>
                    <xdr:row>30</xdr:row>
                    <xdr:rowOff>209550</xdr:rowOff>
                  </to>
                </anchor>
              </controlPr>
            </control>
          </mc:Choice>
        </mc:AlternateContent>
        <mc:AlternateContent xmlns:mc="http://schemas.openxmlformats.org/markup-compatibility/2006">
          <mc:Choice Requires="x14">
            <control shapeId="446488" r:id="rId28" name="Drop Down 24">
              <controlPr defaultSize="0" autoLine="0" autoPict="0">
                <anchor moveWithCells="1" sizeWithCells="1">
                  <from>
                    <xdr:col>9</xdr:col>
                    <xdr:colOff>28575</xdr:colOff>
                    <xdr:row>30</xdr:row>
                    <xdr:rowOff>238125</xdr:rowOff>
                  </from>
                  <to>
                    <xdr:col>10</xdr:col>
                    <xdr:colOff>0</xdr:colOff>
                    <xdr:row>31</xdr:row>
                    <xdr:rowOff>209550</xdr:rowOff>
                  </to>
                </anchor>
              </controlPr>
            </control>
          </mc:Choice>
        </mc:AlternateContent>
        <mc:AlternateContent xmlns:mc="http://schemas.openxmlformats.org/markup-compatibility/2006">
          <mc:Choice Requires="x14">
            <control shapeId="446493" r:id="rId29" name="Drop Down 29">
              <controlPr defaultSize="0" autoLine="0" autoPict="0">
                <anchor moveWithCells="1" sizeWithCells="1">
                  <from>
                    <xdr:col>43</xdr:col>
                    <xdr:colOff>123825</xdr:colOff>
                    <xdr:row>24</xdr:row>
                    <xdr:rowOff>66675</xdr:rowOff>
                  </from>
                  <to>
                    <xdr:col>43</xdr:col>
                    <xdr:colOff>785813</xdr:colOff>
                    <xdr:row>25</xdr:row>
                    <xdr:rowOff>152400</xdr:rowOff>
                  </to>
                </anchor>
              </controlPr>
            </control>
          </mc:Choice>
        </mc:AlternateContent>
        <mc:AlternateContent xmlns:mc="http://schemas.openxmlformats.org/markup-compatibility/2006">
          <mc:Choice Requires="x14">
            <control shapeId="446494" r:id="rId30" name="Drop Down 30">
              <controlPr defaultSize="0" autoLine="0" autoPict="0">
                <anchor moveWithCells="1" sizeWithCells="1">
                  <from>
                    <xdr:col>43</xdr:col>
                    <xdr:colOff>142875</xdr:colOff>
                    <xdr:row>26</xdr:row>
                    <xdr:rowOff>61913</xdr:rowOff>
                  </from>
                  <to>
                    <xdr:col>43</xdr:col>
                    <xdr:colOff>800100</xdr:colOff>
                    <xdr:row>27</xdr:row>
                    <xdr:rowOff>142875</xdr:rowOff>
                  </to>
                </anchor>
              </controlPr>
            </control>
          </mc:Choice>
        </mc:AlternateContent>
        <mc:AlternateContent xmlns:mc="http://schemas.openxmlformats.org/markup-compatibility/2006">
          <mc:Choice Requires="x14">
            <control shapeId="446495" r:id="rId31" name="Drop Down 31">
              <controlPr defaultSize="0" autoLine="0" autoPict="0">
                <anchor moveWithCells="1" sizeWithCells="1">
                  <from>
                    <xdr:col>43</xdr:col>
                    <xdr:colOff>123825</xdr:colOff>
                    <xdr:row>28</xdr:row>
                    <xdr:rowOff>61913</xdr:rowOff>
                  </from>
                  <to>
                    <xdr:col>43</xdr:col>
                    <xdr:colOff>785813</xdr:colOff>
                    <xdr:row>29</xdr:row>
                    <xdr:rowOff>138113</xdr:rowOff>
                  </to>
                </anchor>
              </controlPr>
            </control>
          </mc:Choice>
        </mc:AlternateContent>
        <mc:AlternateContent xmlns:mc="http://schemas.openxmlformats.org/markup-compatibility/2006">
          <mc:Choice Requires="x14">
            <control shapeId="446496" r:id="rId32" name="Drop Down 32">
              <controlPr defaultSize="0" autoLine="0" autoPict="0">
                <anchor moveWithCells="1" sizeWithCells="1">
                  <from>
                    <xdr:col>43</xdr:col>
                    <xdr:colOff>123825</xdr:colOff>
                    <xdr:row>30</xdr:row>
                    <xdr:rowOff>85725</xdr:rowOff>
                  </from>
                  <to>
                    <xdr:col>43</xdr:col>
                    <xdr:colOff>785813</xdr:colOff>
                    <xdr:row>31</xdr:row>
                    <xdr:rowOff>176213</xdr:rowOff>
                  </to>
                </anchor>
              </controlPr>
            </control>
          </mc:Choice>
        </mc:AlternateContent>
        <mc:AlternateContent xmlns:mc="http://schemas.openxmlformats.org/markup-compatibility/2006">
          <mc:Choice Requires="x14">
            <control shapeId="446497" r:id="rId33" name="Drop Down 33">
              <controlPr defaultSize="0" autoLine="0" autoPict="0">
                <anchor moveWithCells="1" sizeWithCells="1">
                  <from>
                    <xdr:col>43</xdr:col>
                    <xdr:colOff>123825</xdr:colOff>
                    <xdr:row>37</xdr:row>
                    <xdr:rowOff>85725</xdr:rowOff>
                  </from>
                  <to>
                    <xdr:col>43</xdr:col>
                    <xdr:colOff>785813</xdr:colOff>
                    <xdr:row>38</xdr:row>
                    <xdr:rowOff>180975</xdr:rowOff>
                  </to>
                </anchor>
              </controlPr>
            </control>
          </mc:Choice>
        </mc:AlternateContent>
        <mc:AlternateContent xmlns:mc="http://schemas.openxmlformats.org/markup-compatibility/2006">
          <mc:Choice Requires="x14">
            <control shapeId="446498" r:id="rId34" name="Drop Down 34">
              <controlPr defaultSize="0" autoLine="0" autoPict="0">
                <anchor moveWithCells="1" sizeWithCells="1">
                  <from>
                    <xdr:col>43</xdr:col>
                    <xdr:colOff>123825</xdr:colOff>
                    <xdr:row>39</xdr:row>
                    <xdr:rowOff>76200</xdr:rowOff>
                  </from>
                  <to>
                    <xdr:col>43</xdr:col>
                    <xdr:colOff>785813</xdr:colOff>
                    <xdr:row>40</xdr:row>
                    <xdr:rowOff>180975</xdr:rowOff>
                  </to>
                </anchor>
              </controlPr>
            </control>
          </mc:Choice>
        </mc:AlternateContent>
        <mc:AlternateContent xmlns:mc="http://schemas.openxmlformats.org/markup-compatibility/2006">
          <mc:Choice Requires="x14">
            <control shapeId="446499" r:id="rId35" name="Drop Down 35">
              <controlPr defaultSize="0" autoLine="0" autoPict="0">
                <anchor moveWithCells="1" sizeWithCells="1">
                  <from>
                    <xdr:col>43</xdr:col>
                    <xdr:colOff>123825</xdr:colOff>
                    <xdr:row>46</xdr:row>
                    <xdr:rowOff>85725</xdr:rowOff>
                  </from>
                  <to>
                    <xdr:col>43</xdr:col>
                    <xdr:colOff>785813</xdr:colOff>
                    <xdr:row>47</xdr:row>
                    <xdr:rowOff>180975</xdr:rowOff>
                  </to>
                </anchor>
              </controlPr>
            </control>
          </mc:Choice>
        </mc:AlternateContent>
        <mc:AlternateContent xmlns:mc="http://schemas.openxmlformats.org/markup-compatibility/2006">
          <mc:Choice Requires="x14">
            <control shapeId="446503" r:id="rId36" name="Drop Down 39">
              <controlPr defaultSize="0" autoLine="0" autoPict="0">
                <anchor moveWithCells="1" sizeWithCells="1">
                  <from>
                    <xdr:col>9</xdr:col>
                    <xdr:colOff>28575</xdr:colOff>
                    <xdr:row>34</xdr:row>
                    <xdr:rowOff>0</xdr:rowOff>
                  </from>
                  <to>
                    <xdr:col>10</xdr:col>
                    <xdr:colOff>0</xdr:colOff>
                    <xdr:row>34</xdr:row>
                    <xdr:rowOff>219075</xdr:rowOff>
                  </to>
                </anchor>
              </controlPr>
            </control>
          </mc:Choice>
        </mc:AlternateContent>
        <mc:AlternateContent xmlns:mc="http://schemas.openxmlformats.org/markup-compatibility/2006">
          <mc:Choice Requires="x14">
            <control shapeId="446504" r:id="rId37" name="Drop Down 40">
              <controlPr defaultSize="0" autoLine="0" autoPict="0">
                <anchor moveWithCells="1" sizeWithCells="1">
                  <from>
                    <xdr:col>9</xdr:col>
                    <xdr:colOff>28575</xdr:colOff>
                    <xdr:row>35</xdr:row>
                    <xdr:rowOff>9525</xdr:rowOff>
                  </from>
                  <to>
                    <xdr:col>10</xdr:col>
                    <xdr:colOff>0</xdr:colOff>
                    <xdr:row>35</xdr:row>
                    <xdr:rowOff>233363</xdr:rowOff>
                  </to>
                </anchor>
              </controlPr>
            </control>
          </mc:Choice>
        </mc:AlternateContent>
        <mc:AlternateContent xmlns:mc="http://schemas.openxmlformats.org/markup-compatibility/2006">
          <mc:Choice Requires="x14">
            <control shapeId="446505" r:id="rId38" name="Drop Down 41">
              <controlPr defaultSize="0" autoLine="0" autoPict="0">
                <anchor moveWithCells="1" sizeWithCells="1">
                  <from>
                    <xdr:col>9</xdr:col>
                    <xdr:colOff>28575</xdr:colOff>
                    <xdr:row>36</xdr:row>
                    <xdr:rowOff>4763</xdr:rowOff>
                  </from>
                  <to>
                    <xdr:col>10</xdr:col>
                    <xdr:colOff>0</xdr:colOff>
                    <xdr:row>36</xdr:row>
                    <xdr:rowOff>233363</xdr:rowOff>
                  </to>
                </anchor>
              </controlPr>
            </control>
          </mc:Choice>
        </mc:AlternateContent>
        <mc:AlternateContent xmlns:mc="http://schemas.openxmlformats.org/markup-compatibility/2006">
          <mc:Choice Requires="x14">
            <control shapeId="446506" r:id="rId39" name="Drop Down 42">
              <controlPr defaultSize="0" autoLine="0" autoPict="0">
                <anchor moveWithCells="1" sizeWithCells="1">
                  <from>
                    <xdr:col>9</xdr:col>
                    <xdr:colOff>28575</xdr:colOff>
                    <xdr:row>37</xdr:row>
                    <xdr:rowOff>4763</xdr:rowOff>
                  </from>
                  <to>
                    <xdr:col>10</xdr:col>
                    <xdr:colOff>0</xdr:colOff>
                    <xdr:row>37</xdr:row>
                    <xdr:rowOff>233363</xdr:rowOff>
                  </to>
                </anchor>
              </controlPr>
            </control>
          </mc:Choice>
        </mc:AlternateContent>
        <mc:AlternateContent xmlns:mc="http://schemas.openxmlformats.org/markup-compatibility/2006">
          <mc:Choice Requires="x14">
            <control shapeId="446507" r:id="rId40" name="Drop Down 43">
              <controlPr defaultSize="0" autoLine="0" autoPict="0">
                <anchor moveWithCells="1" sizeWithCells="1">
                  <from>
                    <xdr:col>9</xdr:col>
                    <xdr:colOff>28575</xdr:colOff>
                    <xdr:row>37</xdr:row>
                    <xdr:rowOff>242888</xdr:rowOff>
                  </from>
                  <to>
                    <xdr:col>10</xdr:col>
                    <xdr:colOff>0</xdr:colOff>
                    <xdr:row>38</xdr:row>
                    <xdr:rowOff>209550</xdr:rowOff>
                  </to>
                </anchor>
              </controlPr>
            </control>
          </mc:Choice>
        </mc:AlternateContent>
        <mc:AlternateContent xmlns:mc="http://schemas.openxmlformats.org/markup-compatibility/2006">
          <mc:Choice Requires="x14">
            <control shapeId="446508" r:id="rId41" name="Drop Down 44">
              <controlPr defaultSize="0" autoLine="0" autoPict="0">
                <anchor moveWithCells="1" sizeWithCells="1">
                  <from>
                    <xdr:col>9</xdr:col>
                    <xdr:colOff>28575</xdr:colOff>
                    <xdr:row>38</xdr:row>
                    <xdr:rowOff>238125</xdr:rowOff>
                  </from>
                  <to>
                    <xdr:col>10</xdr:col>
                    <xdr:colOff>0</xdr:colOff>
                    <xdr:row>39</xdr:row>
                    <xdr:rowOff>209550</xdr:rowOff>
                  </to>
                </anchor>
              </controlPr>
            </control>
          </mc:Choice>
        </mc:AlternateContent>
        <mc:AlternateContent xmlns:mc="http://schemas.openxmlformats.org/markup-compatibility/2006">
          <mc:Choice Requires="x14">
            <control shapeId="446510" r:id="rId42" name="Drop Down 46">
              <controlPr defaultSize="0" autoLine="0" autoPict="0">
                <anchor moveWithCells="1" sizeWithCells="1">
                  <from>
                    <xdr:col>9</xdr:col>
                    <xdr:colOff>28575</xdr:colOff>
                    <xdr:row>42</xdr:row>
                    <xdr:rowOff>0</xdr:rowOff>
                  </from>
                  <to>
                    <xdr:col>10</xdr:col>
                    <xdr:colOff>0</xdr:colOff>
                    <xdr:row>42</xdr:row>
                    <xdr:rowOff>219075</xdr:rowOff>
                  </to>
                </anchor>
              </controlPr>
            </control>
          </mc:Choice>
        </mc:AlternateContent>
        <mc:AlternateContent xmlns:mc="http://schemas.openxmlformats.org/markup-compatibility/2006">
          <mc:Choice Requires="x14">
            <control shapeId="446511" r:id="rId43" name="Drop Down 47">
              <controlPr defaultSize="0" autoLine="0" autoPict="0">
                <anchor moveWithCells="1" sizeWithCells="1">
                  <from>
                    <xdr:col>9</xdr:col>
                    <xdr:colOff>28575</xdr:colOff>
                    <xdr:row>43</xdr:row>
                    <xdr:rowOff>9525</xdr:rowOff>
                  </from>
                  <to>
                    <xdr:col>10</xdr:col>
                    <xdr:colOff>0</xdr:colOff>
                    <xdr:row>43</xdr:row>
                    <xdr:rowOff>233363</xdr:rowOff>
                  </to>
                </anchor>
              </controlPr>
            </control>
          </mc:Choice>
        </mc:AlternateContent>
        <mc:AlternateContent xmlns:mc="http://schemas.openxmlformats.org/markup-compatibility/2006">
          <mc:Choice Requires="x14">
            <control shapeId="446512" r:id="rId44" name="Drop Down 48">
              <controlPr defaultSize="0" autoLine="0" autoPict="0">
                <anchor moveWithCells="1" sizeWithCells="1">
                  <from>
                    <xdr:col>9</xdr:col>
                    <xdr:colOff>28575</xdr:colOff>
                    <xdr:row>44</xdr:row>
                    <xdr:rowOff>4763</xdr:rowOff>
                  </from>
                  <to>
                    <xdr:col>10</xdr:col>
                    <xdr:colOff>0</xdr:colOff>
                    <xdr:row>44</xdr:row>
                    <xdr:rowOff>233363</xdr:rowOff>
                  </to>
                </anchor>
              </controlPr>
            </control>
          </mc:Choice>
        </mc:AlternateContent>
        <mc:AlternateContent xmlns:mc="http://schemas.openxmlformats.org/markup-compatibility/2006">
          <mc:Choice Requires="x14">
            <control shapeId="446513" r:id="rId45" name="Drop Down 49">
              <controlPr defaultSize="0" autoLine="0" autoPict="0">
                <anchor moveWithCells="1" sizeWithCells="1">
                  <from>
                    <xdr:col>9</xdr:col>
                    <xdr:colOff>28575</xdr:colOff>
                    <xdr:row>45</xdr:row>
                    <xdr:rowOff>4763</xdr:rowOff>
                  </from>
                  <to>
                    <xdr:col>10</xdr:col>
                    <xdr:colOff>0</xdr:colOff>
                    <xdr:row>45</xdr:row>
                    <xdr:rowOff>233363</xdr:rowOff>
                  </to>
                </anchor>
              </controlPr>
            </control>
          </mc:Choice>
        </mc:AlternateContent>
        <mc:AlternateContent xmlns:mc="http://schemas.openxmlformats.org/markup-compatibility/2006">
          <mc:Choice Requires="x14">
            <control shapeId="446514" r:id="rId46" name="Drop Down 50">
              <controlPr defaultSize="0" autoLine="0" autoPict="0">
                <anchor moveWithCells="1" sizeWithCells="1">
                  <from>
                    <xdr:col>9</xdr:col>
                    <xdr:colOff>28575</xdr:colOff>
                    <xdr:row>45</xdr:row>
                    <xdr:rowOff>242888</xdr:rowOff>
                  </from>
                  <to>
                    <xdr:col>10</xdr:col>
                    <xdr:colOff>0</xdr:colOff>
                    <xdr:row>46</xdr:row>
                    <xdr:rowOff>209550</xdr:rowOff>
                  </to>
                </anchor>
              </controlPr>
            </control>
          </mc:Choice>
        </mc:AlternateContent>
        <mc:AlternateContent xmlns:mc="http://schemas.openxmlformats.org/markup-compatibility/2006">
          <mc:Choice Requires="x14">
            <control shapeId="446515" r:id="rId47" name="Drop Down 51">
              <controlPr defaultSize="0" autoLine="0" autoPict="0">
                <anchor moveWithCells="1" sizeWithCells="1">
                  <from>
                    <xdr:col>9</xdr:col>
                    <xdr:colOff>28575</xdr:colOff>
                    <xdr:row>46</xdr:row>
                    <xdr:rowOff>238125</xdr:rowOff>
                  </from>
                  <to>
                    <xdr:col>10</xdr:col>
                    <xdr:colOff>0</xdr:colOff>
                    <xdr:row>47</xdr:row>
                    <xdr:rowOff>209550</xdr:rowOff>
                  </to>
                </anchor>
              </controlPr>
            </control>
          </mc:Choice>
        </mc:AlternateContent>
        <mc:AlternateContent xmlns:mc="http://schemas.openxmlformats.org/markup-compatibility/2006">
          <mc:Choice Requires="x14">
            <control shapeId="446517" r:id="rId48" name="Drop Down 53">
              <controlPr defaultSize="0" autoLine="0" autoPict="0">
                <anchor moveWithCells="1" sizeWithCells="1">
                  <from>
                    <xdr:col>43</xdr:col>
                    <xdr:colOff>123825</xdr:colOff>
                    <xdr:row>3</xdr:row>
                    <xdr:rowOff>66675</xdr:rowOff>
                  </from>
                  <to>
                    <xdr:col>43</xdr:col>
                    <xdr:colOff>785813</xdr:colOff>
                    <xdr:row>4</xdr:row>
                    <xdr:rowOff>152400</xdr:rowOff>
                  </to>
                </anchor>
              </controlPr>
            </control>
          </mc:Choice>
        </mc:AlternateContent>
        <mc:AlternateContent xmlns:mc="http://schemas.openxmlformats.org/markup-compatibility/2006">
          <mc:Choice Requires="x14">
            <control shapeId="446518" r:id="rId49" name="Drop Down 54">
              <controlPr defaultSize="0" autoLine="0" autoPict="0">
                <anchor moveWithCells="1" sizeWithCells="1">
                  <from>
                    <xdr:col>43</xdr:col>
                    <xdr:colOff>142875</xdr:colOff>
                    <xdr:row>5</xdr:row>
                    <xdr:rowOff>61913</xdr:rowOff>
                  </from>
                  <to>
                    <xdr:col>43</xdr:col>
                    <xdr:colOff>800100</xdr:colOff>
                    <xdr:row>6</xdr:row>
                    <xdr:rowOff>142875</xdr:rowOff>
                  </to>
                </anchor>
              </controlPr>
            </control>
          </mc:Choice>
        </mc:AlternateContent>
        <mc:AlternateContent xmlns:mc="http://schemas.openxmlformats.org/markup-compatibility/2006">
          <mc:Choice Requires="x14">
            <control shapeId="446519" r:id="rId50" name="Drop Down 55">
              <controlPr defaultSize="0" autoLine="0" autoPict="0">
                <anchor moveWithCells="1" sizeWithCells="1">
                  <from>
                    <xdr:col>43</xdr:col>
                    <xdr:colOff>123825</xdr:colOff>
                    <xdr:row>7</xdr:row>
                    <xdr:rowOff>61913</xdr:rowOff>
                  </from>
                  <to>
                    <xdr:col>43</xdr:col>
                    <xdr:colOff>785813</xdr:colOff>
                    <xdr:row>8</xdr:row>
                    <xdr:rowOff>138113</xdr:rowOff>
                  </to>
                </anchor>
              </controlPr>
            </control>
          </mc:Choice>
        </mc:AlternateContent>
        <mc:AlternateContent xmlns:mc="http://schemas.openxmlformats.org/markup-compatibility/2006">
          <mc:Choice Requires="x14">
            <control shapeId="446520" r:id="rId51" name="Drop Down 56">
              <controlPr defaultSize="0" autoLine="0" autoPict="0">
                <anchor moveWithCells="1" sizeWithCells="1">
                  <from>
                    <xdr:col>43</xdr:col>
                    <xdr:colOff>123825</xdr:colOff>
                    <xdr:row>9</xdr:row>
                    <xdr:rowOff>104775</xdr:rowOff>
                  </from>
                  <to>
                    <xdr:col>43</xdr:col>
                    <xdr:colOff>785813</xdr:colOff>
                    <xdr:row>10</xdr:row>
                    <xdr:rowOff>100013</xdr:rowOff>
                  </to>
                </anchor>
              </controlPr>
            </control>
          </mc:Choice>
        </mc:AlternateContent>
        <mc:AlternateContent xmlns:mc="http://schemas.openxmlformats.org/markup-compatibility/2006">
          <mc:Choice Requires="x14">
            <control shapeId="446522" r:id="rId52" name="Drop Down 58">
              <controlPr defaultSize="0" autoLine="0" autoPict="0">
                <anchor moveWithCells="1" sizeWithCells="1">
                  <from>
                    <xdr:col>43</xdr:col>
                    <xdr:colOff>123825</xdr:colOff>
                    <xdr:row>11</xdr:row>
                    <xdr:rowOff>66675</xdr:rowOff>
                  </from>
                  <to>
                    <xdr:col>43</xdr:col>
                    <xdr:colOff>785813</xdr:colOff>
                    <xdr:row>12</xdr:row>
                    <xdr:rowOff>152400</xdr:rowOff>
                  </to>
                </anchor>
              </controlPr>
            </control>
          </mc:Choice>
        </mc:AlternateContent>
        <mc:AlternateContent xmlns:mc="http://schemas.openxmlformats.org/markup-compatibility/2006">
          <mc:Choice Requires="x14">
            <control shapeId="446523" r:id="rId53" name="Drop Down 59">
              <controlPr defaultSize="0" autoLine="0" autoPict="0">
                <anchor moveWithCells="1" sizeWithCells="1">
                  <from>
                    <xdr:col>43</xdr:col>
                    <xdr:colOff>142875</xdr:colOff>
                    <xdr:row>13</xdr:row>
                    <xdr:rowOff>61913</xdr:rowOff>
                  </from>
                  <to>
                    <xdr:col>43</xdr:col>
                    <xdr:colOff>800100</xdr:colOff>
                    <xdr:row>14</xdr:row>
                    <xdr:rowOff>142875</xdr:rowOff>
                  </to>
                </anchor>
              </controlPr>
            </control>
          </mc:Choice>
        </mc:AlternateContent>
        <mc:AlternateContent xmlns:mc="http://schemas.openxmlformats.org/markup-compatibility/2006">
          <mc:Choice Requires="x14">
            <control shapeId="446524" r:id="rId54" name="Drop Down 60">
              <controlPr defaultSize="0" autoLine="0" autoPict="0">
                <anchor moveWithCells="1" sizeWithCells="1">
                  <from>
                    <xdr:col>43</xdr:col>
                    <xdr:colOff>123825</xdr:colOff>
                    <xdr:row>15</xdr:row>
                    <xdr:rowOff>61913</xdr:rowOff>
                  </from>
                  <to>
                    <xdr:col>43</xdr:col>
                    <xdr:colOff>785813</xdr:colOff>
                    <xdr:row>16</xdr:row>
                    <xdr:rowOff>138113</xdr:rowOff>
                  </to>
                </anchor>
              </controlPr>
            </control>
          </mc:Choice>
        </mc:AlternateContent>
        <mc:AlternateContent xmlns:mc="http://schemas.openxmlformats.org/markup-compatibility/2006">
          <mc:Choice Requires="x14">
            <control shapeId="446525" r:id="rId55" name="Drop Down 61">
              <controlPr defaultSize="0" autoLine="0" autoPict="0">
                <anchor moveWithCells="1" sizeWithCells="1">
                  <from>
                    <xdr:col>43</xdr:col>
                    <xdr:colOff>123825</xdr:colOff>
                    <xdr:row>17</xdr:row>
                    <xdr:rowOff>104775</xdr:rowOff>
                  </from>
                  <to>
                    <xdr:col>43</xdr:col>
                    <xdr:colOff>785813</xdr:colOff>
                    <xdr:row>18</xdr:row>
                    <xdr:rowOff>100013</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7"/>
  <dimension ref="B1:DD58"/>
  <sheetViews>
    <sheetView showGridLines="0" showRowColHeaders="0" view="pageBreakPreview" zoomScale="80" zoomScaleNormal="75" zoomScaleSheetLayoutView="80" workbookViewId="0"/>
  </sheetViews>
  <sheetFormatPr baseColWidth="10" defaultColWidth="11" defaultRowHeight="19.5" customHeight="1" x14ac:dyDescent="0.35"/>
  <cols>
    <col min="1" max="1" width="3.375" style="23" customWidth="1"/>
    <col min="2" max="2" width="6.125" style="18" hidden="1" customWidth="1"/>
    <col min="3" max="3" width="13.125" style="19" customWidth="1"/>
    <col min="4" max="4" width="8.6875" style="19" customWidth="1"/>
    <col min="5" max="6" width="22.375" style="23" customWidth="1"/>
    <col min="7" max="7" width="2.875" style="21" customWidth="1"/>
    <col min="8" max="8" width="2.875" style="19" customWidth="1"/>
    <col min="9" max="9" width="2.875" style="20" customWidth="1"/>
    <col min="10" max="10" width="10.125" style="19" hidden="1" customWidth="1"/>
    <col min="11" max="11" width="7.625" style="19" customWidth="1"/>
    <col min="12" max="12" width="10" style="19" hidden="1" customWidth="1"/>
    <col min="13" max="13" width="1.875" style="19" customWidth="1"/>
    <col min="14" max="14" width="10" style="19" hidden="1" customWidth="1"/>
    <col min="15" max="16" width="10" style="23" hidden="1" customWidth="1"/>
    <col min="17" max="17" width="10" style="23" customWidth="1"/>
    <col min="18" max="18" width="18.6875" style="23" customWidth="1"/>
    <col min="19" max="19" width="13.1875" style="23" customWidth="1"/>
    <col min="20" max="20" width="3.625" style="21" customWidth="1"/>
    <col min="21" max="21" width="2.625" style="20" customWidth="1"/>
    <col min="22" max="22" width="19.375" style="24" customWidth="1"/>
    <col min="23" max="23" width="6.5" style="24" customWidth="1"/>
    <col min="24" max="24" width="3" style="21" customWidth="1"/>
    <col min="25" max="25" width="1.5" style="23" customWidth="1"/>
    <col min="26" max="26" width="3" style="20" customWidth="1"/>
    <col min="27" max="27" width="4" style="41" customWidth="1"/>
    <col min="28" max="28" width="5.875" style="23" customWidth="1"/>
    <col min="29" max="29" width="3.625" style="19" customWidth="1"/>
    <col min="30" max="30" width="7.875" style="19" customWidth="1"/>
    <col min="31" max="31" width="3.1875" style="23" hidden="1" customWidth="1"/>
    <col min="32" max="32" width="3.1875" style="23" customWidth="1"/>
    <col min="33" max="33" width="33.5" style="23" customWidth="1"/>
    <col min="34" max="34" width="21" style="19" customWidth="1"/>
    <col min="35" max="35" width="12.125" style="23" customWidth="1"/>
    <col min="36" max="36" width="6.6875" style="23" customWidth="1"/>
    <col min="37" max="37" width="6.625" style="23" hidden="1" customWidth="1"/>
    <col min="38" max="38" width="21.375" style="23" customWidth="1"/>
    <col min="39" max="39" width="21.375" style="23" hidden="1" customWidth="1"/>
    <col min="40" max="40" width="21.375" style="23" customWidth="1"/>
    <col min="41" max="41" width="4.125" style="23" customWidth="1"/>
    <col min="42" max="42" width="1.6875" style="23" customWidth="1"/>
    <col min="43" max="43" width="4.125" style="20" customWidth="1"/>
    <col min="44" max="45" width="10" style="23" hidden="1" customWidth="1"/>
    <col min="46" max="46" width="3.5" style="23" customWidth="1"/>
    <col min="47" max="47" width="4.375" style="23" customWidth="1"/>
    <col min="48" max="48" width="10" style="19" hidden="1" customWidth="1"/>
    <col min="49" max="52" width="10" style="23" hidden="1" customWidth="1"/>
    <col min="53" max="54" width="11" style="23" hidden="1" customWidth="1"/>
    <col min="55" max="55" width="17.125" style="23" hidden="1" customWidth="1"/>
    <col min="56" max="59" width="11" style="23"/>
    <col min="60" max="104" width="0" style="23" hidden="1" customWidth="1"/>
    <col min="105" max="105" width="13.375" style="23" customWidth="1"/>
    <col min="106" max="108" width="11" style="23" customWidth="1"/>
    <col min="109" max="16384" width="11" style="23"/>
  </cols>
  <sheetData>
    <row r="1" spans="2:108" ht="59.25" customHeight="1" thickBot="1" x14ac:dyDescent="0.4">
      <c r="C1" s="607" t="s">
        <v>1220</v>
      </c>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345"/>
      <c r="AE1" s="345"/>
      <c r="AF1" s="345"/>
      <c r="AG1" s="607" t="s">
        <v>589</v>
      </c>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DA1" s="475" t="s">
        <v>1103</v>
      </c>
      <c r="DB1" s="475"/>
      <c r="DC1" s="475"/>
      <c r="DD1" s="475"/>
    </row>
    <row r="2" spans="2:108" ht="28.5" customHeight="1" thickBot="1" x14ac:dyDescent="0.4">
      <c r="B2" s="251"/>
      <c r="C2" s="509" t="s">
        <v>134</v>
      </c>
      <c r="D2" s="510"/>
      <c r="E2" s="510"/>
      <c r="F2" s="510"/>
      <c r="G2" s="510"/>
      <c r="H2" s="305"/>
      <c r="I2" s="305"/>
      <c r="J2" s="305"/>
      <c r="K2" s="306"/>
      <c r="Q2" s="590" t="str">
        <f>'Tipp-Formular'!Q2:R6</f>
        <v/>
      </c>
      <c r="R2" s="590"/>
      <c r="T2" s="512" t="s">
        <v>134</v>
      </c>
      <c r="U2" s="513"/>
      <c r="V2" s="513"/>
      <c r="W2" s="513"/>
      <c r="X2" s="513"/>
      <c r="Y2" s="513"/>
      <c r="Z2" s="513"/>
      <c r="AA2" s="513"/>
      <c r="AB2" s="513"/>
      <c r="AC2" s="514"/>
      <c r="AE2" s="19"/>
      <c r="AF2" s="19"/>
      <c r="AG2" s="605" t="str">
        <f>'Tipp-Formular'!AG2:AG6</f>
        <v>.</v>
      </c>
      <c r="AI2" s="523" t="s">
        <v>569</v>
      </c>
      <c r="AJ2" s="524"/>
      <c r="AK2" s="524"/>
      <c r="AL2" s="524"/>
      <c r="AM2" s="524"/>
      <c r="AN2" s="524"/>
      <c r="AO2" s="524"/>
      <c r="AP2" s="524"/>
      <c r="AQ2" s="524"/>
      <c r="AR2" s="524"/>
      <c r="AS2" s="524"/>
      <c r="AT2" s="525"/>
      <c r="AW2" s="20"/>
      <c r="AZ2" s="19"/>
      <c r="DA2" s="335" t="str">
        <f>'Tipp-Formular'!DA2</f>
        <v>Gruppe A</v>
      </c>
      <c r="DB2" s="98" t="str">
        <f>'Tipp-Formular'!DB2</f>
        <v>Gelb
=1 Punkt</v>
      </c>
      <c r="DC2" s="98" t="str">
        <f>'Tipp-Formular'!DC2</f>
        <v>Rot
=3 Punkte</v>
      </c>
      <c r="DD2" s="19" t="str">
        <f>'Tipp-Formular'!DD2</f>
        <v>Summe</v>
      </c>
    </row>
    <row r="3" spans="2:108" ht="20.25" customHeight="1" thickBot="1" x14ac:dyDescent="0.4">
      <c r="B3" s="252">
        <f>'Tipp-Formular'!B3</f>
        <v>1</v>
      </c>
      <c r="C3" s="307">
        <f>'Tipp-Formular'!C3</f>
        <v>45457</v>
      </c>
      <c r="D3" s="308">
        <f>'Tipp-Formular'!D3</f>
        <v>0.875</v>
      </c>
      <c r="E3" s="309" t="str">
        <f>'Tipp-Formular'!E3</f>
        <v>Deutschland</v>
      </c>
      <c r="F3" s="309" t="str">
        <f>'Tipp-Formular'!F3</f>
        <v>Schottland</v>
      </c>
      <c r="G3" s="310">
        <f>IFERROR('Tipp-Formular'!G3,0)</f>
        <v>0</v>
      </c>
      <c r="H3" s="310" t="s">
        <v>54</v>
      </c>
      <c r="I3" s="310">
        <f>IFERROR('Tipp-Formular'!I3,0)</f>
        <v>0</v>
      </c>
      <c r="J3" s="310">
        <f>'Tipp-Formular'!J3</f>
        <v>0</v>
      </c>
      <c r="K3" s="311">
        <f>'Tipp-Formular'!K3</f>
        <v>0</v>
      </c>
      <c r="L3" s="39">
        <f>'Tipp-Formular'!L3</f>
        <v>0</v>
      </c>
      <c r="M3" s="39"/>
      <c r="N3" s="39"/>
      <c r="O3" s="17"/>
      <c r="P3" s="17"/>
      <c r="Q3" s="590"/>
      <c r="R3" s="590"/>
      <c r="T3" s="317">
        <v>1</v>
      </c>
      <c r="U3" s="318" t="s">
        <v>139</v>
      </c>
      <c r="V3" s="319" t="str">
        <f>'Tipp-Formular'!V3</f>
        <v>Tipps fehlen</v>
      </c>
      <c r="W3" s="319">
        <f>'Tipp-Formular'!W3</f>
        <v>0</v>
      </c>
      <c r="X3" s="320">
        <f>'Tipp-Formular'!X3</f>
        <v>0</v>
      </c>
      <c r="Y3" s="320" t="s">
        <v>54</v>
      </c>
      <c r="Z3" s="318">
        <f>'Tipp-Formular'!Z3</f>
        <v>0</v>
      </c>
      <c r="AA3" s="320">
        <f>'Tipp-Formular'!AA3</f>
        <v>0</v>
      </c>
      <c r="AB3" s="321">
        <f>'Tipp-Formular'!AB3</f>
        <v>0</v>
      </c>
      <c r="AC3" s="331" t="str">
        <f>'Tipp-Formular'!AC3</f>
        <v/>
      </c>
      <c r="AD3" s="340" t="str">
        <f>'Tipp-Formular'!AD3</f>
        <v>Reihung
unter den</v>
      </c>
      <c r="AE3" s="19"/>
      <c r="AF3" s="19"/>
      <c r="AG3" s="605"/>
      <c r="AI3" s="526"/>
      <c r="AJ3" s="527"/>
      <c r="AK3" s="527"/>
      <c r="AL3" s="527"/>
      <c r="AM3" s="527"/>
      <c r="AN3" s="527"/>
      <c r="AO3" s="527"/>
      <c r="AP3" s="527"/>
      <c r="AQ3" s="527"/>
      <c r="AR3" s="527"/>
      <c r="AS3" s="527"/>
      <c r="AT3" s="528"/>
      <c r="AW3" s="20"/>
      <c r="AZ3" s="19"/>
      <c r="DA3" s="23" t="str">
        <f>'Tipp-Formular'!DA3</f>
        <v>Deutschland</v>
      </c>
      <c r="DB3" s="39">
        <f>'Tipp-Formular'!DB3</f>
        <v>0</v>
      </c>
      <c r="DC3" s="39">
        <f>'Tipp-Formular'!DC3</f>
        <v>0</v>
      </c>
      <c r="DD3" s="19">
        <f>'Tipp-Formular'!DD3</f>
        <v>0</v>
      </c>
    </row>
    <row r="4" spans="2:108" ht="20.25" customHeight="1" x14ac:dyDescent="0.35">
      <c r="B4" s="252">
        <f>'Tipp-Formular'!B4</f>
        <v>2</v>
      </c>
      <c r="C4" s="307">
        <f>'Tipp-Formular'!C4</f>
        <v>45458</v>
      </c>
      <c r="D4" s="308">
        <f>'Tipp-Formular'!D4</f>
        <v>0.625</v>
      </c>
      <c r="E4" s="309" t="str">
        <f>'Tipp-Formular'!E4</f>
        <v>Ungarn</v>
      </c>
      <c r="F4" s="309" t="str">
        <f>'Tipp-Formular'!F4</f>
        <v>Schweiz</v>
      </c>
      <c r="G4" s="310">
        <f>IFERROR('Tipp-Formular'!G4,0)</f>
        <v>0</v>
      </c>
      <c r="H4" s="310" t="s">
        <v>54</v>
      </c>
      <c r="I4" s="310">
        <f>IFERROR('Tipp-Formular'!I4,0)</f>
        <v>0</v>
      </c>
      <c r="J4" s="310">
        <f>'Tipp-Formular'!J4</f>
        <v>0</v>
      </c>
      <c r="K4" s="311">
        <f>'Tipp-Formular'!K4</f>
        <v>0</v>
      </c>
      <c r="L4" s="39">
        <f>'Tipp-Formular'!L4</f>
        <v>0</v>
      </c>
      <c r="M4" s="39"/>
      <c r="N4" s="39"/>
      <c r="O4" s="17"/>
      <c r="P4" s="17"/>
      <c r="Q4" s="590"/>
      <c r="R4" s="590"/>
      <c r="T4" s="317">
        <v>2</v>
      </c>
      <c r="U4" s="318" t="s">
        <v>139</v>
      </c>
      <c r="V4" s="319" t="str">
        <f>'Tipp-Formular'!V4</f>
        <v>Tipps fehlen</v>
      </c>
      <c r="W4" s="319">
        <f>'Tipp-Formular'!W4</f>
        <v>0</v>
      </c>
      <c r="X4" s="320">
        <f>'Tipp-Formular'!X4</f>
        <v>0</v>
      </c>
      <c r="Y4" s="320" t="s">
        <v>54</v>
      </c>
      <c r="Z4" s="318">
        <f>'Tipp-Formular'!Z4</f>
        <v>0</v>
      </c>
      <c r="AA4" s="320">
        <f>'Tipp-Formular'!AA4</f>
        <v>0</v>
      </c>
      <c r="AB4" s="321">
        <f>'Tipp-Formular'!AB4</f>
        <v>0</v>
      </c>
      <c r="AC4" s="331" t="str">
        <f>'Tipp-Formular'!AC4</f>
        <v/>
      </c>
      <c r="AD4" s="341" t="str">
        <f>'Tipp-Formular'!AD4</f>
        <v>Dritt-
Platzierten</v>
      </c>
      <c r="AE4" s="19"/>
      <c r="AF4" s="19"/>
      <c r="AG4" s="605"/>
      <c r="AH4" s="476"/>
      <c r="AI4" s="515">
        <f>'Tipp-Formular'!AI4</f>
        <v>45472</v>
      </c>
      <c r="AJ4" s="516">
        <f>'Tipp-Formular'!AJ4</f>
        <v>0.875</v>
      </c>
      <c r="AK4" s="486" t="str">
        <f>'Tipp-Formular'!AK4</f>
        <v>1A</v>
      </c>
      <c r="AL4" s="484" t="str">
        <f>'Tipp-Formular'!AL4</f>
        <v/>
      </c>
      <c r="AM4" s="486" t="str">
        <f>'Tipp-Formular'!AM4</f>
        <v>2C</v>
      </c>
      <c r="AN4" s="484" t="str">
        <f>'Tipp-Formular'!AN4</f>
        <v/>
      </c>
      <c r="AO4" s="591">
        <f>IFERROR('Tipp-Formular'!AO4,0)</f>
        <v>0</v>
      </c>
      <c r="AP4" s="592" t="s">
        <v>54</v>
      </c>
      <c r="AQ4" s="593">
        <f>IFERROR('Tipp-Formular'!AQ4,0)</f>
        <v>0</v>
      </c>
      <c r="AR4" s="486"/>
      <c r="AS4" s="488">
        <f>'Tipp-Formular'!AS4</f>
        <v>0</v>
      </c>
      <c r="AT4" s="489">
        <f>'Tipp-Formular'!AT4</f>
        <v>0</v>
      </c>
      <c r="AU4" s="580">
        <f>'Tipp-Formular'!AU4</f>
        <v>0</v>
      </c>
      <c r="AV4" s="581" t="str">
        <f>'Tipp-Formular'!AV4</f>
        <v>1AF1</v>
      </c>
      <c r="AW4" s="582" t="str">
        <f>'Tipp-Formular'!AW4</f>
        <v/>
      </c>
      <c r="AX4" s="476" t="e">
        <f>'Tipp-Formular'!AX4:AX5</f>
        <v>#N/A</v>
      </c>
      <c r="AY4" s="476" t="e">
        <f>'Tipp-Formular'!AY4:AY5</f>
        <v>#N/A</v>
      </c>
      <c r="AZ4" s="581" t="str">
        <f>'Tipp-Formular'!AZ4</f>
        <v>nein</v>
      </c>
      <c r="BA4" s="581" t="str">
        <f>'Tipp-Formular'!BA4</f>
        <v/>
      </c>
      <c r="BB4" s="581" t="str">
        <f>'Tipp-Formular'!BB4</f>
        <v>2AF1</v>
      </c>
      <c r="BC4" s="582" t="str">
        <f>'Tipp-Formular'!BC4</f>
        <v/>
      </c>
      <c r="DA4" s="23" t="str">
        <f>'Tipp-Formular'!DA4</f>
        <v>Schottland</v>
      </c>
      <c r="DB4" s="39">
        <f>'Tipp-Formular'!DB4</f>
        <v>0</v>
      </c>
      <c r="DC4" s="39">
        <f>'Tipp-Formular'!DC4</f>
        <v>0</v>
      </c>
      <c r="DD4" s="19">
        <f>'Tipp-Formular'!DD4</f>
        <v>0</v>
      </c>
    </row>
    <row r="5" spans="2:108" ht="20.25" customHeight="1" thickBot="1" x14ac:dyDescent="0.4">
      <c r="B5" s="252">
        <f>'Tipp-Formular'!B5</f>
        <v>13</v>
      </c>
      <c r="C5" s="307">
        <f>'Tipp-Formular'!C5</f>
        <v>45462</v>
      </c>
      <c r="D5" s="308">
        <f>'Tipp-Formular'!D5</f>
        <v>0.875</v>
      </c>
      <c r="E5" s="309" t="str">
        <f>'Tipp-Formular'!E5</f>
        <v>Schottland</v>
      </c>
      <c r="F5" s="309" t="str">
        <f>'Tipp-Formular'!F5</f>
        <v>Schweiz</v>
      </c>
      <c r="G5" s="310">
        <f>IFERROR('Tipp-Formular'!G5,0)</f>
        <v>0</v>
      </c>
      <c r="H5" s="310" t="s">
        <v>54</v>
      </c>
      <c r="I5" s="310">
        <f>IFERROR('Tipp-Formular'!I5,0)</f>
        <v>0</v>
      </c>
      <c r="J5" s="310">
        <f>'Tipp-Formular'!J5</f>
        <v>0</v>
      </c>
      <c r="K5" s="311">
        <f>'Tipp-Formular'!K5</f>
        <v>0</v>
      </c>
      <c r="L5" s="39">
        <f>'Tipp-Formular'!L5</f>
        <v>0</v>
      </c>
      <c r="M5" s="39"/>
      <c r="N5" s="39"/>
      <c r="O5" s="17"/>
      <c r="P5" s="17"/>
      <c r="Q5" s="590"/>
      <c r="R5" s="590"/>
      <c r="T5" s="317">
        <v>3</v>
      </c>
      <c r="U5" s="318" t="s">
        <v>139</v>
      </c>
      <c r="V5" s="319" t="str">
        <f>'Tipp-Formular'!V5</f>
        <v>Tipps fehlen</v>
      </c>
      <c r="W5" s="319">
        <f>'Tipp-Formular'!W5</f>
        <v>0</v>
      </c>
      <c r="X5" s="320">
        <f>'Tipp-Formular'!X5</f>
        <v>0</v>
      </c>
      <c r="Y5" s="320" t="s">
        <v>54</v>
      </c>
      <c r="Z5" s="318">
        <f>'Tipp-Formular'!Z5</f>
        <v>0</v>
      </c>
      <c r="AA5" s="320">
        <f>'Tipp-Formular'!AA5</f>
        <v>0</v>
      </c>
      <c r="AB5" s="321">
        <f>'Tipp-Formular'!AB5</f>
        <v>0</v>
      </c>
      <c r="AC5" s="331" t="str">
        <f>'Tipp-Formular'!AC5</f>
        <v/>
      </c>
      <c r="AD5" s="342" t="str">
        <f>'Tipp-Formular'!AD5</f>
        <v/>
      </c>
      <c r="AE5" s="19"/>
      <c r="AF5" s="19"/>
      <c r="AG5" s="605"/>
      <c r="AH5" s="476"/>
      <c r="AI5" s="505"/>
      <c r="AJ5" s="506"/>
      <c r="AK5" s="466"/>
      <c r="AL5" s="464"/>
      <c r="AM5" s="466"/>
      <c r="AN5" s="464"/>
      <c r="AO5" s="583"/>
      <c r="AP5" s="589"/>
      <c r="AQ5" s="587"/>
      <c r="AR5" s="466"/>
      <c r="AS5" s="479"/>
      <c r="AT5" s="480"/>
      <c r="AU5" s="580"/>
      <c r="AV5" s="581"/>
      <c r="AW5" s="582"/>
      <c r="AX5" s="476"/>
      <c r="AY5" s="476"/>
      <c r="AZ5" s="581"/>
      <c r="BA5" s="581"/>
      <c r="BB5" s="581"/>
      <c r="BC5" s="582"/>
      <c r="DA5" s="23" t="str">
        <f>'Tipp-Formular'!DA5</f>
        <v>Ungarn</v>
      </c>
      <c r="DB5" s="39">
        <f>'Tipp-Formular'!DB5</f>
        <v>0</v>
      </c>
      <c r="DC5" s="39">
        <f>'Tipp-Formular'!DC5</f>
        <v>0</v>
      </c>
      <c r="DD5" s="19">
        <f>'Tipp-Formular'!DD5</f>
        <v>0</v>
      </c>
    </row>
    <row r="6" spans="2:108" ht="20.25" customHeight="1" x14ac:dyDescent="0.35">
      <c r="B6" s="252">
        <f>'Tipp-Formular'!B6</f>
        <v>14</v>
      </c>
      <c r="C6" s="307">
        <f>'Tipp-Formular'!C6</f>
        <v>45462</v>
      </c>
      <c r="D6" s="308">
        <f>'Tipp-Formular'!D6</f>
        <v>0.75</v>
      </c>
      <c r="E6" s="309" t="str">
        <f>'Tipp-Formular'!E6</f>
        <v>Deutschland</v>
      </c>
      <c r="F6" s="309" t="str">
        <f>'Tipp-Formular'!F6</f>
        <v>Ungarn</v>
      </c>
      <c r="G6" s="310">
        <f>IFERROR('Tipp-Formular'!G6,0)</f>
        <v>0</v>
      </c>
      <c r="H6" s="310" t="s">
        <v>54</v>
      </c>
      <c r="I6" s="310">
        <f>IFERROR('Tipp-Formular'!I6,0)</f>
        <v>0</v>
      </c>
      <c r="J6" s="310">
        <f>'Tipp-Formular'!J6</f>
        <v>0</v>
      </c>
      <c r="K6" s="311">
        <f>'Tipp-Formular'!K6</f>
        <v>0</v>
      </c>
      <c r="L6" s="39">
        <f>'Tipp-Formular'!L6</f>
        <v>0</v>
      </c>
      <c r="M6" s="39"/>
      <c r="N6" s="39"/>
      <c r="O6" s="17"/>
      <c r="P6" s="17"/>
      <c r="Q6" s="590"/>
      <c r="R6" s="590"/>
      <c r="T6" s="322">
        <v>4</v>
      </c>
      <c r="U6" s="323" t="s">
        <v>139</v>
      </c>
      <c r="V6" s="324" t="str">
        <f>'Tipp-Formular'!V6</f>
        <v>Tipps fehlen</v>
      </c>
      <c r="W6" s="324">
        <f>'Tipp-Formular'!W6</f>
        <v>0</v>
      </c>
      <c r="X6" s="325">
        <f>'Tipp-Formular'!X6</f>
        <v>0</v>
      </c>
      <c r="Y6" s="325" t="s">
        <v>54</v>
      </c>
      <c r="Z6" s="323">
        <f>'Tipp-Formular'!Z6</f>
        <v>0</v>
      </c>
      <c r="AA6" s="325">
        <f>'Tipp-Formular'!AA6</f>
        <v>0</v>
      </c>
      <c r="AB6" s="326">
        <f>'Tipp-Formular'!AB6</f>
        <v>0</v>
      </c>
      <c r="AC6" s="332" t="str">
        <f>'Tipp-Formular'!AC6</f>
        <v/>
      </c>
      <c r="AE6" s="19"/>
      <c r="AF6" s="19"/>
      <c r="AG6" s="605"/>
      <c r="AH6" s="476"/>
      <c r="AI6" s="505">
        <f>'Tipp-Formular'!AI6</f>
        <v>45472</v>
      </c>
      <c r="AJ6" s="506">
        <f>'Tipp-Formular'!AJ6</f>
        <v>0.75</v>
      </c>
      <c r="AK6" s="466" t="str">
        <f>'Tipp-Formular'!AK6</f>
        <v>2A</v>
      </c>
      <c r="AL6" s="464" t="str">
        <f>'Tipp-Formular'!AL6</f>
        <v/>
      </c>
      <c r="AM6" s="466" t="str">
        <f>'Tipp-Formular'!AM6</f>
        <v>2B</v>
      </c>
      <c r="AN6" s="464" t="str">
        <f>'Tipp-Formular'!AN6</f>
        <v/>
      </c>
      <c r="AO6" s="583">
        <f>IFERROR('Tipp-Formular'!AO6,0)</f>
        <v>0</v>
      </c>
      <c r="AP6" s="585" t="s">
        <v>54</v>
      </c>
      <c r="AQ6" s="587">
        <f>IFERROR('Tipp-Formular'!AQ6,0)</f>
        <v>0</v>
      </c>
      <c r="AR6" s="466"/>
      <c r="AS6" s="479">
        <f>'Tipp-Formular'!AS6</f>
        <v>0</v>
      </c>
      <c r="AT6" s="480">
        <f>'Tipp-Formular'!AT6</f>
        <v>0</v>
      </c>
      <c r="AU6" s="580">
        <f>'Tipp-Formular'!AU6</f>
        <v>0</v>
      </c>
      <c r="AV6" s="581" t="str">
        <f>'Tipp-Formular'!AV6</f>
        <v>1AF2</v>
      </c>
      <c r="AW6" s="582" t="str">
        <f>'Tipp-Formular'!AW6</f>
        <v/>
      </c>
      <c r="AX6" s="476" t="e">
        <f>'Tipp-Formular'!AX6:AX7</f>
        <v>#N/A</v>
      </c>
      <c r="AY6" s="476" t="e">
        <f>'Tipp-Formular'!AY6:AY7</f>
        <v>#N/A</v>
      </c>
      <c r="AZ6" s="581" t="str">
        <f>'Tipp-Formular'!AZ6</f>
        <v>nein</v>
      </c>
      <c r="BA6" s="581" t="str">
        <f>'Tipp-Formular'!BA6</f>
        <v/>
      </c>
      <c r="BB6" s="581" t="str">
        <f>'Tipp-Formular'!BB6</f>
        <v>2AF2</v>
      </c>
      <c r="BC6" s="582" t="str">
        <f>'Tipp-Formular'!BC6</f>
        <v/>
      </c>
      <c r="DA6" s="23" t="str">
        <f>'Tipp-Formular'!DA6</f>
        <v>Schweiz</v>
      </c>
      <c r="DB6" s="39">
        <f>'Tipp-Formular'!DB6</f>
        <v>0</v>
      </c>
      <c r="DC6" s="39">
        <f>'Tipp-Formular'!DC6</f>
        <v>0</v>
      </c>
      <c r="DD6" s="19">
        <f>'Tipp-Formular'!DD6</f>
        <v>0</v>
      </c>
    </row>
    <row r="7" spans="2:108" ht="20.25" customHeight="1" x14ac:dyDescent="0.35">
      <c r="B7" s="252">
        <f>'Tipp-Formular'!B7</f>
        <v>25</v>
      </c>
      <c r="C7" s="307">
        <f>'Tipp-Formular'!C7</f>
        <v>45466</v>
      </c>
      <c r="D7" s="308">
        <f>'Tipp-Formular'!D7</f>
        <v>0.875</v>
      </c>
      <c r="E7" s="309" t="str">
        <f>'Tipp-Formular'!E7</f>
        <v>Schweiz</v>
      </c>
      <c r="F7" s="309" t="str">
        <f>'Tipp-Formular'!F7</f>
        <v>Deutschland</v>
      </c>
      <c r="G7" s="310">
        <f>IFERROR('Tipp-Formular'!G7,0)</f>
        <v>0</v>
      </c>
      <c r="H7" s="310" t="s">
        <v>54</v>
      </c>
      <c r="I7" s="310">
        <f>IFERROR('Tipp-Formular'!I7,0)</f>
        <v>0</v>
      </c>
      <c r="J7" s="310">
        <f>'Tipp-Formular'!J7</f>
        <v>0</v>
      </c>
      <c r="K7" s="311">
        <f>'Tipp-Formular'!K7</f>
        <v>0</v>
      </c>
      <c r="L7" s="39">
        <f>'Tipp-Formular'!L7</f>
        <v>0</v>
      </c>
      <c r="M7" s="39"/>
      <c r="N7" s="39"/>
      <c r="O7" s="17"/>
      <c r="P7" s="39" t="str">
        <f>'Tipp-Formular'!P7</f>
        <v>nein</v>
      </c>
      <c r="Q7" s="40">
        <f>'Tipp-Formular'!Q7</f>
        <v>0</v>
      </c>
      <c r="T7" s="327"/>
      <c r="U7" s="330" t="str">
        <f>'Tipp-Formular'!U7</f>
        <v/>
      </c>
      <c r="V7" s="519" t="str">
        <f>'Tipp-Formular'!V7</f>
        <v/>
      </c>
      <c r="W7" s="519"/>
      <c r="X7" s="519"/>
      <c r="Y7" s="519"/>
      <c r="Z7" s="519"/>
      <c r="AA7" s="519"/>
      <c r="AB7" s="519"/>
      <c r="AC7" s="520"/>
      <c r="AE7" s="19">
        <f>'Tipp-Formular'!AE7</f>
        <v>0</v>
      </c>
      <c r="AF7" s="19"/>
      <c r="AG7" s="605"/>
      <c r="AH7" s="476"/>
      <c r="AI7" s="505"/>
      <c r="AJ7" s="506"/>
      <c r="AK7" s="466"/>
      <c r="AL7" s="464"/>
      <c r="AM7" s="466"/>
      <c r="AN7" s="464"/>
      <c r="AO7" s="583"/>
      <c r="AP7" s="589"/>
      <c r="AQ7" s="587"/>
      <c r="AR7" s="466"/>
      <c r="AS7" s="479"/>
      <c r="AT7" s="480"/>
      <c r="AU7" s="580"/>
      <c r="AV7" s="581"/>
      <c r="AW7" s="582"/>
      <c r="AX7" s="476"/>
      <c r="AY7" s="476"/>
      <c r="AZ7" s="581"/>
      <c r="BA7" s="581"/>
      <c r="BB7" s="581"/>
      <c r="BC7" s="582"/>
    </row>
    <row r="8" spans="2:108" ht="20.25" customHeight="1" thickBot="1" x14ac:dyDescent="0.4">
      <c r="B8" s="253">
        <f>'Tipp-Formular'!B8</f>
        <v>26</v>
      </c>
      <c r="C8" s="312">
        <f>'Tipp-Formular'!C8</f>
        <v>45466</v>
      </c>
      <c r="D8" s="313">
        <f>'Tipp-Formular'!D8</f>
        <v>0.875</v>
      </c>
      <c r="E8" s="314" t="str">
        <f>'Tipp-Formular'!E8</f>
        <v>Schottland</v>
      </c>
      <c r="F8" s="314" t="str">
        <f>'Tipp-Formular'!F8</f>
        <v>Ungarn</v>
      </c>
      <c r="G8" s="315">
        <f>IFERROR('Tipp-Formular'!G8,0)</f>
        <v>0</v>
      </c>
      <c r="H8" s="315" t="s">
        <v>54</v>
      </c>
      <c r="I8" s="315">
        <f>IFERROR('Tipp-Formular'!I8,0)</f>
        <v>0</v>
      </c>
      <c r="J8" s="315">
        <f>'Tipp-Formular'!J8</f>
        <v>0</v>
      </c>
      <c r="K8" s="316">
        <f>'Tipp-Formular'!K8</f>
        <v>0</v>
      </c>
      <c r="L8" s="39">
        <f>'Tipp-Formular'!L8</f>
        <v>0</v>
      </c>
      <c r="M8" s="39"/>
      <c r="N8" s="39"/>
      <c r="O8" s="17"/>
      <c r="P8" s="39" t="str">
        <f>'Tipp-Formular'!P8</f>
        <v>nein</v>
      </c>
      <c r="Q8" s="40">
        <f>'Tipp-Formular'!Q8</f>
        <v>0</v>
      </c>
      <c r="T8" s="328">
        <f>'Tipp-Formular'!T8</f>
        <v>0</v>
      </c>
      <c r="U8" s="329">
        <f>'Tipp-Formular'!U8</f>
        <v>0</v>
      </c>
      <c r="V8" s="521"/>
      <c r="W8" s="521"/>
      <c r="X8" s="521"/>
      <c r="Y8" s="521"/>
      <c r="Z8" s="521"/>
      <c r="AA8" s="521"/>
      <c r="AB8" s="521"/>
      <c r="AC8" s="522"/>
      <c r="AE8" s="19">
        <f>'Tipp-Formular'!AE8</f>
        <v>0</v>
      </c>
      <c r="AF8" s="19"/>
      <c r="AG8" s="605"/>
      <c r="AH8" s="476"/>
      <c r="AI8" s="505">
        <f>'Tipp-Formular'!AI8</f>
        <v>45473</v>
      </c>
      <c r="AJ8" s="506">
        <f>'Tipp-Formular'!AJ8</f>
        <v>0.875</v>
      </c>
      <c r="AK8" s="466" t="str">
        <f>'Tipp-Formular'!AK8</f>
        <v>1B</v>
      </c>
      <c r="AL8" s="464" t="str">
        <f>'Tipp-Formular'!AL8</f>
        <v/>
      </c>
      <c r="AM8" s="466" t="str">
        <f>'Tipp-Formular'!AM8</f>
        <v>3A</v>
      </c>
      <c r="AN8" s="464" t="str">
        <f>'Tipp-Formular'!AN8</f>
        <v/>
      </c>
      <c r="AO8" s="583">
        <f>IFERROR('Tipp-Formular'!AO8,0)</f>
        <v>0</v>
      </c>
      <c r="AP8" s="585" t="s">
        <v>54</v>
      </c>
      <c r="AQ8" s="587">
        <f>IFERROR('Tipp-Formular'!AQ8,0)</f>
        <v>0</v>
      </c>
      <c r="AR8" s="466"/>
      <c r="AS8" s="479">
        <f>'Tipp-Formular'!AS8</f>
        <v>0</v>
      </c>
      <c r="AT8" s="480">
        <f>'Tipp-Formular'!AT8</f>
        <v>0</v>
      </c>
      <c r="AU8" s="580">
        <f>'Tipp-Formular'!AU8</f>
        <v>0</v>
      </c>
      <c r="AV8" s="581" t="str">
        <f>'Tipp-Formular'!AV8</f>
        <v>1AF3</v>
      </c>
      <c r="AW8" s="582" t="str">
        <f>'Tipp-Formular'!AW8</f>
        <v/>
      </c>
      <c r="AX8" s="476" t="e">
        <f>'Tipp-Formular'!AX8:AX9</f>
        <v>#N/A</v>
      </c>
      <c r="AY8" s="476" t="e">
        <f>'Tipp-Formular'!AY8:AY9</f>
        <v>#N/A</v>
      </c>
      <c r="AZ8" s="581" t="str">
        <f>'Tipp-Formular'!AZ8</f>
        <v>nein</v>
      </c>
      <c r="BA8" s="581" t="str">
        <f>'Tipp-Formular'!BA8</f>
        <v/>
      </c>
      <c r="BB8" s="581" t="str">
        <f>'Tipp-Formular'!BB8</f>
        <v>2AF3</v>
      </c>
      <c r="BC8" s="582" t="str">
        <f>'Tipp-Formular'!BC8</f>
        <v/>
      </c>
    </row>
    <row r="9" spans="2:108" ht="19.5" customHeight="1" thickBot="1" x14ac:dyDescent="0.4">
      <c r="C9" s="294"/>
      <c r="D9" s="294"/>
      <c r="E9" s="295"/>
      <c r="F9" s="295"/>
      <c r="G9" s="296"/>
      <c r="H9" s="294"/>
      <c r="I9" s="297"/>
      <c r="J9" s="294"/>
      <c r="K9" s="294"/>
      <c r="L9" s="39"/>
      <c r="M9" s="39"/>
      <c r="N9" s="39"/>
      <c r="O9" s="17"/>
      <c r="P9" s="17"/>
      <c r="AE9" s="19"/>
      <c r="AF9" s="19"/>
      <c r="AG9" s="19"/>
      <c r="AH9" s="476"/>
      <c r="AI9" s="505"/>
      <c r="AJ9" s="506"/>
      <c r="AK9" s="466"/>
      <c r="AL9" s="464"/>
      <c r="AM9" s="466"/>
      <c r="AN9" s="464"/>
      <c r="AO9" s="583"/>
      <c r="AP9" s="589"/>
      <c r="AQ9" s="587"/>
      <c r="AR9" s="466"/>
      <c r="AS9" s="479"/>
      <c r="AT9" s="480"/>
      <c r="AU9" s="580"/>
      <c r="AV9" s="581"/>
      <c r="AW9" s="582"/>
      <c r="AX9" s="476"/>
      <c r="AY9" s="476"/>
      <c r="AZ9" s="581"/>
      <c r="BA9" s="581"/>
      <c r="BB9" s="581"/>
      <c r="BC9" s="582"/>
    </row>
    <row r="10" spans="2:108" ht="28.5" customHeight="1" thickBot="1" x14ac:dyDescent="0.4">
      <c r="B10" s="251"/>
      <c r="C10" s="509" t="s">
        <v>135</v>
      </c>
      <c r="D10" s="510"/>
      <c r="E10" s="510"/>
      <c r="F10" s="510"/>
      <c r="G10" s="510"/>
      <c r="H10" s="305"/>
      <c r="I10" s="305"/>
      <c r="J10" s="305"/>
      <c r="K10" s="306"/>
      <c r="L10" s="39"/>
      <c r="M10" s="39"/>
      <c r="N10" s="39"/>
      <c r="O10" s="17"/>
      <c r="P10" s="17"/>
      <c r="Q10" s="590" t="str">
        <f>'Tipp-Formular'!Q10:R14</f>
        <v/>
      </c>
      <c r="R10" s="590"/>
      <c r="T10" s="512" t="s">
        <v>135</v>
      </c>
      <c r="U10" s="513"/>
      <c r="V10" s="513"/>
      <c r="W10" s="513"/>
      <c r="X10" s="513"/>
      <c r="Y10" s="513"/>
      <c r="Z10" s="513"/>
      <c r="AA10" s="513"/>
      <c r="AB10" s="513"/>
      <c r="AC10" s="514"/>
      <c r="AE10" s="19"/>
      <c r="AF10" s="19"/>
      <c r="AG10" s="606" t="str">
        <f>'Tipp-Formular'!AG10:AG14</f>
        <v>.</v>
      </c>
      <c r="AH10" s="476"/>
      <c r="AI10" s="505">
        <f>'Tipp-Formular'!AI10</f>
        <v>45473</v>
      </c>
      <c r="AJ10" s="506">
        <f>'Tipp-Formular'!AJ10</f>
        <v>0.75</v>
      </c>
      <c r="AK10" s="466" t="str">
        <f>'Tipp-Formular'!AK10</f>
        <v>1C</v>
      </c>
      <c r="AL10" s="464" t="str">
        <f>'Tipp-Formular'!AL10</f>
        <v/>
      </c>
      <c r="AM10" s="466" t="str">
        <f>'Tipp-Formular'!AM10</f>
        <v>3D</v>
      </c>
      <c r="AN10" s="464" t="str">
        <f>'Tipp-Formular'!AN10</f>
        <v/>
      </c>
      <c r="AO10" s="583">
        <f>IFERROR('Tipp-Formular'!AO10,0)</f>
        <v>0</v>
      </c>
      <c r="AP10" s="585" t="s">
        <v>54</v>
      </c>
      <c r="AQ10" s="587">
        <f>IFERROR('Tipp-Formular'!AQ10,0)</f>
        <v>0</v>
      </c>
      <c r="AR10" s="466"/>
      <c r="AS10" s="479">
        <f>'Tipp-Formular'!AS10</f>
        <v>0</v>
      </c>
      <c r="AT10" s="480">
        <f>'Tipp-Formular'!AT10</f>
        <v>0</v>
      </c>
      <c r="AU10" s="580">
        <f>'Tipp-Formular'!AU10</f>
        <v>0</v>
      </c>
      <c r="AV10" s="581" t="str">
        <f>'Tipp-Formular'!AV10</f>
        <v>1AF4</v>
      </c>
      <c r="AW10" s="582" t="str">
        <f>'Tipp-Formular'!AW10</f>
        <v/>
      </c>
      <c r="AX10" s="476" t="e">
        <f>'Tipp-Formular'!AX10:AX11</f>
        <v>#N/A</v>
      </c>
      <c r="AY10" s="476" t="e">
        <f>'Tipp-Formular'!AY10:AY11</f>
        <v>#N/A</v>
      </c>
      <c r="AZ10" s="581" t="str">
        <f>'Tipp-Formular'!AZ10</f>
        <v>nein</v>
      </c>
      <c r="BA10" s="581" t="str">
        <f>'Tipp-Formular'!BA10</f>
        <v/>
      </c>
      <c r="BB10" s="581" t="str">
        <f>'Tipp-Formular'!BB10</f>
        <v>2AF4</v>
      </c>
      <c r="BC10" s="582" t="str">
        <f>'Tipp-Formular'!BC10</f>
        <v/>
      </c>
      <c r="DA10" s="335" t="str">
        <f>'Tipp-Formular'!DA10</f>
        <v>Gruppe B</v>
      </c>
      <c r="DB10" s="98" t="str">
        <f>'Tipp-Formular'!DB10</f>
        <v>Gelb
=1 Punkt</v>
      </c>
      <c r="DC10" s="98" t="str">
        <f>'Tipp-Formular'!DC10</f>
        <v>Rot
=3 Punkte</v>
      </c>
      <c r="DD10" s="19" t="str">
        <f>'Tipp-Formular'!DD10</f>
        <v>Summe</v>
      </c>
    </row>
    <row r="11" spans="2:108" ht="19.5" customHeight="1" x14ac:dyDescent="0.35">
      <c r="B11" s="254">
        <f>'Tipp-Formular'!B11</f>
        <v>3</v>
      </c>
      <c r="C11" s="307">
        <f>'Tipp-Formular'!C11</f>
        <v>45458</v>
      </c>
      <c r="D11" s="308">
        <f>'Tipp-Formular'!D11</f>
        <v>0.75</v>
      </c>
      <c r="E11" s="309" t="str">
        <f>'Tipp-Formular'!E11</f>
        <v>Spanien</v>
      </c>
      <c r="F11" s="309" t="str">
        <f>'Tipp-Formular'!F11</f>
        <v>Kroatien</v>
      </c>
      <c r="G11" s="310">
        <f>IFERROR('Tipp-Formular'!G11,0)</f>
        <v>0</v>
      </c>
      <c r="H11" s="310" t="s">
        <v>54</v>
      </c>
      <c r="I11" s="310">
        <f>IFERROR('Tipp-Formular'!I11,0)</f>
        <v>0</v>
      </c>
      <c r="J11" s="310">
        <f>'Tipp-Formular'!J11</f>
        <v>0</v>
      </c>
      <c r="K11" s="311">
        <f>'Tipp-Formular'!K11</f>
        <v>0</v>
      </c>
      <c r="L11" s="22">
        <f>'Tipp-Formular'!L11</f>
        <v>0</v>
      </c>
      <c r="Q11" s="590"/>
      <c r="R11" s="590"/>
      <c r="T11" s="317">
        <v>1</v>
      </c>
      <c r="U11" s="318" t="s">
        <v>139</v>
      </c>
      <c r="V11" s="319" t="str">
        <f>'Tipp-Formular'!V11</f>
        <v>Tipps fehlen</v>
      </c>
      <c r="W11" s="319">
        <f>'Tipp-Formular'!W11</f>
        <v>0</v>
      </c>
      <c r="X11" s="320">
        <f>'Tipp-Formular'!X11</f>
        <v>0</v>
      </c>
      <c r="Y11" s="320" t="s">
        <v>54</v>
      </c>
      <c r="Z11" s="318">
        <f>'Tipp-Formular'!Z11</f>
        <v>0</v>
      </c>
      <c r="AA11" s="320">
        <f>'Tipp-Formular'!AA11</f>
        <v>0</v>
      </c>
      <c r="AB11" s="321">
        <f>'Tipp-Formular'!AB11</f>
        <v>0</v>
      </c>
      <c r="AC11" s="331" t="str">
        <f>'Tipp-Formular'!AC11</f>
        <v/>
      </c>
      <c r="AD11" s="340" t="str">
        <f>'Tipp-Formular'!AD11</f>
        <v>Reihung
unter den</v>
      </c>
      <c r="AE11" s="19"/>
      <c r="AF11" s="19"/>
      <c r="AG11" s="606"/>
      <c r="AH11" s="476"/>
      <c r="AI11" s="505"/>
      <c r="AJ11" s="506"/>
      <c r="AK11" s="466"/>
      <c r="AL11" s="464"/>
      <c r="AM11" s="466"/>
      <c r="AN11" s="464"/>
      <c r="AO11" s="583"/>
      <c r="AP11" s="589"/>
      <c r="AQ11" s="587"/>
      <c r="AR11" s="466"/>
      <c r="AS11" s="479"/>
      <c r="AT11" s="480"/>
      <c r="AU11" s="580"/>
      <c r="AV11" s="581"/>
      <c r="AW11" s="582"/>
      <c r="AX11" s="476"/>
      <c r="AY11" s="476"/>
      <c r="AZ11" s="581"/>
      <c r="BA11" s="581"/>
      <c r="BB11" s="581"/>
      <c r="BC11" s="582"/>
      <c r="DA11" s="23" t="str">
        <f>'Tipp-Formular'!DA11</f>
        <v>Spanien</v>
      </c>
      <c r="DB11" s="39">
        <f>'Tipp-Formular'!DB11</f>
        <v>0</v>
      </c>
      <c r="DC11" s="39">
        <f>'Tipp-Formular'!DC11</f>
        <v>0</v>
      </c>
      <c r="DD11" s="19">
        <f>'Tipp-Formular'!DD11</f>
        <v>0</v>
      </c>
    </row>
    <row r="12" spans="2:108" ht="19.5" customHeight="1" x14ac:dyDescent="0.35">
      <c r="B12" s="254">
        <f>'Tipp-Formular'!B12</f>
        <v>4</v>
      </c>
      <c r="C12" s="307">
        <f>'Tipp-Formular'!C12</f>
        <v>45458</v>
      </c>
      <c r="D12" s="308">
        <f>'Tipp-Formular'!D12</f>
        <v>0.875</v>
      </c>
      <c r="E12" s="309" t="str">
        <f>'Tipp-Formular'!E12</f>
        <v>Italien</v>
      </c>
      <c r="F12" s="309" t="str">
        <f>'Tipp-Formular'!F12</f>
        <v>Albanien</v>
      </c>
      <c r="G12" s="310">
        <f>IFERROR('Tipp-Formular'!G12,0)</f>
        <v>0</v>
      </c>
      <c r="H12" s="310" t="s">
        <v>54</v>
      </c>
      <c r="I12" s="310">
        <f>IFERROR('Tipp-Formular'!I12,0)</f>
        <v>0</v>
      </c>
      <c r="J12" s="310">
        <f>'Tipp-Formular'!J12</f>
        <v>0</v>
      </c>
      <c r="K12" s="311">
        <f>'Tipp-Formular'!K12</f>
        <v>0</v>
      </c>
      <c r="L12" s="22">
        <f>'Tipp-Formular'!L12</f>
        <v>0</v>
      </c>
      <c r="Q12" s="590"/>
      <c r="R12" s="590"/>
      <c r="T12" s="317">
        <v>2</v>
      </c>
      <c r="U12" s="318" t="s">
        <v>139</v>
      </c>
      <c r="V12" s="319" t="str">
        <f>'Tipp-Formular'!V12</f>
        <v>Tipps fehlen</v>
      </c>
      <c r="W12" s="319">
        <f>'Tipp-Formular'!W12</f>
        <v>0</v>
      </c>
      <c r="X12" s="320">
        <f>'Tipp-Formular'!X12</f>
        <v>0</v>
      </c>
      <c r="Y12" s="320" t="s">
        <v>54</v>
      </c>
      <c r="Z12" s="318">
        <f>'Tipp-Formular'!Z12</f>
        <v>0</v>
      </c>
      <c r="AA12" s="320">
        <f>'Tipp-Formular'!AA12</f>
        <v>0</v>
      </c>
      <c r="AB12" s="321">
        <f>'Tipp-Formular'!AB12</f>
        <v>0</v>
      </c>
      <c r="AC12" s="331" t="str">
        <f>'Tipp-Formular'!AC12</f>
        <v/>
      </c>
      <c r="AD12" s="341" t="str">
        <f>'Tipp-Formular'!AD12</f>
        <v>Dritt-
Platzierten</v>
      </c>
      <c r="AE12" s="19"/>
      <c r="AF12" s="19"/>
      <c r="AG12" s="606"/>
      <c r="AH12" s="476"/>
      <c r="AI12" s="505">
        <f>'Tipp-Formular'!AI12</f>
        <v>45474</v>
      </c>
      <c r="AJ12" s="506">
        <f>'Tipp-Formular'!AJ12</f>
        <v>0.875</v>
      </c>
      <c r="AK12" s="466" t="str">
        <f>'Tipp-Formular'!AK12</f>
        <v>1F</v>
      </c>
      <c r="AL12" s="464" t="str">
        <f>'Tipp-Formular'!AL12</f>
        <v/>
      </c>
      <c r="AM12" s="466" t="str">
        <f>'Tipp-Formular'!AM12</f>
        <v>3C</v>
      </c>
      <c r="AN12" s="464" t="str">
        <f>'Tipp-Formular'!AN12</f>
        <v/>
      </c>
      <c r="AO12" s="583">
        <f>IFERROR('Tipp-Formular'!AO12,0)</f>
        <v>0</v>
      </c>
      <c r="AP12" s="585" t="s">
        <v>54</v>
      </c>
      <c r="AQ12" s="587">
        <f>IFERROR('Tipp-Formular'!AQ12,0)</f>
        <v>0</v>
      </c>
      <c r="AR12" s="466"/>
      <c r="AS12" s="479">
        <f>'Tipp-Formular'!AS12</f>
        <v>0</v>
      </c>
      <c r="AT12" s="480">
        <f>'Tipp-Formular'!AT12</f>
        <v>0</v>
      </c>
      <c r="AU12" s="580">
        <f>'Tipp-Formular'!AU12</f>
        <v>0</v>
      </c>
      <c r="AV12" s="581" t="str">
        <f>'Tipp-Formular'!AV12</f>
        <v>1AF5</v>
      </c>
      <c r="AW12" s="582" t="str">
        <f>'Tipp-Formular'!AW12</f>
        <v/>
      </c>
      <c r="AX12" s="476" t="e">
        <f>'Tipp-Formular'!AX12:AX13</f>
        <v>#N/A</v>
      </c>
      <c r="AY12" s="476" t="e">
        <f>'Tipp-Formular'!AY12:AY13</f>
        <v>#N/A</v>
      </c>
      <c r="AZ12" s="581" t="str">
        <f>'Tipp-Formular'!AZ12</f>
        <v>nein</v>
      </c>
      <c r="BA12" s="581" t="str">
        <f>'Tipp-Formular'!BA12</f>
        <v/>
      </c>
      <c r="BB12" s="581" t="str">
        <f>'Tipp-Formular'!BB12</f>
        <v>2AF5</v>
      </c>
      <c r="BC12" s="582" t="str">
        <f>'Tipp-Formular'!BC12</f>
        <v/>
      </c>
      <c r="DA12" s="23" t="str">
        <f>'Tipp-Formular'!DA12</f>
        <v>Kroatien</v>
      </c>
      <c r="DB12" s="39">
        <f>'Tipp-Formular'!DB12</f>
        <v>0</v>
      </c>
      <c r="DC12" s="39">
        <f>'Tipp-Formular'!DC12</f>
        <v>0</v>
      </c>
      <c r="DD12" s="19">
        <f>'Tipp-Formular'!DD12</f>
        <v>0</v>
      </c>
    </row>
    <row r="13" spans="2:108" ht="19.5" customHeight="1" thickBot="1" x14ac:dyDescent="0.4">
      <c r="B13" s="254">
        <f>'Tipp-Formular'!B13</f>
        <v>15</v>
      </c>
      <c r="C13" s="307">
        <f>'Tipp-Formular'!C13</f>
        <v>45462</v>
      </c>
      <c r="D13" s="308">
        <f>'Tipp-Formular'!D13</f>
        <v>0.625</v>
      </c>
      <c r="E13" s="309" t="str">
        <f>'Tipp-Formular'!E13</f>
        <v>Kroatien</v>
      </c>
      <c r="F13" s="309" t="str">
        <f>'Tipp-Formular'!F13</f>
        <v>Albanien</v>
      </c>
      <c r="G13" s="310">
        <f>IFERROR('Tipp-Formular'!G13,0)</f>
        <v>0</v>
      </c>
      <c r="H13" s="310" t="s">
        <v>54</v>
      </c>
      <c r="I13" s="310">
        <f>IFERROR('Tipp-Formular'!I13,0)</f>
        <v>0</v>
      </c>
      <c r="J13" s="310">
        <f>'Tipp-Formular'!J13</f>
        <v>0</v>
      </c>
      <c r="K13" s="311">
        <f>'Tipp-Formular'!K13</f>
        <v>0</v>
      </c>
      <c r="L13" s="22">
        <f>'Tipp-Formular'!L13</f>
        <v>0</v>
      </c>
      <c r="Q13" s="590"/>
      <c r="R13" s="590"/>
      <c r="T13" s="317">
        <v>3</v>
      </c>
      <c r="U13" s="318" t="s">
        <v>139</v>
      </c>
      <c r="V13" s="319" t="str">
        <f>'Tipp-Formular'!V13</f>
        <v>Tipps fehlen</v>
      </c>
      <c r="W13" s="319">
        <f>'Tipp-Formular'!W13</f>
        <v>0</v>
      </c>
      <c r="X13" s="320">
        <f>'Tipp-Formular'!X13</f>
        <v>0</v>
      </c>
      <c r="Y13" s="320" t="s">
        <v>54</v>
      </c>
      <c r="Z13" s="318">
        <f>'Tipp-Formular'!Z13</f>
        <v>0</v>
      </c>
      <c r="AA13" s="320">
        <f>'Tipp-Formular'!AA13</f>
        <v>0</v>
      </c>
      <c r="AB13" s="321">
        <f>'Tipp-Formular'!AB13</f>
        <v>0</v>
      </c>
      <c r="AC13" s="331" t="str">
        <f>'Tipp-Formular'!AC13</f>
        <v/>
      </c>
      <c r="AD13" s="342" t="str">
        <f>'Tipp-Formular'!AD13</f>
        <v/>
      </c>
      <c r="AE13" s="19"/>
      <c r="AF13" s="19"/>
      <c r="AG13" s="606"/>
      <c r="AH13" s="476"/>
      <c r="AI13" s="505"/>
      <c r="AJ13" s="506"/>
      <c r="AK13" s="466"/>
      <c r="AL13" s="464"/>
      <c r="AM13" s="466"/>
      <c r="AN13" s="464"/>
      <c r="AO13" s="583"/>
      <c r="AP13" s="589"/>
      <c r="AQ13" s="587"/>
      <c r="AR13" s="466"/>
      <c r="AS13" s="479"/>
      <c r="AT13" s="480"/>
      <c r="AU13" s="580"/>
      <c r="AV13" s="581"/>
      <c r="AW13" s="582"/>
      <c r="AX13" s="476"/>
      <c r="AY13" s="476"/>
      <c r="AZ13" s="581"/>
      <c r="BA13" s="581"/>
      <c r="BB13" s="581"/>
      <c r="BC13" s="582"/>
      <c r="DA13" s="23" t="str">
        <f>'Tipp-Formular'!DA13</f>
        <v>Italien</v>
      </c>
      <c r="DB13" s="39">
        <f>'Tipp-Formular'!DB13</f>
        <v>0</v>
      </c>
      <c r="DC13" s="39">
        <f>'Tipp-Formular'!DC13</f>
        <v>0</v>
      </c>
      <c r="DD13" s="19">
        <f>'Tipp-Formular'!DD13</f>
        <v>0</v>
      </c>
    </row>
    <row r="14" spans="2:108" ht="19.5" customHeight="1" x14ac:dyDescent="0.35">
      <c r="B14" s="254">
        <f>'Tipp-Formular'!B14</f>
        <v>16</v>
      </c>
      <c r="C14" s="307">
        <f>'Tipp-Formular'!C14</f>
        <v>45463</v>
      </c>
      <c r="D14" s="308">
        <f>'Tipp-Formular'!D14</f>
        <v>0.875</v>
      </c>
      <c r="E14" s="309" t="str">
        <f>'Tipp-Formular'!E14</f>
        <v>Spanien</v>
      </c>
      <c r="F14" s="309" t="str">
        <f>'Tipp-Formular'!F14</f>
        <v>Italien</v>
      </c>
      <c r="G14" s="310">
        <f>IFERROR('Tipp-Formular'!G14,0)</f>
        <v>0</v>
      </c>
      <c r="H14" s="310" t="s">
        <v>54</v>
      </c>
      <c r="I14" s="310">
        <f>IFERROR('Tipp-Formular'!I14,0)</f>
        <v>0</v>
      </c>
      <c r="J14" s="310">
        <f>'Tipp-Formular'!J14</f>
        <v>0</v>
      </c>
      <c r="K14" s="311">
        <f>'Tipp-Formular'!K14</f>
        <v>0</v>
      </c>
      <c r="L14" s="22">
        <f>'Tipp-Formular'!L14</f>
        <v>0</v>
      </c>
      <c r="Q14" s="590"/>
      <c r="R14" s="590"/>
      <c r="T14" s="322">
        <v>4</v>
      </c>
      <c r="U14" s="323" t="s">
        <v>139</v>
      </c>
      <c r="V14" s="324" t="str">
        <f>'Tipp-Formular'!V14</f>
        <v>Tipps fehlen</v>
      </c>
      <c r="W14" s="324">
        <f>'Tipp-Formular'!W14</f>
        <v>0</v>
      </c>
      <c r="X14" s="325">
        <f>'Tipp-Formular'!X14</f>
        <v>0</v>
      </c>
      <c r="Y14" s="325" t="s">
        <v>54</v>
      </c>
      <c r="Z14" s="323">
        <f>'Tipp-Formular'!Z14</f>
        <v>0</v>
      </c>
      <c r="AA14" s="325">
        <f>'Tipp-Formular'!AA14</f>
        <v>0</v>
      </c>
      <c r="AB14" s="326">
        <f>'Tipp-Formular'!AB14</f>
        <v>0</v>
      </c>
      <c r="AC14" s="332" t="str">
        <f>'Tipp-Formular'!AC14</f>
        <v/>
      </c>
      <c r="AE14" s="19"/>
      <c r="AF14" s="19"/>
      <c r="AG14" s="606"/>
      <c r="AH14" s="476"/>
      <c r="AI14" s="505">
        <f>'Tipp-Formular'!AI14</f>
        <v>45474</v>
      </c>
      <c r="AJ14" s="506">
        <f>'Tipp-Formular'!AJ14</f>
        <v>0.75</v>
      </c>
      <c r="AK14" s="466" t="str">
        <f>'Tipp-Formular'!AK14</f>
        <v>2D</v>
      </c>
      <c r="AL14" s="464" t="str">
        <f>'Tipp-Formular'!AL14</f>
        <v/>
      </c>
      <c r="AM14" s="466" t="str">
        <f>'Tipp-Formular'!AM14</f>
        <v>2E</v>
      </c>
      <c r="AN14" s="464" t="str">
        <f>'Tipp-Formular'!AN14</f>
        <v/>
      </c>
      <c r="AO14" s="583">
        <f>IFERROR('Tipp-Formular'!AO14,0)</f>
        <v>0</v>
      </c>
      <c r="AP14" s="585" t="s">
        <v>54</v>
      </c>
      <c r="AQ14" s="587">
        <f>IFERROR('Tipp-Formular'!AQ14,0)</f>
        <v>0</v>
      </c>
      <c r="AR14" s="466"/>
      <c r="AS14" s="479">
        <f>'Tipp-Formular'!AS14</f>
        <v>0</v>
      </c>
      <c r="AT14" s="480">
        <f>'Tipp-Formular'!AT14</f>
        <v>0</v>
      </c>
      <c r="AU14" s="580">
        <f>'Tipp-Formular'!AU14</f>
        <v>0</v>
      </c>
      <c r="AV14" s="581" t="str">
        <f>'Tipp-Formular'!AV14</f>
        <v>1AF6</v>
      </c>
      <c r="AW14" s="582" t="str">
        <f>'Tipp-Formular'!AW14</f>
        <v/>
      </c>
      <c r="AX14" s="476" t="e">
        <f>'Tipp-Formular'!AX14:AX15</f>
        <v>#N/A</v>
      </c>
      <c r="AY14" s="476" t="e">
        <f>'Tipp-Formular'!AY14:AY15</f>
        <v>#N/A</v>
      </c>
      <c r="AZ14" s="581" t="str">
        <f>'Tipp-Formular'!AZ14</f>
        <v>nein</v>
      </c>
      <c r="BA14" s="581" t="str">
        <f>'Tipp-Formular'!BA14</f>
        <v/>
      </c>
      <c r="BB14" s="581" t="str">
        <f>'Tipp-Formular'!BB14</f>
        <v>2AF6</v>
      </c>
      <c r="BC14" s="582" t="str">
        <f>'Tipp-Formular'!BC14</f>
        <v/>
      </c>
      <c r="DA14" s="23" t="str">
        <f>'Tipp-Formular'!DA14</f>
        <v>Albanien</v>
      </c>
      <c r="DB14" s="39">
        <f>'Tipp-Formular'!DB14</f>
        <v>0</v>
      </c>
      <c r="DC14" s="39">
        <f>'Tipp-Formular'!DC14</f>
        <v>0</v>
      </c>
      <c r="DD14" s="19">
        <f>'Tipp-Formular'!DD14</f>
        <v>0</v>
      </c>
    </row>
    <row r="15" spans="2:108" ht="19.5" customHeight="1" x14ac:dyDescent="0.35">
      <c r="B15" s="254">
        <f>'Tipp-Formular'!B15</f>
        <v>27</v>
      </c>
      <c r="C15" s="307">
        <f>'Tipp-Formular'!C15</f>
        <v>45467</v>
      </c>
      <c r="D15" s="308">
        <f>'Tipp-Formular'!D15</f>
        <v>0.875</v>
      </c>
      <c r="E15" s="309" t="str">
        <f>'Tipp-Formular'!E15</f>
        <v>Albanien</v>
      </c>
      <c r="F15" s="309" t="str">
        <f>'Tipp-Formular'!F15</f>
        <v>Spanien</v>
      </c>
      <c r="G15" s="310">
        <f>IFERROR('Tipp-Formular'!G15,0)</f>
        <v>0</v>
      </c>
      <c r="H15" s="310" t="s">
        <v>54</v>
      </c>
      <c r="I15" s="310">
        <f>IFERROR('Tipp-Formular'!I15,0)</f>
        <v>0</v>
      </c>
      <c r="J15" s="310">
        <f>'Tipp-Formular'!J15</f>
        <v>0</v>
      </c>
      <c r="K15" s="311">
        <f>'Tipp-Formular'!K15</f>
        <v>0</v>
      </c>
      <c r="L15" s="22">
        <f>'Tipp-Formular'!L15</f>
        <v>0</v>
      </c>
      <c r="P15" s="19" t="str">
        <f>'Tipp-Formular'!P15</f>
        <v>nein</v>
      </c>
      <c r="Q15" s="40">
        <f>'Tipp-Formular'!Q15</f>
        <v>0</v>
      </c>
      <c r="T15" s="327"/>
      <c r="U15" s="330" t="str">
        <f>'Tipp-Formular'!U15</f>
        <v/>
      </c>
      <c r="V15" s="519" t="str">
        <f>'Tipp-Formular'!V15</f>
        <v/>
      </c>
      <c r="W15" s="519"/>
      <c r="X15" s="519"/>
      <c r="Y15" s="519"/>
      <c r="Z15" s="519"/>
      <c r="AA15" s="519"/>
      <c r="AB15" s="519"/>
      <c r="AC15" s="520"/>
      <c r="AE15" s="19">
        <f>'Tipp-Formular'!AE15</f>
        <v>0</v>
      </c>
      <c r="AF15" s="19"/>
      <c r="AG15" s="606"/>
      <c r="AH15" s="476"/>
      <c r="AI15" s="505"/>
      <c r="AJ15" s="506"/>
      <c r="AK15" s="466"/>
      <c r="AL15" s="464"/>
      <c r="AM15" s="466"/>
      <c r="AN15" s="464"/>
      <c r="AO15" s="583"/>
      <c r="AP15" s="589"/>
      <c r="AQ15" s="587"/>
      <c r="AR15" s="466"/>
      <c r="AS15" s="479"/>
      <c r="AT15" s="480"/>
      <c r="AU15" s="580"/>
      <c r="AV15" s="581"/>
      <c r="AW15" s="582"/>
      <c r="AX15" s="476"/>
      <c r="AY15" s="476"/>
      <c r="AZ15" s="581"/>
      <c r="BA15" s="581"/>
      <c r="BB15" s="581"/>
      <c r="BC15" s="582"/>
    </row>
    <row r="16" spans="2:108" ht="19.5" customHeight="1" thickBot="1" x14ac:dyDescent="0.4">
      <c r="B16" s="255">
        <f>'Tipp-Formular'!B16</f>
        <v>28</v>
      </c>
      <c r="C16" s="312">
        <f>'Tipp-Formular'!C16</f>
        <v>45467</v>
      </c>
      <c r="D16" s="313">
        <f>'Tipp-Formular'!D16</f>
        <v>0.875</v>
      </c>
      <c r="E16" s="314" t="str">
        <f>'Tipp-Formular'!E16</f>
        <v>Kroatien</v>
      </c>
      <c r="F16" s="314" t="str">
        <f>'Tipp-Formular'!F16</f>
        <v>Italien</v>
      </c>
      <c r="G16" s="315">
        <f>IFERROR('Tipp-Formular'!G16,0)</f>
        <v>0</v>
      </c>
      <c r="H16" s="315" t="s">
        <v>54</v>
      </c>
      <c r="I16" s="315">
        <f>IFERROR('Tipp-Formular'!I16,0)</f>
        <v>0</v>
      </c>
      <c r="J16" s="315">
        <f>'Tipp-Formular'!J16</f>
        <v>0</v>
      </c>
      <c r="K16" s="316">
        <f>'Tipp-Formular'!K16</f>
        <v>0</v>
      </c>
      <c r="L16" s="22">
        <f>'Tipp-Formular'!L16</f>
        <v>0</v>
      </c>
      <c r="P16" s="19" t="str">
        <f>'Tipp-Formular'!P16</f>
        <v>nein</v>
      </c>
      <c r="Q16" s="40">
        <f>'Tipp-Formular'!Q16</f>
        <v>0</v>
      </c>
      <c r="T16" s="328">
        <f>'Tipp-Formular'!T16</f>
        <v>0</v>
      </c>
      <c r="U16" s="329">
        <f>'Tipp-Formular'!U16</f>
        <v>0</v>
      </c>
      <c r="V16" s="521"/>
      <c r="W16" s="521"/>
      <c r="X16" s="521"/>
      <c r="Y16" s="521"/>
      <c r="Z16" s="521"/>
      <c r="AA16" s="521"/>
      <c r="AB16" s="521"/>
      <c r="AC16" s="522"/>
      <c r="AE16" s="19">
        <f>'Tipp-Formular'!AE16</f>
        <v>0</v>
      </c>
      <c r="AF16" s="19"/>
      <c r="AG16" s="606"/>
      <c r="AH16" s="476"/>
      <c r="AI16" s="505">
        <f>'Tipp-Formular'!AI16</f>
        <v>45475</v>
      </c>
      <c r="AJ16" s="506">
        <f>'Tipp-Formular'!AJ16</f>
        <v>0.75</v>
      </c>
      <c r="AK16" s="466" t="str">
        <f>'Tipp-Formular'!AK16</f>
        <v>1E</v>
      </c>
      <c r="AL16" s="464" t="str">
        <f>'Tipp-Formular'!AL16</f>
        <v/>
      </c>
      <c r="AM16" s="466" t="str">
        <f>'Tipp-Formular'!AM16</f>
        <v>3B</v>
      </c>
      <c r="AN16" s="464" t="str">
        <f>'Tipp-Formular'!AN16</f>
        <v/>
      </c>
      <c r="AO16" s="583">
        <f>IFERROR('Tipp-Formular'!AO16,0)</f>
        <v>0</v>
      </c>
      <c r="AP16" s="585" t="s">
        <v>54</v>
      </c>
      <c r="AQ16" s="587">
        <f>IFERROR('Tipp-Formular'!AQ16,0)</f>
        <v>0</v>
      </c>
      <c r="AR16" s="466"/>
      <c r="AS16" s="479">
        <f>'Tipp-Formular'!AS16</f>
        <v>0</v>
      </c>
      <c r="AT16" s="480">
        <f>'Tipp-Formular'!AT16</f>
        <v>0</v>
      </c>
      <c r="AU16" s="580">
        <f>'Tipp-Formular'!AU16</f>
        <v>0</v>
      </c>
      <c r="AV16" s="581" t="str">
        <f>'Tipp-Formular'!AV16</f>
        <v>1AF7</v>
      </c>
      <c r="AW16" s="582" t="str">
        <f>'Tipp-Formular'!AW16</f>
        <v/>
      </c>
      <c r="AX16" s="476" t="e">
        <f>'Tipp-Formular'!AX16:AX17</f>
        <v>#N/A</v>
      </c>
      <c r="AY16" s="476" t="e">
        <f>'Tipp-Formular'!AY16:AY17</f>
        <v>#N/A</v>
      </c>
      <c r="AZ16" s="581" t="str">
        <f>'Tipp-Formular'!AZ16</f>
        <v>nein</v>
      </c>
      <c r="BA16" s="581" t="str">
        <f>'Tipp-Formular'!BA16</f>
        <v/>
      </c>
      <c r="BB16" s="581" t="str">
        <f>'Tipp-Formular'!BB16</f>
        <v>2AF7</v>
      </c>
      <c r="BC16" s="582" t="str">
        <f>'Tipp-Formular'!BC16</f>
        <v/>
      </c>
    </row>
    <row r="17" spans="2:108" ht="19.5" customHeight="1" thickBot="1" x14ac:dyDescent="0.4">
      <c r="C17" s="294"/>
      <c r="D17" s="294"/>
      <c r="E17" s="295"/>
      <c r="F17" s="295"/>
      <c r="G17" s="296"/>
      <c r="H17" s="294"/>
      <c r="I17" s="297"/>
      <c r="J17" s="294"/>
      <c r="K17" s="294"/>
      <c r="L17" s="39"/>
      <c r="M17" s="39"/>
      <c r="N17" s="39"/>
      <c r="O17" s="17"/>
      <c r="P17" s="17"/>
      <c r="AE17" s="19"/>
      <c r="AF17" s="19"/>
      <c r="AG17" s="19"/>
      <c r="AH17" s="476"/>
      <c r="AI17" s="505"/>
      <c r="AJ17" s="506"/>
      <c r="AK17" s="466"/>
      <c r="AL17" s="464"/>
      <c r="AM17" s="466"/>
      <c r="AN17" s="464"/>
      <c r="AO17" s="583"/>
      <c r="AP17" s="589"/>
      <c r="AQ17" s="587"/>
      <c r="AR17" s="466"/>
      <c r="AS17" s="479"/>
      <c r="AT17" s="480"/>
      <c r="AU17" s="580"/>
      <c r="AV17" s="581"/>
      <c r="AW17" s="582"/>
      <c r="AX17" s="476"/>
      <c r="AY17" s="476"/>
      <c r="AZ17" s="581"/>
      <c r="BA17" s="581"/>
      <c r="BB17" s="581"/>
      <c r="BC17" s="582"/>
    </row>
    <row r="18" spans="2:108" ht="28.5" customHeight="1" thickBot="1" x14ac:dyDescent="0.4">
      <c r="B18" s="251"/>
      <c r="C18" s="509" t="s">
        <v>136</v>
      </c>
      <c r="D18" s="510"/>
      <c r="E18" s="510"/>
      <c r="F18" s="510"/>
      <c r="G18" s="510"/>
      <c r="H18" s="305"/>
      <c r="I18" s="305"/>
      <c r="J18" s="305"/>
      <c r="K18" s="306"/>
      <c r="L18" s="39"/>
      <c r="M18" s="39"/>
      <c r="N18" s="39"/>
      <c r="O18" s="17"/>
      <c r="P18" s="17"/>
      <c r="Q18" s="590" t="str">
        <f>'Tipp-Formular'!Q18:R22</f>
        <v/>
      </c>
      <c r="R18" s="590"/>
      <c r="T18" s="512" t="s">
        <v>136</v>
      </c>
      <c r="U18" s="513"/>
      <c r="V18" s="513"/>
      <c r="W18" s="513"/>
      <c r="X18" s="513"/>
      <c r="Y18" s="513"/>
      <c r="Z18" s="513"/>
      <c r="AA18" s="513"/>
      <c r="AB18" s="513"/>
      <c r="AC18" s="514"/>
      <c r="AE18" s="19"/>
      <c r="AF18" s="19"/>
      <c r="AG18" s="606" t="str">
        <f>'Tipp-Formular'!AG18:AG22</f>
        <v>.</v>
      </c>
      <c r="AH18" s="476"/>
      <c r="AI18" s="505">
        <f>'Tipp-Formular'!AI18</f>
        <v>45475</v>
      </c>
      <c r="AJ18" s="506">
        <f>'Tipp-Formular'!AJ18</f>
        <v>0.875</v>
      </c>
      <c r="AK18" s="466" t="str">
        <f>'Tipp-Formular'!AK18</f>
        <v>1D</v>
      </c>
      <c r="AL18" s="464" t="str">
        <f>'Tipp-Formular'!AL18</f>
        <v/>
      </c>
      <c r="AM18" s="466" t="str">
        <f>'Tipp-Formular'!AM18</f>
        <v>2F</v>
      </c>
      <c r="AN18" s="464" t="str">
        <f>'Tipp-Formular'!AN18</f>
        <v/>
      </c>
      <c r="AO18" s="583">
        <f>IFERROR('Tipp-Formular'!AO18,0)</f>
        <v>0</v>
      </c>
      <c r="AP18" s="585" t="s">
        <v>54</v>
      </c>
      <c r="AQ18" s="587">
        <f>IFERROR('Tipp-Formular'!AQ18,0)</f>
        <v>0</v>
      </c>
      <c r="AR18" s="466"/>
      <c r="AS18" s="479">
        <f>'Tipp-Formular'!AS18</f>
        <v>0</v>
      </c>
      <c r="AT18" s="480">
        <f>'Tipp-Formular'!AT18</f>
        <v>0</v>
      </c>
      <c r="AU18" s="580">
        <f>'Tipp-Formular'!AU18</f>
        <v>0</v>
      </c>
      <c r="AV18" s="581" t="str">
        <f>'Tipp-Formular'!AV18</f>
        <v>1AF8</v>
      </c>
      <c r="AW18" s="582" t="str">
        <f>'Tipp-Formular'!AW18</f>
        <v/>
      </c>
      <c r="AX18" s="476" t="e">
        <f>'Tipp-Formular'!AX18:AX19</f>
        <v>#N/A</v>
      </c>
      <c r="AY18" s="476" t="e">
        <f>'Tipp-Formular'!AY18:AY19</f>
        <v>#N/A</v>
      </c>
      <c r="AZ18" s="581" t="str">
        <f>'Tipp-Formular'!AZ18</f>
        <v>nein</v>
      </c>
      <c r="BA18" s="581" t="str">
        <f>'Tipp-Formular'!BA18</f>
        <v/>
      </c>
      <c r="BB18" s="581" t="str">
        <f>'Tipp-Formular'!BB18</f>
        <v>2AF8</v>
      </c>
      <c r="BC18" s="582" t="str">
        <f>'Tipp-Formular'!BC18</f>
        <v/>
      </c>
      <c r="DA18" s="335" t="str">
        <f>'Tipp-Formular'!DA18</f>
        <v>Gruppe C</v>
      </c>
      <c r="DB18" s="98" t="str">
        <f>'Tipp-Formular'!DB18</f>
        <v>Gelb
=1 Punkt</v>
      </c>
      <c r="DC18" s="98" t="str">
        <f>'Tipp-Formular'!DC18</f>
        <v>Rot
=3 Punkte</v>
      </c>
      <c r="DD18" s="19" t="str">
        <f>'Tipp-Formular'!DD18</f>
        <v>Summe</v>
      </c>
    </row>
    <row r="19" spans="2:108" ht="19.5" customHeight="1" thickBot="1" x14ac:dyDescent="0.4">
      <c r="B19" s="252">
        <f>'Tipp-Formular'!B19</f>
        <v>5</v>
      </c>
      <c r="C19" s="307">
        <f>'Tipp-Formular'!C19</f>
        <v>45459</v>
      </c>
      <c r="D19" s="308">
        <f>'Tipp-Formular'!D19</f>
        <v>0.875</v>
      </c>
      <c r="E19" s="309" t="str">
        <f>'Tipp-Formular'!E19</f>
        <v>Serbien</v>
      </c>
      <c r="F19" s="309" t="str">
        <f>'Tipp-Formular'!F19</f>
        <v>England</v>
      </c>
      <c r="G19" s="310">
        <f>IFERROR('Tipp-Formular'!G19,0)</f>
        <v>0</v>
      </c>
      <c r="H19" s="310" t="s">
        <v>54</v>
      </c>
      <c r="I19" s="310">
        <f>IFERROR('Tipp-Formular'!I19,0)</f>
        <v>0</v>
      </c>
      <c r="J19" s="310">
        <f>'Tipp-Formular'!J19</f>
        <v>0</v>
      </c>
      <c r="K19" s="311">
        <f>'Tipp-Formular'!K19</f>
        <v>0</v>
      </c>
      <c r="L19" s="22">
        <f>'Tipp-Formular'!L19</f>
        <v>0</v>
      </c>
      <c r="Q19" s="590"/>
      <c r="R19" s="590"/>
      <c r="T19" s="317">
        <v>1</v>
      </c>
      <c r="U19" s="318" t="s">
        <v>139</v>
      </c>
      <c r="V19" s="319" t="str">
        <f>'Tipp-Formular'!V19</f>
        <v>Tipps fehlen</v>
      </c>
      <c r="W19" s="319">
        <f>'Tipp-Formular'!W19</f>
        <v>0</v>
      </c>
      <c r="X19" s="320">
        <f>'Tipp-Formular'!X19</f>
        <v>0</v>
      </c>
      <c r="Y19" s="320" t="s">
        <v>54</v>
      </c>
      <c r="Z19" s="318">
        <f>'Tipp-Formular'!Z19</f>
        <v>0</v>
      </c>
      <c r="AA19" s="320">
        <f>'Tipp-Formular'!AA19</f>
        <v>0</v>
      </c>
      <c r="AB19" s="321">
        <f>'Tipp-Formular'!AB19</f>
        <v>0</v>
      </c>
      <c r="AC19" s="331" t="str">
        <f>'Tipp-Formular'!AC19</f>
        <v/>
      </c>
      <c r="AD19" s="340" t="str">
        <f>'Tipp-Formular'!AD19</f>
        <v>Reihung
unter den</v>
      </c>
      <c r="AE19" s="19"/>
      <c r="AF19" s="19"/>
      <c r="AG19" s="606"/>
      <c r="AH19" s="476"/>
      <c r="AI19" s="507"/>
      <c r="AJ19" s="508"/>
      <c r="AK19" s="467"/>
      <c r="AL19" s="465"/>
      <c r="AM19" s="467"/>
      <c r="AN19" s="465"/>
      <c r="AO19" s="584"/>
      <c r="AP19" s="586"/>
      <c r="AQ19" s="588"/>
      <c r="AR19" s="467"/>
      <c r="AS19" s="493"/>
      <c r="AT19" s="494"/>
      <c r="AU19" s="580"/>
      <c r="AV19" s="581"/>
      <c r="AW19" s="582"/>
      <c r="AX19" s="476"/>
      <c r="AY19" s="476"/>
      <c r="AZ19" s="581"/>
      <c r="BA19" s="581"/>
      <c r="BB19" s="581"/>
      <c r="BC19" s="582"/>
      <c r="DA19" s="23" t="str">
        <f>'Tipp-Formular'!DA19</f>
        <v>Slowenien</v>
      </c>
      <c r="DB19" s="39">
        <f>'Tipp-Formular'!DB19</f>
        <v>0</v>
      </c>
      <c r="DC19" s="39">
        <f>'Tipp-Formular'!DC19</f>
        <v>0</v>
      </c>
      <c r="DD19" s="19">
        <f>'Tipp-Formular'!DD19</f>
        <v>0</v>
      </c>
    </row>
    <row r="20" spans="2:108" ht="19.5" customHeight="1" x14ac:dyDescent="0.35">
      <c r="B20" s="252">
        <f>'Tipp-Formular'!B20</f>
        <v>6</v>
      </c>
      <c r="C20" s="307">
        <f>'Tipp-Formular'!C20</f>
        <v>45459</v>
      </c>
      <c r="D20" s="308">
        <f>'Tipp-Formular'!D20</f>
        <v>0.75</v>
      </c>
      <c r="E20" s="309" t="str">
        <f>'Tipp-Formular'!E20</f>
        <v>Slowenien</v>
      </c>
      <c r="F20" s="309" t="str">
        <f>'Tipp-Formular'!F20</f>
        <v>Dänemark</v>
      </c>
      <c r="G20" s="310">
        <f>IFERROR('Tipp-Formular'!G20,0)</f>
        <v>0</v>
      </c>
      <c r="H20" s="310" t="s">
        <v>54</v>
      </c>
      <c r="I20" s="310">
        <f>IFERROR('Tipp-Formular'!I20,0)</f>
        <v>0</v>
      </c>
      <c r="J20" s="310">
        <f>'Tipp-Formular'!J20</f>
        <v>0</v>
      </c>
      <c r="K20" s="311">
        <f>'Tipp-Formular'!K20</f>
        <v>0</v>
      </c>
      <c r="L20" s="22">
        <f>'Tipp-Formular'!L20</f>
        <v>0</v>
      </c>
      <c r="Q20" s="590"/>
      <c r="R20" s="590"/>
      <c r="T20" s="317">
        <v>2</v>
      </c>
      <c r="U20" s="318" t="s">
        <v>139</v>
      </c>
      <c r="V20" s="319" t="str">
        <f>'Tipp-Formular'!V20</f>
        <v>Tipps fehlen</v>
      </c>
      <c r="W20" s="319">
        <f>'Tipp-Formular'!W20</f>
        <v>0</v>
      </c>
      <c r="X20" s="320">
        <f>'Tipp-Formular'!X20</f>
        <v>0</v>
      </c>
      <c r="Y20" s="320" t="s">
        <v>54</v>
      </c>
      <c r="Z20" s="318">
        <f>'Tipp-Formular'!Z20</f>
        <v>0</v>
      </c>
      <c r="AA20" s="320">
        <f>'Tipp-Formular'!AA20</f>
        <v>0</v>
      </c>
      <c r="AB20" s="321">
        <f>'Tipp-Formular'!AB20</f>
        <v>0</v>
      </c>
      <c r="AC20" s="331" t="str">
        <f>'Tipp-Formular'!AC20</f>
        <v/>
      </c>
      <c r="AD20" s="341" t="str">
        <f>'Tipp-Formular'!AD20</f>
        <v>Dritt-
Platzierten</v>
      </c>
      <c r="AE20" s="19"/>
      <c r="AF20" s="19"/>
      <c r="AG20" s="606"/>
      <c r="AI20" s="279"/>
      <c r="AJ20" s="280"/>
      <c r="AK20" s="19"/>
      <c r="AL20" s="281"/>
      <c r="AM20" s="19"/>
      <c r="AN20" s="336" t="str">
        <f>'Gruppen-Tabellen'!E102</f>
        <v>ABCD</v>
      </c>
      <c r="AO20" s="282"/>
      <c r="AP20" s="282"/>
      <c r="AQ20" s="281"/>
      <c r="AR20" s="19"/>
      <c r="AS20" s="19"/>
      <c r="AT20" s="283"/>
      <c r="AU20" s="278"/>
      <c r="AW20" s="20"/>
      <c r="AZ20" s="19"/>
      <c r="BA20" s="19"/>
      <c r="BB20" s="19"/>
      <c r="BC20" s="20"/>
      <c r="DA20" s="23" t="str">
        <f>'Tipp-Formular'!DA20</f>
        <v>Dänemark</v>
      </c>
      <c r="DB20" s="39">
        <f>'Tipp-Formular'!DB20</f>
        <v>0</v>
      </c>
      <c r="DC20" s="39">
        <f>'Tipp-Formular'!DC20</f>
        <v>0</v>
      </c>
      <c r="DD20" s="19">
        <f>'Tipp-Formular'!DD20</f>
        <v>0</v>
      </c>
    </row>
    <row r="21" spans="2:108" ht="19.5" customHeight="1" thickBot="1" x14ac:dyDescent="0.4">
      <c r="B21" s="252">
        <f>'Tipp-Formular'!B21</f>
        <v>17</v>
      </c>
      <c r="C21" s="307">
        <f>'Tipp-Formular'!C21</f>
        <v>45463</v>
      </c>
      <c r="D21" s="308">
        <f>'Tipp-Formular'!D21</f>
        <v>0.75</v>
      </c>
      <c r="E21" s="309" t="str">
        <f>'Tipp-Formular'!E21</f>
        <v>Dänemark</v>
      </c>
      <c r="F21" s="309" t="str">
        <f>'Tipp-Formular'!F21</f>
        <v>England</v>
      </c>
      <c r="G21" s="310">
        <f>IFERROR('Tipp-Formular'!G21,0)</f>
        <v>0</v>
      </c>
      <c r="H21" s="310" t="s">
        <v>54</v>
      </c>
      <c r="I21" s="310">
        <f>IFERROR('Tipp-Formular'!I21,0)</f>
        <v>0</v>
      </c>
      <c r="J21" s="310">
        <f>'Tipp-Formular'!J21</f>
        <v>0</v>
      </c>
      <c r="K21" s="311">
        <f>'Tipp-Formular'!K21</f>
        <v>0</v>
      </c>
      <c r="L21" s="22">
        <f>'Tipp-Formular'!L21</f>
        <v>0</v>
      </c>
      <c r="Q21" s="590"/>
      <c r="R21" s="590"/>
      <c r="T21" s="317">
        <v>3</v>
      </c>
      <c r="U21" s="318" t="s">
        <v>139</v>
      </c>
      <c r="V21" s="319" t="str">
        <f>'Tipp-Formular'!V21</f>
        <v>Tipps fehlen</v>
      </c>
      <c r="W21" s="319">
        <f>'Tipp-Formular'!W21</f>
        <v>0</v>
      </c>
      <c r="X21" s="320">
        <f>'Tipp-Formular'!X21</f>
        <v>0</v>
      </c>
      <c r="Y21" s="320" t="s">
        <v>54</v>
      </c>
      <c r="Z21" s="318">
        <f>'Tipp-Formular'!Z21</f>
        <v>0</v>
      </c>
      <c r="AA21" s="320">
        <f>'Tipp-Formular'!AA21</f>
        <v>0</v>
      </c>
      <c r="AB21" s="321">
        <f>'Tipp-Formular'!AB21</f>
        <v>0</v>
      </c>
      <c r="AC21" s="331" t="str">
        <f>'Tipp-Formular'!AC21</f>
        <v/>
      </c>
      <c r="AD21" s="342" t="str">
        <f>'Tipp-Formular'!AD21</f>
        <v/>
      </c>
      <c r="AE21" s="19"/>
      <c r="AF21" s="19"/>
      <c r="AG21" s="606"/>
      <c r="AI21" s="275"/>
      <c r="AJ21" s="277"/>
      <c r="AK21" s="277"/>
      <c r="AL21" s="277"/>
      <c r="AM21" s="277"/>
      <c r="AN21" s="277"/>
      <c r="DA21" s="23" t="str">
        <f>'Tipp-Formular'!DA21</f>
        <v>Serbien</v>
      </c>
      <c r="DB21" s="39">
        <f>'Tipp-Formular'!DB21</f>
        <v>0</v>
      </c>
      <c r="DC21" s="39">
        <f>'Tipp-Formular'!DC21</f>
        <v>0</v>
      </c>
      <c r="DD21" s="19">
        <f>'Tipp-Formular'!DD21</f>
        <v>0</v>
      </c>
    </row>
    <row r="22" spans="2:108" ht="19.5" customHeight="1" x14ac:dyDescent="0.35">
      <c r="B22" s="252">
        <f>'Tipp-Formular'!B22</f>
        <v>18</v>
      </c>
      <c r="C22" s="307">
        <f>'Tipp-Formular'!C22</f>
        <v>45463</v>
      </c>
      <c r="D22" s="308">
        <f>'Tipp-Formular'!D22</f>
        <v>0.625</v>
      </c>
      <c r="E22" s="309" t="str">
        <f>'Tipp-Formular'!E22</f>
        <v>Slowenien</v>
      </c>
      <c r="F22" s="309" t="str">
        <f>'Tipp-Formular'!F22</f>
        <v>Serbien</v>
      </c>
      <c r="G22" s="310">
        <f>IFERROR('Tipp-Formular'!G22,0)</f>
        <v>0</v>
      </c>
      <c r="H22" s="310" t="s">
        <v>54</v>
      </c>
      <c r="I22" s="310">
        <f>IFERROR('Tipp-Formular'!I22,0)</f>
        <v>0</v>
      </c>
      <c r="J22" s="310">
        <f>'Tipp-Formular'!J22</f>
        <v>0</v>
      </c>
      <c r="K22" s="311">
        <f>'Tipp-Formular'!K22</f>
        <v>0</v>
      </c>
      <c r="L22" s="22">
        <f>'Tipp-Formular'!L22</f>
        <v>0</v>
      </c>
      <c r="Q22" s="590"/>
      <c r="R22" s="590"/>
      <c r="T22" s="322">
        <v>4</v>
      </c>
      <c r="U22" s="323" t="s">
        <v>139</v>
      </c>
      <c r="V22" s="324" t="str">
        <f>'Tipp-Formular'!V22</f>
        <v>Tipps fehlen</v>
      </c>
      <c r="W22" s="324">
        <f>'Tipp-Formular'!W22</f>
        <v>0</v>
      </c>
      <c r="X22" s="325">
        <f>'Tipp-Formular'!X22</f>
        <v>0</v>
      </c>
      <c r="Y22" s="325" t="s">
        <v>54</v>
      </c>
      <c r="Z22" s="323">
        <f>'Tipp-Formular'!Z22</f>
        <v>0</v>
      </c>
      <c r="AA22" s="325">
        <f>'Tipp-Formular'!AA22</f>
        <v>0</v>
      </c>
      <c r="AB22" s="326">
        <f>'Tipp-Formular'!AB22</f>
        <v>0</v>
      </c>
      <c r="AC22" s="332" t="str">
        <f>'Tipp-Formular'!AC22</f>
        <v/>
      </c>
      <c r="AE22" s="19"/>
      <c r="AF22" s="19"/>
      <c r="AG22" s="606"/>
      <c r="AI22" s="495" t="s">
        <v>138</v>
      </c>
      <c r="AJ22" s="496"/>
      <c r="AK22" s="496"/>
      <c r="AL22" s="496"/>
      <c r="AM22" s="496"/>
      <c r="AN22" s="496"/>
      <c r="AO22" s="496"/>
      <c r="AP22" s="496"/>
      <c r="AQ22" s="496"/>
      <c r="AR22" s="496"/>
      <c r="AS22" s="496"/>
      <c r="AT22" s="497"/>
      <c r="DA22" s="23" t="str">
        <f>'Tipp-Formular'!DA22</f>
        <v>England</v>
      </c>
      <c r="DB22" s="39">
        <f>'Tipp-Formular'!DB22</f>
        <v>0</v>
      </c>
      <c r="DC22" s="39">
        <f>'Tipp-Formular'!DC22</f>
        <v>0</v>
      </c>
      <c r="DD22" s="19">
        <f>'Tipp-Formular'!DD22</f>
        <v>0</v>
      </c>
    </row>
    <row r="23" spans="2:108" ht="19.5" customHeight="1" x14ac:dyDescent="0.35">
      <c r="B23" s="252">
        <f>'Tipp-Formular'!B23</f>
        <v>29</v>
      </c>
      <c r="C23" s="307">
        <f>'Tipp-Formular'!C23</f>
        <v>45468</v>
      </c>
      <c r="D23" s="308">
        <f>'Tipp-Formular'!D23</f>
        <v>0.875</v>
      </c>
      <c r="E23" s="309" t="str">
        <f>'Tipp-Formular'!E23</f>
        <v>England</v>
      </c>
      <c r="F23" s="309" t="str">
        <f>'Tipp-Formular'!F23</f>
        <v>Slowenien</v>
      </c>
      <c r="G23" s="310">
        <f>IFERROR('Tipp-Formular'!G23,0)</f>
        <v>0</v>
      </c>
      <c r="H23" s="310" t="s">
        <v>54</v>
      </c>
      <c r="I23" s="310">
        <f>IFERROR('Tipp-Formular'!I23,0)</f>
        <v>0</v>
      </c>
      <c r="J23" s="310">
        <f>'Tipp-Formular'!J23</f>
        <v>0</v>
      </c>
      <c r="K23" s="311">
        <f>'Tipp-Formular'!K23</f>
        <v>0</v>
      </c>
      <c r="L23" s="22">
        <f>'Tipp-Formular'!L23</f>
        <v>0</v>
      </c>
      <c r="P23" s="19" t="str">
        <f>'Tipp-Formular'!P23</f>
        <v>nein</v>
      </c>
      <c r="Q23" s="40">
        <f>'Tipp-Formular'!Q23</f>
        <v>0</v>
      </c>
      <c r="T23" s="327"/>
      <c r="U23" s="330" t="str">
        <f>'Tipp-Formular'!U23</f>
        <v/>
      </c>
      <c r="V23" s="519" t="str">
        <f>'Tipp-Formular'!V23</f>
        <v/>
      </c>
      <c r="W23" s="519"/>
      <c r="X23" s="519"/>
      <c r="Y23" s="519"/>
      <c r="Z23" s="519"/>
      <c r="AA23" s="519"/>
      <c r="AB23" s="519"/>
      <c r="AC23" s="520"/>
      <c r="AE23" s="19">
        <f>'Tipp-Formular'!AE23</f>
        <v>0</v>
      </c>
      <c r="AF23" s="19"/>
      <c r="AG23" s="606"/>
      <c r="AI23" s="498"/>
      <c r="AJ23" s="499"/>
      <c r="AK23" s="499"/>
      <c r="AL23" s="499"/>
      <c r="AM23" s="499"/>
      <c r="AN23" s="499"/>
      <c r="AO23" s="499"/>
      <c r="AP23" s="499"/>
      <c r="AQ23" s="499"/>
      <c r="AR23" s="499"/>
      <c r="AS23" s="499"/>
      <c r="AT23" s="500"/>
    </row>
    <row r="24" spans="2:108" ht="19.5" customHeight="1" thickBot="1" x14ac:dyDescent="0.4">
      <c r="B24" s="253">
        <f>'Tipp-Formular'!B24</f>
        <v>30</v>
      </c>
      <c r="C24" s="312">
        <f>'Tipp-Formular'!C24</f>
        <v>45468</v>
      </c>
      <c r="D24" s="313">
        <f>'Tipp-Formular'!D24</f>
        <v>0.875</v>
      </c>
      <c r="E24" s="314" t="str">
        <f>'Tipp-Formular'!E24</f>
        <v>Dänemark</v>
      </c>
      <c r="F24" s="314" t="str">
        <f>'Tipp-Formular'!F24</f>
        <v>Serbien</v>
      </c>
      <c r="G24" s="315">
        <f>IFERROR('Tipp-Formular'!G24,0)</f>
        <v>0</v>
      </c>
      <c r="H24" s="315" t="s">
        <v>54</v>
      </c>
      <c r="I24" s="315">
        <f>IFERROR('Tipp-Formular'!I24,0)</f>
        <v>0</v>
      </c>
      <c r="J24" s="315">
        <f>'Tipp-Formular'!J24</f>
        <v>0</v>
      </c>
      <c r="K24" s="316">
        <f>'Tipp-Formular'!K24</f>
        <v>0</v>
      </c>
      <c r="L24" s="22">
        <f>'Tipp-Formular'!L24</f>
        <v>0</v>
      </c>
      <c r="P24" s="19" t="str">
        <f>'Tipp-Formular'!P24</f>
        <v>nein</v>
      </c>
      <c r="Q24" s="40">
        <f>'Tipp-Formular'!Q24</f>
        <v>0</v>
      </c>
      <c r="T24" s="328">
        <f>'Tipp-Formular'!T24</f>
        <v>0</v>
      </c>
      <c r="U24" s="329">
        <f>'Tipp-Formular'!U24</f>
        <v>0</v>
      </c>
      <c r="V24" s="521"/>
      <c r="W24" s="521"/>
      <c r="X24" s="521"/>
      <c r="Y24" s="521"/>
      <c r="Z24" s="521"/>
      <c r="AA24" s="521"/>
      <c r="AB24" s="521"/>
      <c r="AC24" s="522"/>
      <c r="AE24" s="19">
        <f>'Tipp-Formular'!AE24</f>
        <v>0</v>
      </c>
      <c r="AF24" s="19"/>
      <c r="AG24" s="606"/>
      <c r="AI24" s="501"/>
      <c r="AJ24" s="502"/>
      <c r="AK24" s="502"/>
      <c r="AL24" s="502"/>
      <c r="AM24" s="502"/>
      <c r="AN24" s="502"/>
      <c r="AO24" s="502"/>
      <c r="AP24" s="502"/>
      <c r="AQ24" s="502"/>
      <c r="AR24" s="502"/>
      <c r="AS24" s="502"/>
      <c r="AT24" s="503"/>
    </row>
    <row r="25" spans="2:108" ht="19.5" customHeight="1" thickBot="1" x14ac:dyDescent="0.4">
      <c r="C25" s="294"/>
      <c r="D25" s="294"/>
      <c r="E25" s="295"/>
      <c r="F25" s="295"/>
      <c r="G25" s="296"/>
      <c r="H25" s="294"/>
      <c r="I25" s="297"/>
      <c r="J25" s="294"/>
      <c r="K25" s="294"/>
      <c r="L25" s="39"/>
      <c r="M25" s="39"/>
      <c r="N25" s="39"/>
      <c r="O25" s="17"/>
      <c r="P25" s="17"/>
      <c r="AE25" s="19"/>
      <c r="AF25" s="19"/>
      <c r="AG25" s="19"/>
      <c r="AH25" s="476"/>
      <c r="AI25" s="515">
        <f>'Tipp-Formular'!AI25:AI26</f>
        <v>45478</v>
      </c>
      <c r="AJ25" s="516">
        <f>'Tipp-Formular'!AJ25:AJ26</f>
        <v>0.75</v>
      </c>
      <c r="AK25" s="486" t="str">
        <f>'Tipp-Formular'!AK25:AK26</f>
        <v>1AF3</v>
      </c>
      <c r="AL25" s="484" t="str">
        <f>'Tipp-Formular'!AL25:AL26</f>
        <v/>
      </c>
      <c r="AM25" s="486" t="str">
        <f>'Tipp-Formular'!AM25:AM26</f>
        <v>1AF1</v>
      </c>
      <c r="AN25" s="484" t="str">
        <f>'Tipp-Formular'!AN25:AN26</f>
        <v/>
      </c>
      <c r="AO25" s="591">
        <f>IFERROR('Tipp-Formular'!AO25,0)</f>
        <v>0</v>
      </c>
      <c r="AP25" s="592" t="s">
        <v>54</v>
      </c>
      <c r="AQ25" s="593">
        <f>IFERROR('Tipp-Formular'!AQ25,0)</f>
        <v>0</v>
      </c>
      <c r="AR25" s="486"/>
      <c r="AS25" s="486">
        <f>'Tipp-Formular'!AS25:AS26</f>
        <v>0</v>
      </c>
      <c r="AT25" s="489">
        <f>'Tipp-Formular'!AT25:AT26</f>
        <v>0</v>
      </c>
      <c r="AU25" s="594">
        <f>'Tipp-Formular'!AU25:AU26</f>
        <v>0</v>
      </c>
      <c r="AV25" s="476" t="str">
        <f>'Tipp-Formular'!AV25:AV26</f>
        <v>1VF1</v>
      </c>
      <c r="AW25" s="482" t="str">
        <f>'Tipp-Formular'!AW25:AW26</f>
        <v/>
      </c>
      <c r="AX25" s="476" t="e">
        <f>'Tipp-Formular'!AX25:AX26</f>
        <v>#N/A</v>
      </c>
      <c r="AY25" s="476" t="e">
        <f>'Tipp-Formular'!AY25:AY26</f>
        <v>#N/A</v>
      </c>
      <c r="AZ25" s="476" t="str">
        <f>'Tipp-Formular'!AZ25:AZ26</f>
        <v>nein</v>
      </c>
      <c r="BA25" s="476" t="str">
        <f>'Tipp-Formular'!BA25:BA26</f>
        <v/>
      </c>
      <c r="BB25" s="476" t="str">
        <f>'Tipp-Formular'!BB25:BB26</f>
        <v>2VF1</v>
      </c>
      <c r="BC25" s="482" t="str">
        <f>'Tipp-Formular'!BC25:BC26</f>
        <v/>
      </c>
    </row>
    <row r="26" spans="2:108" ht="28.5" customHeight="1" thickBot="1" x14ac:dyDescent="0.4">
      <c r="B26" s="251"/>
      <c r="C26" s="509" t="s">
        <v>137</v>
      </c>
      <c r="D26" s="510"/>
      <c r="E26" s="510"/>
      <c r="F26" s="510"/>
      <c r="G26" s="510"/>
      <c r="H26" s="305"/>
      <c r="I26" s="305"/>
      <c r="J26" s="305"/>
      <c r="K26" s="306"/>
      <c r="L26" s="39"/>
      <c r="M26" s="39"/>
      <c r="N26" s="39"/>
      <c r="O26" s="17"/>
      <c r="P26" s="17"/>
      <c r="Q26" s="590" t="str">
        <f>'Tipp-Formular'!Q26:R30</f>
        <v/>
      </c>
      <c r="R26" s="590"/>
      <c r="T26" s="512" t="s">
        <v>137</v>
      </c>
      <c r="U26" s="513"/>
      <c r="V26" s="513"/>
      <c r="W26" s="513"/>
      <c r="X26" s="513"/>
      <c r="Y26" s="513"/>
      <c r="Z26" s="513"/>
      <c r="AA26" s="513"/>
      <c r="AB26" s="513"/>
      <c r="AC26" s="514"/>
      <c r="AE26" s="19"/>
      <c r="AF26" s="19"/>
      <c r="AG26" s="606" t="str">
        <f>'Tipp-Formular'!AG26:AG30</f>
        <v>.</v>
      </c>
      <c r="AH26" s="476"/>
      <c r="AI26" s="505"/>
      <c r="AJ26" s="506"/>
      <c r="AK26" s="466"/>
      <c r="AL26" s="464"/>
      <c r="AM26" s="466"/>
      <c r="AN26" s="464"/>
      <c r="AO26" s="583"/>
      <c r="AP26" s="589"/>
      <c r="AQ26" s="587"/>
      <c r="AR26" s="466"/>
      <c r="AS26" s="466"/>
      <c r="AT26" s="480"/>
      <c r="AU26" s="594"/>
      <c r="AV26" s="476"/>
      <c r="AW26" s="482"/>
      <c r="AX26" s="476"/>
      <c r="AY26" s="476"/>
      <c r="AZ26" s="476"/>
      <c r="BA26" s="476"/>
      <c r="BB26" s="476"/>
      <c r="BC26" s="482"/>
      <c r="DA26" s="335" t="str">
        <f>'Tipp-Formular'!DA26</f>
        <v>Gruppe D</v>
      </c>
      <c r="DB26" s="98" t="str">
        <f>'Tipp-Formular'!DB26</f>
        <v>Gelb
=1 Punkt</v>
      </c>
      <c r="DC26" s="98" t="str">
        <f>'Tipp-Formular'!DC26</f>
        <v>Rot
=3 Punkte</v>
      </c>
      <c r="DD26" s="19" t="str">
        <f>'Tipp-Formular'!DD26</f>
        <v>Summe</v>
      </c>
    </row>
    <row r="27" spans="2:108" ht="19.5" customHeight="1" x14ac:dyDescent="0.35">
      <c r="B27" s="252">
        <f>'Tipp-Formular'!B27</f>
        <v>7</v>
      </c>
      <c r="C27" s="307">
        <f>'Tipp-Formular'!C27</f>
        <v>45459</v>
      </c>
      <c r="D27" s="308">
        <f>'Tipp-Formular'!D27</f>
        <v>0.625</v>
      </c>
      <c r="E27" s="309" t="str">
        <f>'Tipp-Formular'!E27</f>
        <v>Polen</v>
      </c>
      <c r="F27" s="309" t="str">
        <f>'Tipp-Formular'!F27</f>
        <v>Niederlande</v>
      </c>
      <c r="G27" s="310">
        <f>IFERROR('Tipp-Formular'!G27,0)</f>
        <v>0</v>
      </c>
      <c r="H27" s="310" t="s">
        <v>54</v>
      </c>
      <c r="I27" s="310">
        <f>IFERROR('Tipp-Formular'!I27,0)</f>
        <v>0</v>
      </c>
      <c r="J27" s="310">
        <f>'Tipp-Formular'!J27</f>
        <v>0</v>
      </c>
      <c r="K27" s="311">
        <f>'Tipp-Formular'!K27</f>
        <v>0</v>
      </c>
      <c r="L27" s="22">
        <f>'Tipp-Formular'!L27</f>
        <v>0</v>
      </c>
      <c r="Q27" s="590"/>
      <c r="R27" s="590"/>
      <c r="T27" s="317">
        <v>1</v>
      </c>
      <c r="U27" s="318" t="s">
        <v>139</v>
      </c>
      <c r="V27" s="319" t="str">
        <f>'Tipp-Formular'!V27</f>
        <v>Tipps fehlen</v>
      </c>
      <c r="W27" s="319">
        <f>'Tipp-Formular'!W27</f>
        <v>0</v>
      </c>
      <c r="X27" s="320">
        <f>'Tipp-Formular'!X27</f>
        <v>0</v>
      </c>
      <c r="Y27" s="320" t="s">
        <v>54</v>
      </c>
      <c r="Z27" s="318">
        <f>'Tipp-Formular'!Z27</f>
        <v>0</v>
      </c>
      <c r="AA27" s="320">
        <f>'Tipp-Formular'!AA27</f>
        <v>0</v>
      </c>
      <c r="AB27" s="321">
        <f>'Tipp-Formular'!AB27</f>
        <v>0</v>
      </c>
      <c r="AC27" s="331" t="str">
        <f>'Tipp-Formular'!AC27</f>
        <v/>
      </c>
      <c r="AD27" s="340" t="str">
        <f>'Tipp-Formular'!AD27</f>
        <v>Reihung
unter den</v>
      </c>
      <c r="AE27" s="19"/>
      <c r="AF27" s="19"/>
      <c r="AG27" s="606"/>
      <c r="AH27" s="476"/>
      <c r="AI27" s="505">
        <f>'Tipp-Formular'!AI27:AI28</f>
        <v>45478</v>
      </c>
      <c r="AJ27" s="506">
        <f>'Tipp-Formular'!AJ27:AJ28</f>
        <v>0.875</v>
      </c>
      <c r="AK27" s="466" t="str">
        <f>'Tipp-Formular'!AK27:AK28</f>
        <v>1AF5</v>
      </c>
      <c r="AL27" s="464" t="str">
        <f>'Tipp-Formular'!AL27:AL28</f>
        <v/>
      </c>
      <c r="AM27" s="466" t="str">
        <f>'Tipp-Formular'!AM27:AM28</f>
        <v>1AF6</v>
      </c>
      <c r="AN27" s="464" t="str">
        <f>'Tipp-Formular'!AN27:AN28</f>
        <v/>
      </c>
      <c r="AO27" s="583">
        <f>IFERROR('Tipp-Formular'!AO27,0)</f>
        <v>0</v>
      </c>
      <c r="AP27" s="585" t="s">
        <v>54</v>
      </c>
      <c r="AQ27" s="587">
        <f>IFERROR('Tipp-Formular'!AQ27,0)</f>
        <v>0</v>
      </c>
      <c r="AR27" s="466"/>
      <c r="AS27" s="466">
        <f>'Tipp-Formular'!AS27:AS28</f>
        <v>0</v>
      </c>
      <c r="AT27" s="480">
        <f>'Tipp-Formular'!AT27:AT28</f>
        <v>0</v>
      </c>
      <c r="AU27" s="594">
        <f>'Tipp-Formular'!AU27:AU28</f>
        <v>0</v>
      </c>
      <c r="AV27" s="476" t="str">
        <f>'Tipp-Formular'!AV27:AV28</f>
        <v>1VF2</v>
      </c>
      <c r="AW27" s="482" t="str">
        <f>'Tipp-Formular'!AW27:AW28</f>
        <v/>
      </c>
      <c r="AX27" s="476" t="e">
        <f>'Tipp-Formular'!AX27:AX28</f>
        <v>#N/A</v>
      </c>
      <c r="AY27" s="476" t="e">
        <f>'Tipp-Formular'!AY27:AY28</f>
        <v>#N/A</v>
      </c>
      <c r="AZ27" s="476" t="str">
        <f>'Tipp-Formular'!AZ27:AZ28</f>
        <v>nein</v>
      </c>
      <c r="BA27" s="476" t="str">
        <f>'Tipp-Formular'!BA27:BA28</f>
        <v/>
      </c>
      <c r="BB27" s="476" t="str">
        <f>'Tipp-Formular'!BB27:BB28</f>
        <v>2VF2</v>
      </c>
      <c r="BC27" s="482" t="str">
        <f>'Tipp-Formular'!BC27:BC28</f>
        <v/>
      </c>
      <c r="DA27" s="23" t="str">
        <f>'Tipp-Formular'!DA27</f>
        <v>Polen</v>
      </c>
      <c r="DB27" s="39">
        <f>'Tipp-Formular'!DB27</f>
        <v>0</v>
      </c>
      <c r="DC27" s="39">
        <f>'Tipp-Formular'!DC27</f>
        <v>0</v>
      </c>
      <c r="DD27" s="19">
        <f>'Tipp-Formular'!DD27</f>
        <v>0</v>
      </c>
    </row>
    <row r="28" spans="2:108" ht="19.5" customHeight="1" x14ac:dyDescent="0.35">
      <c r="B28" s="252">
        <f>'Tipp-Formular'!B28</f>
        <v>8</v>
      </c>
      <c r="C28" s="307">
        <f>'Tipp-Formular'!C28</f>
        <v>45460</v>
      </c>
      <c r="D28" s="308">
        <f>'Tipp-Formular'!D28</f>
        <v>0.875</v>
      </c>
      <c r="E28" s="309" t="str">
        <f>'Tipp-Formular'!E28</f>
        <v>Österreich</v>
      </c>
      <c r="F28" s="309" t="str">
        <f>'Tipp-Formular'!F28</f>
        <v>Frankreich</v>
      </c>
      <c r="G28" s="310">
        <f>IFERROR('Tipp-Formular'!G28,0)</f>
        <v>0</v>
      </c>
      <c r="H28" s="310" t="s">
        <v>54</v>
      </c>
      <c r="I28" s="310">
        <f>IFERROR('Tipp-Formular'!I28,0)</f>
        <v>0</v>
      </c>
      <c r="J28" s="310">
        <f>'Tipp-Formular'!J28</f>
        <v>0</v>
      </c>
      <c r="K28" s="311">
        <f>'Tipp-Formular'!K28</f>
        <v>0</v>
      </c>
      <c r="L28" s="22">
        <f>'Tipp-Formular'!L28</f>
        <v>0</v>
      </c>
      <c r="Q28" s="590"/>
      <c r="R28" s="590"/>
      <c r="T28" s="317">
        <v>2</v>
      </c>
      <c r="U28" s="318" t="s">
        <v>139</v>
      </c>
      <c r="V28" s="319" t="str">
        <f>'Tipp-Formular'!V28</f>
        <v>Tipps fehlen</v>
      </c>
      <c r="W28" s="319">
        <f>'Tipp-Formular'!W28</f>
        <v>0</v>
      </c>
      <c r="X28" s="320">
        <f>'Tipp-Formular'!X28</f>
        <v>0</v>
      </c>
      <c r="Y28" s="320" t="s">
        <v>54</v>
      </c>
      <c r="Z28" s="318">
        <f>'Tipp-Formular'!Z28</f>
        <v>0</v>
      </c>
      <c r="AA28" s="320">
        <f>'Tipp-Formular'!AA28</f>
        <v>0</v>
      </c>
      <c r="AB28" s="321">
        <f>'Tipp-Formular'!AB28</f>
        <v>0</v>
      </c>
      <c r="AC28" s="331" t="str">
        <f>'Tipp-Formular'!AC28</f>
        <v/>
      </c>
      <c r="AD28" s="341" t="str">
        <f>'Tipp-Formular'!AD28</f>
        <v>Dritt-
Platzierten</v>
      </c>
      <c r="AE28" s="19"/>
      <c r="AF28" s="19"/>
      <c r="AG28" s="606"/>
      <c r="AH28" s="476"/>
      <c r="AI28" s="505"/>
      <c r="AJ28" s="506"/>
      <c r="AK28" s="466"/>
      <c r="AL28" s="464"/>
      <c r="AM28" s="466"/>
      <c r="AN28" s="464"/>
      <c r="AO28" s="583"/>
      <c r="AP28" s="589"/>
      <c r="AQ28" s="587"/>
      <c r="AR28" s="466"/>
      <c r="AS28" s="466"/>
      <c r="AT28" s="480"/>
      <c r="AU28" s="594"/>
      <c r="AV28" s="476"/>
      <c r="AW28" s="482"/>
      <c r="AX28" s="476"/>
      <c r="AY28" s="476"/>
      <c r="AZ28" s="476"/>
      <c r="BA28" s="476"/>
      <c r="BB28" s="476"/>
      <c r="BC28" s="482"/>
      <c r="DA28" s="23" t="str">
        <f>'Tipp-Formular'!DA28</f>
        <v>Niederlande</v>
      </c>
      <c r="DB28" s="39">
        <f>'Tipp-Formular'!DB28</f>
        <v>0</v>
      </c>
      <c r="DC28" s="39">
        <f>'Tipp-Formular'!DC28</f>
        <v>0</v>
      </c>
      <c r="DD28" s="19">
        <f>'Tipp-Formular'!DD28</f>
        <v>0</v>
      </c>
    </row>
    <row r="29" spans="2:108" ht="19.5" customHeight="1" thickBot="1" x14ac:dyDescent="0.4">
      <c r="B29" s="252">
        <f>'Tipp-Formular'!B29</f>
        <v>19</v>
      </c>
      <c r="C29" s="307">
        <f>'Tipp-Formular'!C29</f>
        <v>45464</v>
      </c>
      <c r="D29" s="308">
        <f>'Tipp-Formular'!D29</f>
        <v>0.75</v>
      </c>
      <c r="E29" s="309" t="str">
        <f>'Tipp-Formular'!E29</f>
        <v>Polen</v>
      </c>
      <c r="F29" s="309" t="str">
        <f>'Tipp-Formular'!F29</f>
        <v>Österreich</v>
      </c>
      <c r="G29" s="310">
        <f>IFERROR('Tipp-Formular'!G29,0)</f>
        <v>0</v>
      </c>
      <c r="H29" s="310" t="s">
        <v>54</v>
      </c>
      <c r="I29" s="310">
        <f>IFERROR('Tipp-Formular'!I29,0)</f>
        <v>0</v>
      </c>
      <c r="J29" s="310">
        <f>'Tipp-Formular'!J29</f>
        <v>0</v>
      </c>
      <c r="K29" s="311">
        <f>'Tipp-Formular'!K29</f>
        <v>0</v>
      </c>
      <c r="L29" s="22">
        <f>'Tipp-Formular'!L29</f>
        <v>0</v>
      </c>
      <c r="Q29" s="590"/>
      <c r="R29" s="590"/>
      <c r="T29" s="317">
        <v>3</v>
      </c>
      <c r="U29" s="318" t="s">
        <v>139</v>
      </c>
      <c r="V29" s="319" t="str">
        <f>'Tipp-Formular'!V29</f>
        <v>Tipps fehlen</v>
      </c>
      <c r="W29" s="319">
        <f>'Tipp-Formular'!W29</f>
        <v>0</v>
      </c>
      <c r="X29" s="320">
        <f>'Tipp-Formular'!X29</f>
        <v>0</v>
      </c>
      <c r="Y29" s="320" t="s">
        <v>54</v>
      </c>
      <c r="Z29" s="318">
        <f>'Tipp-Formular'!Z29</f>
        <v>0</v>
      </c>
      <c r="AA29" s="320">
        <f>'Tipp-Formular'!AA29</f>
        <v>0</v>
      </c>
      <c r="AB29" s="321">
        <f>'Tipp-Formular'!AB29</f>
        <v>0</v>
      </c>
      <c r="AC29" s="331" t="str">
        <f>'Tipp-Formular'!AC29</f>
        <v/>
      </c>
      <c r="AD29" s="342" t="str">
        <f>'Tipp-Formular'!AD29</f>
        <v/>
      </c>
      <c r="AE29" s="19"/>
      <c r="AF29" s="19"/>
      <c r="AG29" s="606"/>
      <c r="AH29" s="476"/>
      <c r="AI29" s="505">
        <f>'Tipp-Formular'!AI29:AI30</f>
        <v>45479</v>
      </c>
      <c r="AJ29" s="506">
        <f>'Tipp-Formular'!AJ29:AJ30</f>
        <v>0.875</v>
      </c>
      <c r="AK29" s="466" t="str">
        <f>'Tipp-Formular'!AK29:AK30</f>
        <v>1AF7</v>
      </c>
      <c r="AL29" s="464" t="str">
        <f>'Tipp-Formular'!AL29:AL30</f>
        <v/>
      </c>
      <c r="AM29" s="466" t="str">
        <f>'Tipp-Formular'!AM29:AM30</f>
        <v>1AF8</v>
      </c>
      <c r="AN29" s="464" t="str">
        <f>'Tipp-Formular'!AN29:AN30</f>
        <v/>
      </c>
      <c r="AO29" s="583">
        <f>IFERROR('Tipp-Formular'!AO29,0)</f>
        <v>0</v>
      </c>
      <c r="AP29" s="585" t="s">
        <v>54</v>
      </c>
      <c r="AQ29" s="587">
        <f>IFERROR('Tipp-Formular'!AQ29,0)</f>
        <v>0</v>
      </c>
      <c r="AR29" s="466"/>
      <c r="AS29" s="466">
        <f>'Tipp-Formular'!AS29:AS30</f>
        <v>0</v>
      </c>
      <c r="AT29" s="480">
        <f>'Tipp-Formular'!AT29:AT30</f>
        <v>0</v>
      </c>
      <c r="AU29" s="594">
        <f>'Tipp-Formular'!AU29:AU30</f>
        <v>0</v>
      </c>
      <c r="AV29" s="476" t="str">
        <f>'Tipp-Formular'!AV29:AV30</f>
        <v>1VF3</v>
      </c>
      <c r="AW29" s="482" t="str">
        <f>'Tipp-Formular'!AW29:AW30</f>
        <v/>
      </c>
      <c r="AX29" s="476" t="e">
        <f>'Tipp-Formular'!AX29:AX30</f>
        <v>#N/A</v>
      </c>
      <c r="AY29" s="476" t="e">
        <f>'Tipp-Formular'!AY29:AY30</f>
        <v>#N/A</v>
      </c>
      <c r="AZ29" s="476" t="str">
        <f>'Tipp-Formular'!AZ29:AZ30</f>
        <v>nein</v>
      </c>
      <c r="BA29" s="476" t="str">
        <f>'Tipp-Formular'!BA29:BA30</f>
        <v/>
      </c>
      <c r="BB29" s="476" t="str">
        <f>'Tipp-Formular'!BB29:BB30</f>
        <v>2VF3</v>
      </c>
      <c r="BC29" s="482" t="str">
        <f>'Tipp-Formular'!BC29:BC30</f>
        <v/>
      </c>
      <c r="DA29" s="23" t="str">
        <f>'Tipp-Formular'!DA29</f>
        <v>Österreich</v>
      </c>
      <c r="DB29" s="39">
        <f>'Tipp-Formular'!DB29</f>
        <v>0</v>
      </c>
      <c r="DC29" s="39">
        <f>'Tipp-Formular'!DC29</f>
        <v>0</v>
      </c>
      <c r="DD29" s="19">
        <f>'Tipp-Formular'!DD29</f>
        <v>0</v>
      </c>
    </row>
    <row r="30" spans="2:108" ht="19.5" customHeight="1" x14ac:dyDescent="0.35">
      <c r="B30" s="252">
        <f>'Tipp-Formular'!B30</f>
        <v>20</v>
      </c>
      <c r="C30" s="307">
        <f>'Tipp-Formular'!C30</f>
        <v>45464</v>
      </c>
      <c r="D30" s="308">
        <f>'Tipp-Formular'!D30</f>
        <v>0.875</v>
      </c>
      <c r="E30" s="309" t="str">
        <f>'Tipp-Formular'!E30</f>
        <v>Niederlande</v>
      </c>
      <c r="F30" s="309" t="str">
        <f>'Tipp-Formular'!F30</f>
        <v>Frankreich</v>
      </c>
      <c r="G30" s="310">
        <f>IFERROR('Tipp-Formular'!G30,0)</f>
        <v>0</v>
      </c>
      <c r="H30" s="310" t="s">
        <v>54</v>
      </c>
      <c r="I30" s="310">
        <f>IFERROR('Tipp-Formular'!I30,0)</f>
        <v>0</v>
      </c>
      <c r="J30" s="310">
        <f>'Tipp-Formular'!J30</f>
        <v>0</v>
      </c>
      <c r="K30" s="311">
        <f>'Tipp-Formular'!K30</f>
        <v>0</v>
      </c>
      <c r="L30" s="22">
        <f>'Tipp-Formular'!L30</f>
        <v>0</v>
      </c>
      <c r="Q30" s="590"/>
      <c r="R30" s="590"/>
      <c r="T30" s="322">
        <v>4</v>
      </c>
      <c r="U30" s="323" t="s">
        <v>139</v>
      </c>
      <c r="V30" s="324" t="str">
        <f>'Tipp-Formular'!V30</f>
        <v>Tipps fehlen</v>
      </c>
      <c r="W30" s="324">
        <f>'Tipp-Formular'!W30</f>
        <v>0</v>
      </c>
      <c r="X30" s="325">
        <f>'Tipp-Formular'!X30</f>
        <v>0</v>
      </c>
      <c r="Y30" s="325" t="s">
        <v>54</v>
      </c>
      <c r="Z30" s="323">
        <f>'Tipp-Formular'!Z30</f>
        <v>0</v>
      </c>
      <c r="AA30" s="325">
        <f>'Tipp-Formular'!AA30</f>
        <v>0</v>
      </c>
      <c r="AB30" s="326">
        <f>'Tipp-Formular'!AB30</f>
        <v>0</v>
      </c>
      <c r="AC30" s="332" t="str">
        <f>'Tipp-Formular'!AC30</f>
        <v/>
      </c>
      <c r="AE30" s="19"/>
      <c r="AF30" s="19"/>
      <c r="AG30" s="606"/>
      <c r="AH30" s="476"/>
      <c r="AI30" s="505"/>
      <c r="AJ30" s="506"/>
      <c r="AK30" s="466"/>
      <c r="AL30" s="464"/>
      <c r="AM30" s="466"/>
      <c r="AN30" s="464"/>
      <c r="AO30" s="583"/>
      <c r="AP30" s="589"/>
      <c r="AQ30" s="587"/>
      <c r="AR30" s="466"/>
      <c r="AS30" s="466"/>
      <c r="AT30" s="480"/>
      <c r="AU30" s="594"/>
      <c r="AV30" s="476"/>
      <c r="AW30" s="482"/>
      <c r="AX30" s="476"/>
      <c r="AY30" s="476"/>
      <c r="AZ30" s="476"/>
      <c r="BA30" s="476"/>
      <c r="BB30" s="476"/>
      <c r="BC30" s="482"/>
      <c r="DA30" s="23" t="str">
        <f>'Tipp-Formular'!DA30</f>
        <v>Frankreich</v>
      </c>
      <c r="DB30" s="39">
        <f>'Tipp-Formular'!DB30</f>
        <v>0</v>
      </c>
      <c r="DC30" s="39">
        <f>'Tipp-Formular'!DC30</f>
        <v>0</v>
      </c>
      <c r="DD30" s="19">
        <f>'Tipp-Formular'!DD30</f>
        <v>0</v>
      </c>
    </row>
    <row r="31" spans="2:108" ht="19.5" customHeight="1" x14ac:dyDescent="0.35">
      <c r="B31" s="252">
        <f>'Tipp-Formular'!B31</f>
        <v>31</v>
      </c>
      <c r="C31" s="307">
        <f>'Tipp-Formular'!C31</f>
        <v>45468</v>
      </c>
      <c r="D31" s="308">
        <f>'Tipp-Formular'!D31</f>
        <v>0.75</v>
      </c>
      <c r="E31" s="309" t="str">
        <f>'Tipp-Formular'!E31</f>
        <v>Niederlande</v>
      </c>
      <c r="F31" s="309" t="str">
        <f>'Tipp-Formular'!F31</f>
        <v>Österreich</v>
      </c>
      <c r="G31" s="310">
        <f>IFERROR('Tipp-Formular'!G31,0)</f>
        <v>0</v>
      </c>
      <c r="H31" s="310" t="s">
        <v>54</v>
      </c>
      <c r="I31" s="310">
        <f>IFERROR('Tipp-Formular'!I31,0)</f>
        <v>0</v>
      </c>
      <c r="J31" s="310">
        <f>'Tipp-Formular'!J31</f>
        <v>0</v>
      </c>
      <c r="K31" s="311">
        <f>'Tipp-Formular'!K31</f>
        <v>0</v>
      </c>
      <c r="L31" s="22">
        <f>'Tipp-Formular'!L31</f>
        <v>0</v>
      </c>
      <c r="P31" s="19" t="str">
        <f>'Tipp-Formular'!P31</f>
        <v>nein</v>
      </c>
      <c r="Q31" s="40">
        <f>'Tipp-Formular'!Q31</f>
        <v>0</v>
      </c>
      <c r="T31" s="327"/>
      <c r="U31" s="330" t="str">
        <f>'Tipp-Formular'!U31</f>
        <v/>
      </c>
      <c r="V31" s="519" t="str">
        <f>'Tipp-Formular'!V31</f>
        <v/>
      </c>
      <c r="W31" s="519"/>
      <c r="X31" s="519"/>
      <c r="Y31" s="519"/>
      <c r="Z31" s="519"/>
      <c r="AA31" s="519"/>
      <c r="AB31" s="519"/>
      <c r="AC31" s="520"/>
      <c r="AE31" s="19">
        <f>'Tipp-Formular'!AE31</f>
        <v>0</v>
      </c>
      <c r="AF31" s="19"/>
      <c r="AG31" s="606"/>
      <c r="AH31" s="476"/>
      <c r="AI31" s="505">
        <f>'Tipp-Formular'!AI31:AI32</f>
        <v>45479</v>
      </c>
      <c r="AJ31" s="506">
        <f>'Tipp-Formular'!AJ31:AJ32</f>
        <v>0.75</v>
      </c>
      <c r="AK31" s="466" t="str">
        <f>'Tipp-Formular'!AK31:AK32</f>
        <v>1AF4</v>
      </c>
      <c r="AL31" s="464" t="str">
        <f>'Tipp-Formular'!AL31:AL32</f>
        <v/>
      </c>
      <c r="AM31" s="466" t="str">
        <f>'Tipp-Formular'!AM31:AM32</f>
        <v>1AF2</v>
      </c>
      <c r="AN31" s="464" t="str">
        <f>'Tipp-Formular'!AN31:AN32</f>
        <v/>
      </c>
      <c r="AO31" s="583">
        <f>IFERROR('Tipp-Formular'!AO31,0)</f>
        <v>0</v>
      </c>
      <c r="AP31" s="585" t="s">
        <v>54</v>
      </c>
      <c r="AQ31" s="587">
        <f>IFERROR('Tipp-Formular'!AQ31,0)</f>
        <v>0</v>
      </c>
      <c r="AR31" s="466"/>
      <c r="AS31" s="466">
        <f>'Tipp-Formular'!AS31:AS32</f>
        <v>0</v>
      </c>
      <c r="AT31" s="480">
        <f>'Tipp-Formular'!AT31:AT32</f>
        <v>0</v>
      </c>
      <c r="AU31" s="594">
        <f>'Tipp-Formular'!AU31:AU32</f>
        <v>0</v>
      </c>
      <c r="AV31" s="476" t="str">
        <f>'Tipp-Formular'!AV31:AV32</f>
        <v>1VF4</v>
      </c>
      <c r="AW31" s="482" t="str">
        <f>'Tipp-Formular'!AW31:AW32</f>
        <v/>
      </c>
      <c r="AX31" s="476" t="e">
        <f>'Tipp-Formular'!AX31:AX32</f>
        <v>#N/A</v>
      </c>
      <c r="AY31" s="476" t="e">
        <f>'Tipp-Formular'!AY31:AY32</f>
        <v>#N/A</v>
      </c>
      <c r="AZ31" s="476" t="str">
        <f>'Tipp-Formular'!AZ31:AZ32</f>
        <v>nein</v>
      </c>
      <c r="BA31" s="476" t="str">
        <f>'Tipp-Formular'!BA31:BA32</f>
        <v/>
      </c>
      <c r="BB31" s="476" t="str">
        <f>'Tipp-Formular'!BB31:BB32</f>
        <v>2VF4</v>
      </c>
      <c r="BC31" s="482" t="str">
        <f>'Tipp-Formular'!BC31:BC32</f>
        <v/>
      </c>
      <c r="DB31" s="39"/>
      <c r="DC31" s="39"/>
    </row>
    <row r="32" spans="2:108" ht="19.5" customHeight="1" thickBot="1" x14ac:dyDescent="0.4">
      <c r="B32" s="253">
        <f>'Tipp-Formular'!B32</f>
        <v>32</v>
      </c>
      <c r="C32" s="312">
        <f>'Tipp-Formular'!C32</f>
        <v>45468</v>
      </c>
      <c r="D32" s="313">
        <f>'Tipp-Formular'!D32</f>
        <v>0.75</v>
      </c>
      <c r="E32" s="314" t="str">
        <f>'Tipp-Formular'!E32</f>
        <v>Frankreich</v>
      </c>
      <c r="F32" s="314" t="str">
        <f>'Tipp-Formular'!F32</f>
        <v>Polen</v>
      </c>
      <c r="G32" s="315">
        <f>IFERROR('Tipp-Formular'!G32,0)</f>
        <v>0</v>
      </c>
      <c r="H32" s="315" t="s">
        <v>54</v>
      </c>
      <c r="I32" s="315">
        <f>IFERROR('Tipp-Formular'!I32,0)</f>
        <v>0</v>
      </c>
      <c r="J32" s="315">
        <f>'Tipp-Formular'!J32</f>
        <v>0</v>
      </c>
      <c r="K32" s="316">
        <f>'Tipp-Formular'!K32</f>
        <v>0</v>
      </c>
      <c r="L32" s="22">
        <f>'Tipp-Formular'!L32</f>
        <v>0</v>
      </c>
      <c r="P32" s="19" t="str">
        <f>'Tipp-Formular'!P32</f>
        <v>nein</v>
      </c>
      <c r="Q32" s="40">
        <f>'Tipp-Formular'!Q32</f>
        <v>0</v>
      </c>
      <c r="T32" s="328">
        <f>'Tipp-Formular'!T32</f>
        <v>0</v>
      </c>
      <c r="U32" s="329">
        <f>'Tipp-Formular'!U32</f>
        <v>0</v>
      </c>
      <c r="V32" s="521"/>
      <c r="W32" s="521"/>
      <c r="X32" s="521"/>
      <c r="Y32" s="521"/>
      <c r="Z32" s="521"/>
      <c r="AA32" s="521"/>
      <c r="AB32" s="521"/>
      <c r="AC32" s="522"/>
      <c r="AE32" s="19">
        <f>'Tipp-Formular'!AE32</f>
        <v>0</v>
      </c>
      <c r="AF32" s="19"/>
      <c r="AG32" s="606"/>
      <c r="AH32" s="476"/>
      <c r="AI32" s="507"/>
      <c r="AJ32" s="508"/>
      <c r="AK32" s="467"/>
      <c r="AL32" s="465"/>
      <c r="AM32" s="467"/>
      <c r="AN32" s="465"/>
      <c r="AO32" s="584"/>
      <c r="AP32" s="586"/>
      <c r="AQ32" s="588"/>
      <c r="AR32" s="467"/>
      <c r="AS32" s="467"/>
      <c r="AT32" s="494"/>
      <c r="AU32" s="594"/>
      <c r="AV32" s="476"/>
      <c r="AW32" s="482"/>
      <c r="AX32" s="476"/>
      <c r="AY32" s="476"/>
      <c r="AZ32" s="476"/>
      <c r="BA32" s="476"/>
      <c r="BB32" s="476"/>
      <c r="BC32" s="482"/>
    </row>
    <row r="33" spans="2:108" ht="19.5" customHeight="1" thickBot="1" x14ac:dyDescent="0.4">
      <c r="C33" s="294"/>
      <c r="D33" s="294"/>
      <c r="E33" s="295"/>
      <c r="F33" s="295"/>
      <c r="G33" s="296"/>
      <c r="H33" s="294"/>
      <c r="I33" s="297"/>
      <c r="J33" s="294"/>
      <c r="K33" s="294"/>
    </row>
    <row r="34" spans="2:108" ht="29.25" customHeight="1" thickBot="1" x14ac:dyDescent="0.4">
      <c r="B34" s="251"/>
      <c r="C34" s="509" t="s">
        <v>476</v>
      </c>
      <c r="D34" s="510"/>
      <c r="E34" s="510"/>
      <c r="F34" s="510"/>
      <c r="G34" s="510"/>
      <c r="H34" s="305"/>
      <c r="I34" s="305"/>
      <c r="J34" s="305"/>
      <c r="K34" s="306"/>
      <c r="L34" s="39"/>
      <c r="M34" s="39"/>
      <c r="N34" s="39"/>
      <c r="O34" s="17"/>
      <c r="P34" s="17"/>
      <c r="Q34" s="590" t="str">
        <f>'Tipp-Formular'!Q34:R38</f>
        <v/>
      </c>
      <c r="R34" s="590"/>
      <c r="T34" s="512" t="s">
        <v>476</v>
      </c>
      <c r="U34" s="513"/>
      <c r="V34" s="513"/>
      <c r="W34" s="513"/>
      <c r="X34" s="513"/>
      <c r="Y34" s="513"/>
      <c r="Z34" s="513"/>
      <c r="AA34" s="513"/>
      <c r="AB34" s="513"/>
      <c r="AC34" s="514"/>
      <c r="AG34" s="606" t="str">
        <f>'Tipp-Formular'!AG34:AG38</f>
        <v>.</v>
      </c>
      <c r="DA34" s="335" t="str">
        <f>'Tipp-Formular'!DA34</f>
        <v>Gruppe E</v>
      </c>
      <c r="DB34" s="98" t="str">
        <f>'Tipp-Formular'!DB34</f>
        <v>Gelb
=1 Punkt</v>
      </c>
      <c r="DC34" s="98" t="str">
        <f>'Tipp-Formular'!DC34</f>
        <v>Rot
=3 Punkte</v>
      </c>
      <c r="DD34" s="19" t="str">
        <f>'Tipp-Formular'!DD34</f>
        <v>Summe</v>
      </c>
    </row>
    <row r="35" spans="2:108" ht="19.5" customHeight="1" x14ac:dyDescent="0.35">
      <c r="B35" s="252">
        <f>'Tipp-Formular'!B35</f>
        <v>9</v>
      </c>
      <c r="C35" s="307">
        <f>'Tipp-Formular'!C35</f>
        <v>45460</v>
      </c>
      <c r="D35" s="308">
        <f>'Tipp-Formular'!D35</f>
        <v>0.75</v>
      </c>
      <c r="E35" s="309" t="str">
        <f>'Tipp-Formular'!E35</f>
        <v>Belgien</v>
      </c>
      <c r="F35" s="309" t="str">
        <f>'Tipp-Formular'!F35</f>
        <v>Slowakei</v>
      </c>
      <c r="G35" s="310">
        <f>IFERROR('Tipp-Formular'!G35,0)</f>
        <v>0</v>
      </c>
      <c r="H35" s="310" t="s">
        <v>54</v>
      </c>
      <c r="I35" s="310">
        <f>IFERROR('Tipp-Formular'!I35,0)</f>
        <v>0</v>
      </c>
      <c r="J35" s="310">
        <f>'Tipp-Formular'!J35</f>
        <v>0</v>
      </c>
      <c r="K35" s="311">
        <f>'Tipp-Formular'!K35</f>
        <v>0</v>
      </c>
      <c r="L35" s="22">
        <f>'Tipp-Formular'!L35</f>
        <v>0</v>
      </c>
      <c r="Q35" s="590"/>
      <c r="R35" s="590"/>
      <c r="T35" s="317">
        <v>1</v>
      </c>
      <c r="U35" s="318" t="s">
        <v>139</v>
      </c>
      <c r="V35" s="319" t="str">
        <f>'Tipp-Formular'!V35</f>
        <v>Tipps fehlen</v>
      </c>
      <c r="W35" s="319">
        <f>'Tipp-Formular'!W35</f>
        <v>0</v>
      </c>
      <c r="X35" s="320">
        <f>'Tipp-Formular'!X35</f>
        <v>0</v>
      </c>
      <c r="Y35" s="320" t="s">
        <v>54</v>
      </c>
      <c r="Z35" s="318">
        <f>'Tipp-Formular'!Z35</f>
        <v>0</v>
      </c>
      <c r="AA35" s="320">
        <f>'Tipp-Formular'!AA35</f>
        <v>0</v>
      </c>
      <c r="AB35" s="321">
        <f>'Tipp-Formular'!AB35</f>
        <v>0</v>
      </c>
      <c r="AC35" s="331" t="str">
        <f>'Tipp-Formular'!AC35</f>
        <v/>
      </c>
      <c r="AD35" s="340" t="str">
        <f>'Tipp-Formular'!AD35</f>
        <v>Reihung
unter den</v>
      </c>
      <c r="AG35" s="606"/>
      <c r="AI35" s="530" t="s">
        <v>148</v>
      </c>
      <c r="AJ35" s="531"/>
      <c r="AK35" s="531"/>
      <c r="AL35" s="531"/>
      <c r="AM35" s="531"/>
      <c r="AN35" s="531"/>
      <c r="AO35" s="531"/>
      <c r="AP35" s="531"/>
      <c r="AQ35" s="531"/>
      <c r="AR35" s="531"/>
      <c r="AS35" s="531"/>
      <c r="AT35" s="532"/>
      <c r="DA35" s="23" t="str">
        <f>'Tipp-Formular'!DA35</f>
        <v>Belgien</v>
      </c>
      <c r="DB35" s="39">
        <f>'Tipp-Formular'!DB35</f>
        <v>0</v>
      </c>
      <c r="DC35" s="39">
        <f>'Tipp-Formular'!DC35</f>
        <v>0</v>
      </c>
      <c r="DD35" s="19">
        <f>'Tipp-Formular'!DD35</f>
        <v>0</v>
      </c>
    </row>
    <row r="36" spans="2:108" ht="19.5" customHeight="1" x14ac:dyDescent="0.35">
      <c r="B36" s="252">
        <f>'Tipp-Formular'!B36</f>
        <v>10</v>
      </c>
      <c r="C36" s="307">
        <f>'Tipp-Formular'!C36</f>
        <v>45460</v>
      </c>
      <c r="D36" s="308">
        <f>'Tipp-Formular'!D36</f>
        <v>0.625</v>
      </c>
      <c r="E36" s="309" t="str">
        <f>'Tipp-Formular'!E36</f>
        <v>Rumänien</v>
      </c>
      <c r="F36" s="309" t="str">
        <f>'Tipp-Formular'!F36</f>
        <v>Ukraine</v>
      </c>
      <c r="G36" s="310">
        <f>IFERROR('Tipp-Formular'!G36,0)</f>
        <v>0</v>
      </c>
      <c r="H36" s="310" t="s">
        <v>54</v>
      </c>
      <c r="I36" s="310">
        <f>IFERROR('Tipp-Formular'!I36,0)</f>
        <v>0</v>
      </c>
      <c r="J36" s="310">
        <f>'Tipp-Formular'!J36</f>
        <v>0</v>
      </c>
      <c r="K36" s="311">
        <f>'Tipp-Formular'!K36</f>
        <v>0</v>
      </c>
      <c r="L36" s="22">
        <f>'Tipp-Formular'!L36</f>
        <v>0</v>
      </c>
      <c r="Q36" s="590"/>
      <c r="R36" s="590"/>
      <c r="T36" s="317">
        <v>2</v>
      </c>
      <c r="U36" s="318" t="s">
        <v>139</v>
      </c>
      <c r="V36" s="319" t="str">
        <f>'Tipp-Formular'!V36</f>
        <v>Tipps fehlen</v>
      </c>
      <c r="W36" s="319">
        <f>'Tipp-Formular'!W36</f>
        <v>0</v>
      </c>
      <c r="X36" s="320">
        <f>'Tipp-Formular'!X36</f>
        <v>0</v>
      </c>
      <c r="Y36" s="320" t="s">
        <v>54</v>
      </c>
      <c r="Z36" s="318">
        <f>'Tipp-Formular'!Z36</f>
        <v>0</v>
      </c>
      <c r="AA36" s="320">
        <f>'Tipp-Formular'!AA36</f>
        <v>0</v>
      </c>
      <c r="AB36" s="321">
        <f>'Tipp-Formular'!AB36</f>
        <v>0</v>
      </c>
      <c r="AC36" s="331" t="str">
        <f>'Tipp-Formular'!AC36</f>
        <v/>
      </c>
      <c r="AD36" s="341" t="str">
        <f>'Tipp-Formular'!AD36</f>
        <v>Dritt-
Platzierten</v>
      </c>
      <c r="AE36" s="19"/>
      <c r="AF36" s="19"/>
      <c r="AG36" s="606"/>
      <c r="AI36" s="533"/>
      <c r="AJ36" s="534"/>
      <c r="AK36" s="534"/>
      <c r="AL36" s="534"/>
      <c r="AM36" s="534"/>
      <c r="AN36" s="534"/>
      <c r="AO36" s="534"/>
      <c r="AP36" s="534"/>
      <c r="AQ36" s="534"/>
      <c r="AR36" s="534"/>
      <c r="AS36" s="534"/>
      <c r="AT36" s="535"/>
      <c r="DA36" s="23" t="str">
        <f>'Tipp-Formular'!DA36</f>
        <v>Slowakei</v>
      </c>
      <c r="DB36" s="39">
        <f>'Tipp-Formular'!DB36</f>
        <v>0</v>
      </c>
      <c r="DC36" s="39">
        <f>'Tipp-Formular'!DC36</f>
        <v>0</v>
      </c>
      <c r="DD36" s="19">
        <f>'Tipp-Formular'!DD36</f>
        <v>0</v>
      </c>
    </row>
    <row r="37" spans="2:108" ht="19.5" customHeight="1" thickBot="1" x14ac:dyDescent="0.4">
      <c r="B37" s="252">
        <f>'Tipp-Formular'!B37</f>
        <v>21</v>
      </c>
      <c r="C37" s="307">
        <f>'Tipp-Formular'!C37</f>
        <v>45464</v>
      </c>
      <c r="D37" s="308">
        <f>'Tipp-Formular'!D37</f>
        <v>0.625</v>
      </c>
      <c r="E37" s="309" t="str">
        <f>'Tipp-Formular'!E37</f>
        <v>Slowakei</v>
      </c>
      <c r="F37" s="309" t="str">
        <f>'Tipp-Formular'!F37</f>
        <v>Ukraine</v>
      </c>
      <c r="G37" s="310">
        <f>IFERROR('Tipp-Formular'!G37,0)</f>
        <v>0</v>
      </c>
      <c r="H37" s="310" t="s">
        <v>54</v>
      </c>
      <c r="I37" s="310">
        <f>IFERROR('Tipp-Formular'!I37,0)</f>
        <v>0</v>
      </c>
      <c r="J37" s="310">
        <f>'Tipp-Formular'!J37</f>
        <v>0</v>
      </c>
      <c r="K37" s="311">
        <f>'Tipp-Formular'!K37</f>
        <v>0</v>
      </c>
      <c r="L37" s="22">
        <f>'Tipp-Formular'!L37</f>
        <v>0</v>
      </c>
      <c r="Q37" s="590"/>
      <c r="R37" s="590"/>
      <c r="T37" s="317">
        <v>3</v>
      </c>
      <c r="U37" s="318" t="s">
        <v>139</v>
      </c>
      <c r="V37" s="319" t="str">
        <f>'Tipp-Formular'!V37</f>
        <v>Tipps fehlen</v>
      </c>
      <c r="W37" s="319">
        <f>'Tipp-Formular'!W37</f>
        <v>0</v>
      </c>
      <c r="X37" s="320">
        <f>'Tipp-Formular'!X37</f>
        <v>0</v>
      </c>
      <c r="Y37" s="320" t="s">
        <v>54</v>
      </c>
      <c r="Z37" s="318">
        <f>'Tipp-Formular'!Z37</f>
        <v>0</v>
      </c>
      <c r="AA37" s="320">
        <f>'Tipp-Formular'!AA37</f>
        <v>0</v>
      </c>
      <c r="AB37" s="321">
        <f>'Tipp-Formular'!AB37</f>
        <v>0</v>
      </c>
      <c r="AC37" s="331" t="str">
        <f>'Tipp-Formular'!AC37</f>
        <v/>
      </c>
      <c r="AD37" s="342" t="str">
        <f>'Tipp-Formular'!AD37</f>
        <v/>
      </c>
      <c r="AE37" s="19"/>
      <c r="AF37" s="19"/>
      <c r="AG37" s="606"/>
      <c r="AI37" s="533"/>
      <c r="AJ37" s="534"/>
      <c r="AK37" s="534"/>
      <c r="AL37" s="534"/>
      <c r="AM37" s="534"/>
      <c r="AN37" s="534"/>
      <c r="AO37" s="534"/>
      <c r="AP37" s="534"/>
      <c r="AQ37" s="534"/>
      <c r="AR37" s="534"/>
      <c r="AS37" s="534"/>
      <c r="AT37" s="535"/>
      <c r="DA37" s="23" t="str">
        <f>'Tipp-Formular'!DA37</f>
        <v>Rumänien</v>
      </c>
      <c r="DB37" s="39">
        <f>'Tipp-Formular'!DB37</f>
        <v>0</v>
      </c>
      <c r="DC37" s="39">
        <f>'Tipp-Formular'!DC37</f>
        <v>0</v>
      </c>
      <c r="DD37" s="19">
        <f>'Tipp-Formular'!DD37</f>
        <v>0</v>
      </c>
    </row>
    <row r="38" spans="2:108" ht="19.5" customHeight="1" x14ac:dyDescent="0.35">
      <c r="B38" s="252">
        <f>'Tipp-Formular'!B38</f>
        <v>22</v>
      </c>
      <c r="C38" s="307">
        <f>'Tipp-Formular'!C38</f>
        <v>45465</v>
      </c>
      <c r="D38" s="308">
        <f>'Tipp-Formular'!D38</f>
        <v>0.875</v>
      </c>
      <c r="E38" s="309" t="str">
        <f>'Tipp-Formular'!E38</f>
        <v>Belgien</v>
      </c>
      <c r="F38" s="309" t="str">
        <f>'Tipp-Formular'!F38</f>
        <v>Rumänien</v>
      </c>
      <c r="G38" s="310">
        <f>IFERROR('Tipp-Formular'!G38,0)</f>
        <v>0</v>
      </c>
      <c r="H38" s="310" t="s">
        <v>54</v>
      </c>
      <c r="I38" s="310">
        <f>IFERROR('Tipp-Formular'!I38,0)</f>
        <v>0</v>
      </c>
      <c r="J38" s="310">
        <f>'Tipp-Formular'!J38</f>
        <v>0</v>
      </c>
      <c r="K38" s="311">
        <f>'Tipp-Formular'!K38</f>
        <v>0</v>
      </c>
      <c r="L38" s="22">
        <f>'Tipp-Formular'!L38</f>
        <v>0</v>
      </c>
      <c r="Q38" s="590"/>
      <c r="R38" s="590"/>
      <c r="T38" s="322">
        <v>4</v>
      </c>
      <c r="U38" s="323" t="s">
        <v>139</v>
      </c>
      <c r="V38" s="324" t="str">
        <f>'Tipp-Formular'!V38</f>
        <v>Tipps fehlen</v>
      </c>
      <c r="W38" s="324">
        <f>'Tipp-Formular'!W38</f>
        <v>0</v>
      </c>
      <c r="X38" s="325">
        <f>'Tipp-Formular'!X38</f>
        <v>0</v>
      </c>
      <c r="Y38" s="325" t="s">
        <v>54</v>
      </c>
      <c r="Z38" s="323">
        <f>'Tipp-Formular'!Z38</f>
        <v>0</v>
      </c>
      <c r="AA38" s="325">
        <f>'Tipp-Formular'!AA38</f>
        <v>0</v>
      </c>
      <c r="AB38" s="326">
        <f>'Tipp-Formular'!AB38</f>
        <v>0</v>
      </c>
      <c r="AC38" s="332" t="str">
        <f>'Tipp-Formular'!AC38</f>
        <v/>
      </c>
      <c r="AE38" s="19"/>
      <c r="AF38" s="19"/>
      <c r="AG38" s="606"/>
      <c r="AH38" s="476"/>
      <c r="AI38" s="515">
        <f>'Tipp-Formular'!AI38:AI39</f>
        <v>45482</v>
      </c>
      <c r="AJ38" s="516">
        <f>'Tipp-Formular'!AJ38:AJ39</f>
        <v>0.875</v>
      </c>
      <c r="AK38" s="486" t="str">
        <f>'Tipp-Formular'!AK38:AK39</f>
        <v>1VF1</v>
      </c>
      <c r="AL38" s="484" t="str">
        <f>'Tipp-Formular'!AL38:AL39</f>
        <v/>
      </c>
      <c r="AM38" s="486" t="str">
        <f>'Tipp-Formular'!AM38:AM39</f>
        <v>1VF2</v>
      </c>
      <c r="AN38" s="484" t="str">
        <f>'Tipp-Formular'!AN38:AN39</f>
        <v/>
      </c>
      <c r="AO38" s="591">
        <f>IFERROR('Tipp-Formular'!AO38,0)</f>
        <v>0</v>
      </c>
      <c r="AP38" s="592" t="s">
        <v>54</v>
      </c>
      <c r="AQ38" s="593">
        <f>IFERROR('Tipp-Formular'!AQ38,0)</f>
        <v>0</v>
      </c>
      <c r="AR38" s="486"/>
      <c r="AS38" s="486">
        <f>'Tipp-Formular'!AS38:AS39</f>
        <v>0</v>
      </c>
      <c r="AT38" s="489">
        <f>'Tipp-Formular'!AT38:AT39</f>
        <v>0</v>
      </c>
      <c r="AU38" s="580">
        <f>'Tipp-Formular'!AU38:AU39</f>
        <v>0</v>
      </c>
      <c r="AV38" s="476" t="str">
        <f>'Tipp-Formular'!AV38:AV39</f>
        <v>1HF1</v>
      </c>
      <c r="AW38" s="482" t="str">
        <f>'Tipp-Formular'!AW38:AW39</f>
        <v/>
      </c>
      <c r="AX38" s="476" t="e">
        <f>'Tipp-Formular'!AX38:AX39</f>
        <v>#N/A</v>
      </c>
      <c r="AY38" s="476" t="e">
        <f>'Tipp-Formular'!AY38:AY39</f>
        <v>#N/A</v>
      </c>
      <c r="AZ38" s="476" t="str">
        <f>'Tipp-Formular'!AZ38:AZ39</f>
        <v>nein</v>
      </c>
      <c r="BA38" s="476" t="str">
        <f>'Tipp-Formular'!BA38:BA39</f>
        <v/>
      </c>
      <c r="BB38" s="476" t="str">
        <f>'Tipp-Formular'!BB38:BB39</f>
        <v>2HF1</v>
      </c>
      <c r="BC38" s="482" t="str">
        <f>'Tipp-Formular'!BC38:BC39</f>
        <v/>
      </c>
      <c r="DA38" s="23" t="str">
        <f>'Tipp-Formular'!DA38</f>
        <v>Ukraine</v>
      </c>
      <c r="DB38" s="39">
        <f>'Tipp-Formular'!DB38</f>
        <v>0</v>
      </c>
      <c r="DC38" s="39">
        <f>'Tipp-Formular'!DC38</f>
        <v>0</v>
      </c>
      <c r="DD38" s="19">
        <f>'Tipp-Formular'!DD38</f>
        <v>0</v>
      </c>
    </row>
    <row r="39" spans="2:108" ht="19.5" customHeight="1" x14ac:dyDescent="0.35">
      <c r="B39" s="252">
        <f>'Tipp-Formular'!B39</f>
        <v>33</v>
      </c>
      <c r="C39" s="307">
        <f>'Tipp-Formular'!C39</f>
        <v>45469</v>
      </c>
      <c r="D39" s="308">
        <f>'Tipp-Formular'!D39</f>
        <v>0.75</v>
      </c>
      <c r="E39" s="309" t="str">
        <f>'Tipp-Formular'!E39</f>
        <v>Slowakei</v>
      </c>
      <c r="F39" s="309" t="str">
        <f>'Tipp-Formular'!F39</f>
        <v>Rumänien</v>
      </c>
      <c r="G39" s="310">
        <f>IFERROR('Tipp-Formular'!G39,0)</f>
        <v>0</v>
      </c>
      <c r="H39" s="310" t="s">
        <v>54</v>
      </c>
      <c r="I39" s="310">
        <f>IFERROR('Tipp-Formular'!I39,0)</f>
        <v>0</v>
      </c>
      <c r="J39" s="310">
        <f>'Tipp-Formular'!J39</f>
        <v>0</v>
      </c>
      <c r="K39" s="311">
        <f>'Tipp-Formular'!K39</f>
        <v>0</v>
      </c>
      <c r="L39" s="22">
        <f>'Tipp-Formular'!L39</f>
        <v>0</v>
      </c>
      <c r="P39" s="19" t="str">
        <f>'Tipp-Formular'!P39</f>
        <v>nein</v>
      </c>
      <c r="Q39" s="40">
        <f>'Tipp-Formular'!Q39</f>
        <v>0</v>
      </c>
      <c r="T39" s="327"/>
      <c r="U39" s="330" t="str">
        <f>'Tipp-Formular'!U39</f>
        <v/>
      </c>
      <c r="V39" s="519" t="str">
        <f>'Tipp-Formular'!V39</f>
        <v/>
      </c>
      <c r="W39" s="519"/>
      <c r="X39" s="519"/>
      <c r="Y39" s="519"/>
      <c r="Z39" s="519"/>
      <c r="AA39" s="519"/>
      <c r="AB39" s="519"/>
      <c r="AC39" s="520"/>
      <c r="AE39" s="19">
        <f>'Tipp-Formular'!AE39</f>
        <v>0</v>
      </c>
      <c r="AF39" s="19"/>
      <c r="AG39" s="606"/>
      <c r="AH39" s="476"/>
      <c r="AI39" s="505"/>
      <c r="AJ39" s="506"/>
      <c r="AK39" s="466"/>
      <c r="AL39" s="464"/>
      <c r="AM39" s="466"/>
      <c r="AN39" s="464"/>
      <c r="AO39" s="583"/>
      <c r="AP39" s="589"/>
      <c r="AQ39" s="587"/>
      <c r="AR39" s="466"/>
      <c r="AS39" s="466"/>
      <c r="AT39" s="480"/>
      <c r="AU39" s="580"/>
      <c r="AV39" s="476"/>
      <c r="AW39" s="482"/>
      <c r="AX39" s="476"/>
      <c r="AY39" s="476"/>
      <c r="AZ39" s="476"/>
      <c r="BA39" s="476"/>
      <c r="BB39" s="476"/>
      <c r="BC39" s="482"/>
    </row>
    <row r="40" spans="2:108" ht="19.5" customHeight="1" thickBot="1" x14ac:dyDescent="0.4">
      <c r="B40" s="253">
        <f>'Tipp-Formular'!B40</f>
        <v>34</v>
      </c>
      <c r="C40" s="312">
        <f>'Tipp-Formular'!C40</f>
        <v>45469</v>
      </c>
      <c r="D40" s="313">
        <f>'Tipp-Formular'!D40</f>
        <v>0.75</v>
      </c>
      <c r="E40" s="314" t="str">
        <f>'Tipp-Formular'!E40</f>
        <v>Ukraine</v>
      </c>
      <c r="F40" s="314" t="str">
        <f>'Tipp-Formular'!F40</f>
        <v>Belgien</v>
      </c>
      <c r="G40" s="315">
        <f>IFERROR('Tipp-Formular'!G40,0)</f>
        <v>0</v>
      </c>
      <c r="H40" s="315" t="s">
        <v>54</v>
      </c>
      <c r="I40" s="315">
        <f>IFERROR('Tipp-Formular'!I40,0)</f>
        <v>0</v>
      </c>
      <c r="J40" s="315">
        <f>'Tipp-Formular'!J40</f>
        <v>0</v>
      </c>
      <c r="K40" s="316">
        <f>'Tipp-Formular'!K40</f>
        <v>0</v>
      </c>
      <c r="L40" s="22">
        <f>'Tipp-Formular'!L40</f>
        <v>0</v>
      </c>
      <c r="P40" s="19" t="str">
        <f>'Tipp-Formular'!P40</f>
        <v>nein</v>
      </c>
      <c r="Q40" s="40">
        <f>'Tipp-Formular'!Q40</f>
        <v>0</v>
      </c>
      <c r="T40" s="328">
        <f>'Tipp-Formular'!T40</f>
        <v>0</v>
      </c>
      <c r="U40" s="329">
        <f>'Tipp-Formular'!U40</f>
        <v>0</v>
      </c>
      <c r="V40" s="521"/>
      <c r="W40" s="521"/>
      <c r="X40" s="521"/>
      <c r="Y40" s="521"/>
      <c r="Z40" s="521"/>
      <c r="AA40" s="521"/>
      <c r="AB40" s="521"/>
      <c r="AC40" s="522"/>
      <c r="AE40" s="19">
        <f>'Tipp-Formular'!AE40</f>
        <v>0</v>
      </c>
      <c r="AF40" s="19"/>
      <c r="AG40" s="606"/>
      <c r="AH40" s="476"/>
      <c r="AI40" s="505">
        <f>'Tipp-Formular'!AI40:AI41</f>
        <v>45483</v>
      </c>
      <c r="AJ40" s="506">
        <f>'Tipp-Formular'!AJ40:AJ41</f>
        <v>0.875</v>
      </c>
      <c r="AK40" s="466" t="str">
        <f>'Tipp-Formular'!AK40:AK41</f>
        <v>1VF3</v>
      </c>
      <c r="AL40" s="464" t="str">
        <f>'Tipp-Formular'!AL40:AL41</f>
        <v/>
      </c>
      <c r="AM40" s="466" t="str">
        <f>'Tipp-Formular'!AM40:AM41</f>
        <v>1VF4</v>
      </c>
      <c r="AN40" s="464" t="str">
        <f>'Tipp-Formular'!AN40:AN41</f>
        <v/>
      </c>
      <c r="AO40" s="583">
        <f>IFERROR('Tipp-Formular'!AO40,0)</f>
        <v>0</v>
      </c>
      <c r="AP40" s="585" t="s">
        <v>54</v>
      </c>
      <c r="AQ40" s="587">
        <f>IFERROR('Tipp-Formular'!AQ40,0)</f>
        <v>0</v>
      </c>
      <c r="AR40" s="466"/>
      <c r="AS40" s="466">
        <f>'Tipp-Formular'!AS40:AS41</f>
        <v>0</v>
      </c>
      <c r="AT40" s="480">
        <f>'Tipp-Formular'!AT40:AT41</f>
        <v>0</v>
      </c>
      <c r="AU40" s="580">
        <f>'Tipp-Formular'!AU40:AU41</f>
        <v>0</v>
      </c>
      <c r="AV40" s="476" t="str">
        <f>'Tipp-Formular'!AV40:AV41</f>
        <v>1HF2</v>
      </c>
      <c r="AW40" s="482" t="str">
        <f>'Tipp-Formular'!AW40:AW41</f>
        <v/>
      </c>
      <c r="AX40" s="476" t="e">
        <f>'Tipp-Formular'!AX40:AX41</f>
        <v>#N/A</v>
      </c>
      <c r="AY40" s="476" t="e">
        <f>'Tipp-Formular'!AY40:AY41</f>
        <v>#N/A</v>
      </c>
      <c r="AZ40" s="476" t="str">
        <f>'Tipp-Formular'!AZ40:AZ41</f>
        <v>nein</v>
      </c>
      <c r="BA40" s="476" t="str">
        <f>'Tipp-Formular'!BA40:BA41</f>
        <v/>
      </c>
      <c r="BB40" s="476" t="str">
        <f>'Tipp-Formular'!BB40:BB41</f>
        <v>2HF2</v>
      </c>
      <c r="BC40" s="482" t="str">
        <f>'Tipp-Formular'!BC40:BC41</f>
        <v/>
      </c>
    </row>
    <row r="41" spans="2:108" ht="19.5" customHeight="1" thickBot="1" x14ac:dyDescent="0.4">
      <c r="B41" s="33"/>
      <c r="C41" s="300"/>
      <c r="D41" s="294"/>
      <c r="E41" s="295"/>
      <c r="F41" s="295"/>
      <c r="G41" s="296"/>
      <c r="H41" s="294"/>
      <c r="I41" s="297"/>
      <c r="J41" s="294"/>
      <c r="K41" s="294"/>
      <c r="AE41" s="19"/>
      <c r="AF41" s="19"/>
      <c r="AG41" s="19"/>
      <c r="AH41" s="476"/>
      <c r="AI41" s="507"/>
      <c r="AJ41" s="508"/>
      <c r="AK41" s="467"/>
      <c r="AL41" s="465"/>
      <c r="AM41" s="467"/>
      <c r="AN41" s="465"/>
      <c r="AO41" s="584"/>
      <c r="AP41" s="586"/>
      <c r="AQ41" s="588"/>
      <c r="AR41" s="467"/>
      <c r="AS41" s="467"/>
      <c r="AT41" s="494"/>
      <c r="AU41" s="580"/>
      <c r="AV41" s="476"/>
      <c r="AW41" s="482"/>
      <c r="AX41" s="476"/>
      <c r="AY41" s="476"/>
      <c r="AZ41" s="476"/>
      <c r="BA41" s="476"/>
      <c r="BB41" s="476"/>
      <c r="BC41" s="482"/>
    </row>
    <row r="42" spans="2:108" ht="28.5" customHeight="1" thickBot="1" x14ac:dyDescent="0.4">
      <c r="B42" s="251"/>
      <c r="C42" s="509" t="s">
        <v>477</v>
      </c>
      <c r="D42" s="510"/>
      <c r="E42" s="510"/>
      <c r="F42" s="510"/>
      <c r="G42" s="510"/>
      <c r="H42" s="305"/>
      <c r="I42" s="305"/>
      <c r="J42" s="305"/>
      <c r="K42" s="306"/>
      <c r="L42" s="39"/>
      <c r="M42" s="39"/>
      <c r="N42" s="39"/>
      <c r="O42" s="17"/>
      <c r="P42" s="17"/>
      <c r="Q42" s="590" t="str">
        <f>'Tipp-Formular'!Q42:R46</f>
        <v/>
      </c>
      <c r="R42" s="590"/>
      <c r="T42" s="512" t="s">
        <v>477</v>
      </c>
      <c r="U42" s="513"/>
      <c r="V42" s="513"/>
      <c r="W42" s="513"/>
      <c r="X42" s="513"/>
      <c r="Y42" s="513"/>
      <c r="Z42" s="513"/>
      <c r="AA42" s="513"/>
      <c r="AB42" s="513"/>
      <c r="AC42" s="514"/>
      <c r="AE42" s="476"/>
      <c r="AF42" s="476"/>
      <c r="AG42" s="606" t="str">
        <f>'Tipp-Formular'!AG42:AG46</f>
        <v>.</v>
      </c>
      <c r="DA42" s="335" t="str">
        <f>'Tipp-Formular'!DA42</f>
        <v>Gruppe F</v>
      </c>
      <c r="DB42" s="98" t="str">
        <f>'Tipp-Formular'!DB42</f>
        <v>Gelb
=1 Punkt</v>
      </c>
      <c r="DC42" s="98" t="str">
        <f>'Tipp-Formular'!DC42</f>
        <v>Rot
=3 Punkte</v>
      </c>
      <c r="DD42" s="19" t="str">
        <f>'Tipp-Formular'!DD42</f>
        <v>Summe</v>
      </c>
    </row>
    <row r="43" spans="2:108" ht="19.5" customHeight="1" thickBot="1" x14ac:dyDescent="0.4">
      <c r="B43" s="252">
        <f>'Tipp-Formular'!B43</f>
        <v>11</v>
      </c>
      <c r="C43" s="307">
        <f>'Tipp-Formular'!C43</f>
        <v>45461</v>
      </c>
      <c r="D43" s="308">
        <f>'Tipp-Formular'!D43</f>
        <v>0.75</v>
      </c>
      <c r="E43" s="309" t="str">
        <f>'Tipp-Formular'!E43</f>
        <v>Türkei</v>
      </c>
      <c r="F43" s="309" t="str">
        <f>'Tipp-Formular'!F43</f>
        <v>Georgien</v>
      </c>
      <c r="G43" s="310">
        <f>IFERROR('Tipp-Formular'!G43,0)</f>
        <v>0</v>
      </c>
      <c r="H43" s="310" t="s">
        <v>54</v>
      </c>
      <c r="I43" s="310">
        <f>IFERROR('Tipp-Formular'!I43,0)</f>
        <v>0</v>
      </c>
      <c r="J43" s="310">
        <f>'Tipp-Formular'!J43</f>
        <v>0</v>
      </c>
      <c r="K43" s="311">
        <f>'Tipp-Formular'!K43</f>
        <v>0</v>
      </c>
      <c r="L43" s="22">
        <f>'Tipp-Formular'!L43</f>
        <v>0</v>
      </c>
      <c r="Q43" s="590"/>
      <c r="R43" s="590"/>
      <c r="T43" s="317">
        <v>1</v>
      </c>
      <c r="U43" s="318" t="s">
        <v>139</v>
      </c>
      <c r="V43" s="319" t="str">
        <f>'Tipp-Formular'!V43</f>
        <v>Tipps fehlen</v>
      </c>
      <c r="W43" s="319">
        <f>'Tipp-Formular'!W43</f>
        <v>0</v>
      </c>
      <c r="X43" s="320">
        <f>'Tipp-Formular'!X43</f>
        <v>0</v>
      </c>
      <c r="Y43" s="320" t="s">
        <v>54</v>
      </c>
      <c r="Z43" s="318">
        <f>'Tipp-Formular'!Z43</f>
        <v>0</v>
      </c>
      <c r="AA43" s="320">
        <f>'Tipp-Formular'!AA43</f>
        <v>0</v>
      </c>
      <c r="AB43" s="321">
        <f>'Tipp-Formular'!AB43</f>
        <v>0</v>
      </c>
      <c r="AC43" s="331" t="str">
        <f>'Tipp-Formular'!AC43</f>
        <v/>
      </c>
      <c r="AD43" s="340" t="str">
        <f>'Tipp-Formular'!AD43</f>
        <v>Reihung
unter den</v>
      </c>
      <c r="AE43" s="476"/>
      <c r="AF43" s="476"/>
      <c r="AG43" s="606"/>
      <c r="DA43" s="23" t="str">
        <f>'Tipp-Formular'!DA43</f>
        <v>Türkei</v>
      </c>
      <c r="DB43" s="39">
        <f>'Tipp-Formular'!DB43</f>
        <v>0</v>
      </c>
      <c r="DC43" s="39">
        <f>'Tipp-Formular'!DC43</f>
        <v>0</v>
      </c>
      <c r="DD43" s="19">
        <f>'Tipp-Formular'!DD43</f>
        <v>0</v>
      </c>
    </row>
    <row r="44" spans="2:108" ht="19.5" customHeight="1" x14ac:dyDescent="0.35">
      <c r="B44" s="252">
        <f>'Tipp-Formular'!B44</f>
        <v>12</v>
      </c>
      <c r="C44" s="307">
        <f>'Tipp-Formular'!C44</f>
        <v>45461</v>
      </c>
      <c r="D44" s="308">
        <f>'Tipp-Formular'!D44</f>
        <v>0.875</v>
      </c>
      <c r="E44" s="309" t="str">
        <f>'Tipp-Formular'!E44</f>
        <v>Portugal</v>
      </c>
      <c r="F44" s="309" t="str">
        <f>'Tipp-Formular'!F44</f>
        <v>Tschechien</v>
      </c>
      <c r="G44" s="310">
        <f>IFERROR('Tipp-Formular'!G44,0)</f>
        <v>0</v>
      </c>
      <c r="H44" s="310" t="s">
        <v>54</v>
      </c>
      <c r="I44" s="310">
        <f>IFERROR('Tipp-Formular'!I44,0)</f>
        <v>0</v>
      </c>
      <c r="J44" s="310">
        <f>'Tipp-Formular'!J44</f>
        <v>0</v>
      </c>
      <c r="K44" s="311">
        <f>'Tipp-Formular'!K44</f>
        <v>0</v>
      </c>
      <c r="L44" s="22">
        <f>'Tipp-Formular'!L44</f>
        <v>0</v>
      </c>
      <c r="Q44" s="590"/>
      <c r="R44" s="590"/>
      <c r="T44" s="317">
        <v>2</v>
      </c>
      <c r="U44" s="318" t="s">
        <v>139</v>
      </c>
      <c r="V44" s="319" t="str">
        <f>'Tipp-Formular'!V44</f>
        <v>Tipps fehlen</v>
      </c>
      <c r="W44" s="319">
        <f>'Tipp-Formular'!W44</f>
        <v>0</v>
      </c>
      <c r="X44" s="320">
        <f>'Tipp-Formular'!X44</f>
        <v>0</v>
      </c>
      <c r="Y44" s="320" t="s">
        <v>54</v>
      </c>
      <c r="Z44" s="318">
        <f>'Tipp-Formular'!Z44</f>
        <v>0</v>
      </c>
      <c r="AA44" s="320">
        <f>'Tipp-Formular'!AA44</f>
        <v>0</v>
      </c>
      <c r="AB44" s="321">
        <f>'Tipp-Formular'!AB44</f>
        <v>0</v>
      </c>
      <c r="AC44" s="331" t="str">
        <f>'Tipp-Formular'!AC44</f>
        <v/>
      </c>
      <c r="AD44" s="341" t="str">
        <f>'Tipp-Formular'!AD44</f>
        <v>Dritt-
Platzierten</v>
      </c>
      <c r="AE44" s="19"/>
      <c r="AF44" s="19"/>
      <c r="AG44" s="606"/>
      <c r="AI44" s="545" t="s">
        <v>59</v>
      </c>
      <c r="AJ44" s="546"/>
      <c r="AK44" s="546"/>
      <c r="AL44" s="546"/>
      <c r="AM44" s="546"/>
      <c r="AN44" s="546"/>
      <c r="AO44" s="546"/>
      <c r="AP44" s="546"/>
      <c r="AQ44" s="546"/>
      <c r="AR44" s="546"/>
      <c r="AS44" s="546"/>
      <c r="AT44" s="547"/>
      <c r="DA44" s="23" t="str">
        <f>'Tipp-Formular'!DA44</f>
        <v>Georgien</v>
      </c>
      <c r="DB44" s="39">
        <f>'Tipp-Formular'!DB44</f>
        <v>0</v>
      </c>
      <c r="DC44" s="39">
        <f>'Tipp-Formular'!DC44</f>
        <v>0</v>
      </c>
      <c r="DD44" s="19">
        <f>'Tipp-Formular'!DD44</f>
        <v>0</v>
      </c>
    </row>
    <row r="45" spans="2:108" ht="19.5" customHeight="1" thickBot="1" x14ac:dyDescent="0.4">
      <c r="B45" s="252">
        <f>'Tipp-Formular'!B45</f>
        <v>23</v>
      </c>
      <c r="C45" s="307">
        <f>'Tipp-Formular'!C45</f>
        <v>45465</v>
      </c>
      <c r="D45" s="308">
        <f>'Tipp-Formular'!D45</f>
        <v>0.75</v>
      </c>
      <c r="E45" s="309" t="str">
        <f>'Tipp-Formular'!E45</f>
        <v>Türkei</v>
      </c>
      <c r="F45" s="309" t="str">
        <f>'Tipp-Formular'!F45</f>
        <v>Portugal</v>
      </c>
      <c r="G45" s="310">
        <f>IFERROR('Tipp-Formular'!G45,0)</f>
        <v>0</v>
      </c>
      <c r="H45" s="310" t="s">
        <v>54</v>
      </c>
      <c r="I45" s="310">
        <f>IFERROR('Tipp-Formular'!I45,0)</f>
        <v>0</v>
      </c>
      <c r="J45" s="310">
        <f>'Tipp-Formular'!J45</f>
        <v>0</v>
      </c>
      <c r="K45" s="311">
        <f>'Tipp-Formular'!K45</f>
        <v>0</v>
      </c>
      <c r="L45" s="22">
        <f>'Tipp-Formular'!L45</f>
        <v>0</v>
      </c>
      <c r="Q45" s="590"/>
      <c r="R45" s="590"/>
      <c r="T45" s="317">
        <v>3</v>
      </c>
      <c r="U45" s="318" t="s">
        <v>139</v>
      </c>
      <c r="V45" s="319" t="str">
        <f>'Tipp-Formular'!V45</f>
        <v>Tipps fehlen</v>
      </c>
      <c r="W45" s="319">
        <f>'Tipp-Formular'!W45</f>
        <v>0</v>
      </c>
      <c r="X45" s="320">
        <f>'Tipp-Formular'!X45</f>
        <v>0</v>
      </c>
      <c r="Y45" s="320" t="s">
        <v>54</v>
      </c>
      <c r="Z45" s="318">
        <f>'Tipp-Formular'!Z45</f>
        <v>0</v>
      </c>
      <c r="AA45" s="320">
        <f>'Tipp-Formular'!AA45</f>
        <v>0</v>
      </c>
      <c r="AB45" s="321">
        <f>'Tipp-Formular'!AB45</f>
        <v>0</v>
      </c>
      <c r="AC45" s="331" t="str">
        <f>'Tipp-Formular'!AC45</f>
        <v/>
      </c>
      <c r="AD45" s="342" t="str">
        <f>'Tipp-Formular'!AD45</f>
        <v/>
      </c>
      <c r="AE45" s="19"/>
      <c r="AF45" s="19"/>
      <c r="AG45" s="606"/>
      <c r="AI45" s="548"/>
      <c r="AJ45" s="549"/>
      <c r="AK45" s="549"/>
      <c r="AL45" s="549"/>
      <c r="AM45" s="549"/>
      <c r="AN45" s="549"/>
      <c r="AO45" s="549"/>
      <c r="AP45" s="549"/>
      <c r="AQ45" s="549"/>
      <c r="AR45" s="549"/>
      <c r="AS45" s="549"/>
      <c r="AT45" s="550"/>
      <c r="DA45" s="23" t="str">
        <f>'Tipp-Formular'!DA45</f>
        <v>Portugal</v>
      </c>
      <c r="DB45" s="39">
        <f>'Tipp-Formular'!DB45</f>
        <v>0</v>
      </c>
      <c r="DC45" s="39">
        <f>'Tipp-Formular'!DC45</f>
        <v>0</v>
      </c>
      <c r="DD45" s="19">
        <f>'Tipp-Formular'!DD45</f>
        <v>0</v>
      </c>
    </row>
    <row r="46" spans="2:108" ht="19.5" customHeight="1" thickBot="1" x14ac:dyDescent="0.4">
      <c r="B46" s="252">
        <f>'Tipp-Formular'!B46</f>
        <v>24</v>
      </c>
      <c r="C46" s="307">
        <f>'Tipp-Formular'!C46</f>
        <v>45465</v>
      </c>
      <c r="D46" s="308">
        <f>'Tipp-Formular'!D46</f>
        <v>0.625</v>
      </c>
      <c r="E46" s="309" t="str">
        <f>'Tipp-Formular'!E46</f>
        <v>Georgien</v>
      </c>
      <c r="F46" s="309" t="str">
        <f>'Tipp-Formular'!F46</f>
        <v>Tschechien</v>
      </c>
      <c r="G46" s="310">
        <f>IFERROR('Tipp-Formular'!G46,0)</f>
        <v>0</v>
      </c>
      <c r="H46" s="310" t="s">
        <v>54</v>
      </c>
      <c r="I46" s="310">
        <f>IFERROR('Tipp-Formular'!I46,0)</f>
        <v>0</v>
      </c>
      <c r="J46" s="310">
        <f>'Tipp-Formular'!J46</f>
        <v>0</v>
      </c>
      <c r="K46" s="311">
        <f>'Tipp-Formular'!K46</f>
        <v>0</v>
      </c>
      <c r="L46" s="22">
        <f>'Tipp-Formular'!L46</f>
        <v>0</v>
      </c>
      <c r="Q46" s="590"/>
      <c r="R46" s="590"/>
      <c r="T46" s="322">
        <v>4</v>
      </c>
      <c r="U46" s="323" t="s">
        <v>139</v>
      </c>
      <c r="V46" s="324" t="str">
        <f>'Tipp-Formular'!V46</f>
        <v>Tipps fehlen</v>
      </c>
      <c r="W46" s="324">
        <f>'Tipp-Formular'!W46</f>
        <v>0</v>
      </c>
      <c r="X46" s="325">
        <f>'Tipp-Formular'!X46</f>
        <v>0</v>
      </c>
      <c r="Y46" s="325" t="s">
        <v>54</v>
      </c>
      <c r="Z46" s="323">
        <f>'Tipp-Formular'!Z46</f>
        <v>0</v>
      </c>
      <c r="AA46" s="325">
        <f>'Tipp-Formular'!AA46</f>
        <v>0</v>
      </c>
      <c r="AB46" s="326">
        <f>'Tipp-Formular'!AB46</f>
        <v>0</v>
      </c>
      <c r="AC46" s="332" t="str">
        <f>'Tipp-Formular'!AC46</f>
        <v/>
      </c>
      <c r="AE46" s="19"/>
      <c r="AF46" s="19"/>
      <c r="AG46" s="606"/>
      <c r="AH46" s="23"/>
      <c r="AI46" s="548"/>
      <c r="AJ46" s="549"/>
      <c r="AK46" s="549"/>
      <c r="AL46" s="549"/>
      <c r="AM46" s="549"/>
      <c r="AN46" s="549"/>
      <c r="AO46" s="549"/>
      <c r="AP46" s="549"/>
      <c r="AQ46" s="549"/>
      <c r="AR46" s="549"/>
      <c r="AS46" s="549"/>
      <c r="AT46" s="550"/>
      <c r="DA46" s="23" t="str">
        <f>'Tipp-Formular'!DA46</f>
        <v>Tschechien</v>
      </c>
      <c r="DB46" s="39">
        <f>'Tipp-Formular'!DB46</f>
        <v>0</v>
      </c>
      <c r="DC46" s="39">
        <f>'Tipp-Formular'!DC46</f>
        <v>0</v>
      </c>
      <c r="DD46" s="19">
        <f>'Tipp-Formular'!DD46</f>
        <v>0</v>
      </c>
    </row>
    <row r="47" spans="2:108" ht="19.5" customHeight="1" x14ac:dyDescent="0.35">
      <c r="B47" s="252">
        <f>'Tipp-Formular'!B47</f>
        <v>35</v>
      </c>
      <c r="C47" s="307">
        <f>'Tipp-Formular'!C47</f>
        <v>45469</v>
      </c>
      <c r="D47" s="308">
        <f>'Tipp-Formular'!D47</f>
        <v>0.875</v>
      </c>
      <c r="E47" s="309" t="str">
        <f>'Tipp-Formular'!E47</f>
        <v>Georgien</v>
      </c>
      <c r="F47" s="309" t="str">
        <f>'Tipp-Formular'!F47</f>
        <v>Portugal</v>
      </c>
      <c r="G47" s="310">
        <f>IFERROR('Tipp-Formular'!G47,0)</f>
        <v>0</v>
      </c>
      <c r="H47" s="310" t="s">
        <v>54</v>
      </c>
      <c r="I47" s="310">
        <f>IFERROR('Tipp-Formular'!I47,0)</f>
        <v>0</v>
      </c>
      <c r="J47" s="310">
        <f>'Tipp-Formular'!J47</f>
        <v>0</v>
      </c>
      <c r="K47" s="311">
        <f>'Tipp-Formular'!K47</f>
        <v>0</v>
      </c>
      <c r="L47" s="22">
        <f>'Tipp-Formular'!L47</f>
        <v>0</v>
      </c>
      <c r="P47" s="19" t="str">
        <f>'Tipp-Formular'!P47</f>
        <v>nein</v>
      </c>
      <c r="Q47" s="40">
        <f>'Tipp-Formular'!Q47</f>
        <v>0</v>
      </c>
      <c r="T47" s="327"/>
      <c r="U47" s="330" t="str">
        <f>'Tipp-Formular'!U47</f>
        <v/>
      </c>
      <c r="V47" s="519" t="str">
        <f>'Tipp-Formular'!V47</f>
        <v/>
      </c>
      <c r="W47" s="519"/>
      <c r="X47" s="519"/>
      <c r="Y47" s="519"/>
      <c r="Z47" s="519"/>
      <c r="AA47" s="519"/>
      <c r="AB47" s="519"/>
      <c r="AC47" s="520"/>
      <c r="AE47" s="19">
        <f>'Tipp-Formular'!AE47</f>
        <v>0</v>
      </c>
      <c r="AF47" s="19"/>
      <c r="AG47" s="606"/>
      <c r="AH47" s="476"/>
      <c r="AI47" s="515">
        <f>'Tipp-Formular'!AI47:AI48</f>
        <v>45487</v>
      </c>
      <c r="AJ47" s="516">
        <f>'Tipp-Formular'!AJ47:AJ48</f>
        <v>0.875</v>
      </c>
      <c r="AK47" s="486" t="str">
        <f>'Tipp-Formular'!AK47:AK48</f>
        <v>1HF1</v>
      </c>
      <c r="AL47" s="484" t="str">
        <f>'Tipp-Formular'!AL47:AL48</f>
        <v/>
      </c>
      <c r="AM47" s="486" t="str">
        <f>'Tipp-Formular'!AM47:AM48</f>
        <v>1HF2</v>
      </c>
      <c r="AN47" s="484" t="str">
        <f>'Tipp-Formular'!AN47:AN48</f>
        <v/>
      </c>
      <c r="AO47" s="591">
        <f>IFERROR('Tipp-Formular'!AO47,0)</f>
        <v>0</v>
      </c>
      <c r="AP47" s="592" t="s">
        <v>54</v>
      </c>
      <c r="AQ47" s="593">
        <f>IFERROR('Tipp-Formular'!AQ47,0)</f>
        <v>0</v>
      </c>
      <c r="AR47" s="517"/>
      <c r="AS47" s="517">
        <f>'Tipp-Formular'!AS47:AS48</f>
        <v>0</v>
      </c>
      <c r="AT47" s="489">
        <f>'Tipp-Formular'!AT47:AT48</f>
        <v>0</v>
      </c>
      <c r="AU47" s="594">
        <f>'Tipp-Formular'!AU47:AU48</f>
        <v>0</v>
      </c>
      <c r="AV47" s="476" t="str">
        <f>'Tipp-Formular'!AV47:AV48</f>
        <v>1F</v>
      </c>
      <c r="AW47" s="482" t="str">
        <f>'Tipp-Formular'!AW47:AW48</f>
        <v/>
      </c>
      <c r="AX47" s="476" t="str">
        <f>'Tipp-Formular'!AX47:AX48</f>
        <v xml:space="preserve"> </v>
      </c>
      <c r="AY47" s="476" t="e">
        <f>'Tipp-Formular'!AY47:AY48</f>
        <v>#N/A</v>
      </c>
      <c r="AZ47" s="476" t="str">
        <f>'Tipp-Formular'!AZ47:AZ48</f>
        <v>nein</v>
      </c>
      <c r="BA47" s="476" t="str">
        <f>'Tipp-Formular'!BA47:BA48</f>
        <v/>
      </c>
      <c r="BB47" s="476" t="str">
        <f>'Tipp-Formular'!BB47:BB48</f>
        <v>2F</v>
      </c>
      <c r="BC47" s="482" t="str">
        <f>'Tipp-Formular'!BC47:BC48</f>
        <v/>
      </c>
    </row>
    <row r="48" spans="2:108" ht="19.5" customHeight="1" thickBot="1" x14ac:dyDescent="0.4">
      <c r="B48" s="253">
        <f>'Tipp-Formular'!B48</f>
        <v>36</v>
      </c>
      <c r="C48" s="312">
        <f>'Tipp-Formular'!C48</f>
        <v>45469</v>
      </c>
      <c r="D48" s="313">
        <f>'Tipp-Formular'!D48</f>
        <v>0.875</v>
      </c>
      <c r="E48" s="314" t="str">
        <f>'Tipp-Formular'!E48</f>
        <v>Tschechien</v>
      </c>
      <c r="F48" s="314" t="str">
        <f>'Tipp-Formular'!F48</f>
        <v>Türkei</v>
      </c>
      <c r="G48" s="315">
        <f>IFERROR('Tipp-Formular'!G48,0)</f>
        <v>0</v>
      </c>
      <c r="H48" s="315" t="s">
        <v>54</v>
      </c>
      <c r="I48" s="315">
        <f>IFERROR('Tipp-Formular'!I48,0)</f>
        <v>0</v>
      </c>
      <c r="J48" s="315">
        <f>'Tipp-Formular'!J48</f>
        <v>0</v>
      </c>
      <c r="K48" s="316">
        <f>'Tipp-Formular'!K48</f>
        <v>0</v>
      </c>
      <c r="L48" s="22">
        <f>'Tipp-Formular'!L48</f>
        <v>0</v>
      </c>
      <c r="P48" s="19" t="str">
        <f>'Tipp-Formular'!P48</f>
        <v>nein</v>
      </c>
      <c r="Q48" s="40">
        <f>'Tipp-Formular'!Q48</f>
        <v>0</v>
      </c>
      <c r="T48" s="328">
        <f>'Tipp-Formular'!T48</f>
        <v>0</v>
      </c>
      <c r="U48" s="329">
        <f>'Tipp-Formular'!U48</f>
        <v>0</v>
      </c>
      <c r="V48" s="521"/>
      <c r="W48" s="521"/>
      <c r="X48" s="521"/>
      <c r="Y48" s="521"/>
      <c r="Z48" s="521"/>
      <c r="AA48" s="521"/>
      <c r="AB48" s="521"/>
      <c r="AC48" s="522"/>
      <c r="AE48" s="19">
        <f>'Tipp-Formular'!AE48</f>
        <v>0</v>
      </c>
      <c r="AF48" s="19"/>
      <c r="AG48" s="606"/>
      <c r="AH48" s="476"/>
      <c r="AI48" s="507"/>
      <c r="AJ48" s="508"/>
      <c r="AK48" s="467"/>
      <c r="AL48" s="465"/>
      <c r="AM48" s="467"/>
      <c r="AN48" s="465"/>
      <c r="AO48" s="584"/>
      <c r="AP48" s="586"/>
      <c r="AQ48" s="588"/>
      <c r="AR48" s="544"/>
      <c r="AS48" s="544"/>
      <c r="AT48" s="494"/>
      <c r="AU48" s="594"/>
      <c r="AV48" s="476"/>
      <c r="AW48" s="482"/>
      <c r="AX48" s="476"/>
      <c r="AY48" s="476"/>
      <c r="AZ48" s="476"/>
      <c r="BA48" s="476"/>
      <c r="BB48" s="476"/>
      <c r="BC48" s="482"/>
    </row>
    <row r="49" spans="3:108" ht="19.5" customHeight="1" x14ac:dyDescent="0.35">
      <c r="C49" s="23"/>
      <c r="D49" s="23"/>
      <c r="G49" s="23"/>
      <c r="H49" s="23"/>
      <c r="I49" s="23"/>
      <c r="J49" s="23"/>
      <c r="K49" s="23"/>
      <c r="AU49" s="17"/>
      <c r="DA49" s="604">
        <f>'1'!C10</f>
        <v>0</v>
      </c>
      <c r="DB49" s="604"/>
      <c r="DC49" s="604"/>
      <c r="DD49" s="604"/>
    </row>
    <row r="50" spans="3:108" ht="19.5" customHeight="1" thickBot="1" x14ac:dyDescent="0.4">
      <c r="C50" s="23"/>
      <c r="D50" s="344">
        <f>'1'!C9</f>
        <v>0</v>
      </c>
      <c r="G50" s="23"/>
      <c r="H50" s="23"/>
      <c r="I50" s="23"/>
      <c r="J50" s="23"/>
      <c r="K50" s="23"/>
      <c r="AQ50" s="23"/>
      <c r="AX50" s="476"/>
      <c r="AY50" s="476" t="e">
        <f>'Tipp-Formular'!AY52</f>
        <v>#N/A</v>
      </c>
      <c r="DA50" s="604"/>
      <c r="DB50" s="604"/>
      <c r="DC50" s="604"/>
      <c r="DD50" s="604"/>
    </row>
    <row r="51" spans="3:108" ht="19.5" customHeight="1" x14ac:dyDescent="0.35">
      <c r="C51" s="578" t="s">
        <v>156</v>
      </c>
      <c r="D51" s="578"/>
      <c r="E51" s="579">
        <f>'Tipp-Formular'!E54</f>
        <v>0</v>
      </c>
      <c r="F51" s="579"/>
      <c r="G51" s="579"/>
      <c r="H51" s="579"/>
      <c r="I51" s="579"/>
      <c r="J51" s="579"/>
      <c r="K51" s="579"/>
      <c r="S51" s="577" t="s">
        <v>158</v>
      </c>
      <c r="T51" s="577"/>
      <c r="U51" s="577"/>
      <c r="V51" s="577"/>
      <c r="W51" s="577"/>
      <c r="X51" s="233" t="s">
        <v>428</v>
      </c>
      <c r="Z51" s="23"/>
      <c r="AI51" s="595" t="s">
        <v>570</v>
      </c>
      <c r="AJ51" s="596"/>
      <c r="AK51" s="596"/>
      <c r="AL51" s="596"/>
      <c r="AM51" s="284"/>
      <c r="AN51" s="599" t="str">
        <f>'Tipp-Formular'!AN52</f>
        <v/>
      </c>
      <c r="AO51" s="599"/>
      <c r="AP51" s="599"/>
      <c r="AQ51" s="599"/>
      <c r="AR51" s="600"/>
      <c r="AS51" s="27"/>
      <c r="AT51" s="378"/>
      <c r="AX51" s="476"/>
      <c r="AY51" s="476"/>
      <c r="BE51" s="603">
        <f>'1'!C8</f>
        <v>0</v>
      </c>
      <c r="BF51" s="603"/>
      <c r="DA51" s="604"/>
      <c r="DB51" s="604"/>
      <c r="DC51" s="604"/>
      <c r="DD51" s="604"/>
    </row>
    <row r="52" spans="3:108" ht="19.5" customHeight="1" thickBot="1" x14ac:dyDescent="0.4">
      <c r="C52" s="578"/>
      <c r="D52" s="578"/>
      <c r="E52" s="579"/>
      <c r="F52" s="579"/>
      <c r="G52" s="579"/>
      <c r="H52" s="579"/>
      <c r="I52" s="579"/>
      <c r="J52" s="579"/>
      <c r="K52" s="579"/>
      <c r="S52" s="577"/>
      <c r="T52" s="577"/>
      <c r="U52" s="577"/>
      <c r="V52" s="577"/>
      <c r="W52" s="577"/>
      <c r="X52" s="233" t="s">
        <v>429</v>
      </c>
      <c r="AI52" s="597"/>
      <c r="AJ52" s="598"/>
      <c r="AK52" s="598"/>
      <c r="AL52" s="598"/>
      <c r="AM52" s="285"/>
      <c r="AN52" s="601"/>
      <c r="AO52" s="601"/>
      <c r="AP52" s="601"/>
      <c r="AQ52" s="601"/>
      <c r="AR52" s="602"/>
      <c r="AS52" s="27"/>
      <c r="AT52" s="378"/>
      <c r="DA52" s="604"/>
      <c r="DB52" s="604"/>
      <c r="DC52" s="604"/>
      <c r="DD52" s="604"/>
    </row>
    <row r="53" spans="3:108" ht="19.5" customHeight="1" x14ac:dyDescent="0.35">
      <c r="C53" s="578" t="s">
        <v>157</v>
      </c>
      <c r="D53" s="578"/>
      <c r="E53" s="579">
        <f>'Tipp-Formular'!E55</f>
        <v>0</v>
      </c>
      <c r="F53" s="579"/>
      <c r="G53" s="579"/>
      <c r="H53" s="579"/>
      <c r="I53" s="579"/>
      <c r="J53" s="579"/>
      <c r="K53" s="579"/>
      <c r="S53" s="577"/>
      <c r="T53" s="577"/>
      <c r="U53" s="577"/>
      <c r="V53" s="577"/>
      <c r="W53" s="577"/>
      <c r="X53" s="233" t="s">
        <v>430</v>
      </c>
      <c r="AQ53" s="23"/>
      <c r="AS53" s="234"/>
      <c r="AT53" s="234"/>
      <c r="DA53" s="604"/>
      <c r="DB53" s="604"/>
      <c r="DC53" s="604"/>
      <c r="DD53" s="604"/>
    </row>
    <row r="54" spans="3:108" ht="19.5" customHeight="1" x14ac:dyDescent="0.35">
      <c r="C54" s="578"/>
      <c r="D54" s="578"/>
      <c r="E54" s="579"/>
      <c r="F54" s="579"/>
      <c r="G54" s="579"/>
      <c r="H54" s="579"/>
      <c r="I54" s="579"/>
      <c r="J54" s="579"/>
      <c r="K54" s="579"/>
      <c r="S54" s="577"/>
      <c r="T54" s="577"/>
      <c r="U54" s="577"/>
      <c r="V54" s="577"/>
      <c r="W54" s="577"/>
      <c r="AQ54" s="23"/>
      <c r="AS54" s="234"/>
      <c r="AT54" s="234"/>
      <c r="BE54" s="373">
        <f>Kontrolle2!BE54</f>
        <v>0</v>
      </c>
      <c r="DA54" s="604"/>
      <c r="DB54" s="604"/>
      <c r="DC54" s="604"/>
      <c r="DD54" s="604"/>
    </row>
    <row r="55" spans="3:108" ht="19.5" customHeight="1" x14ac:dyDescent="0.35">
      <c r="C55" s="23"/>
      <c r="D55" s="23"/>
      <c r="G55" s="23"/>
      <c r="H55" s="23"/>
      <c r="I55" s="23"/>
      <c r="J55" s="23"/>
      <c r="K55" s="23"/>
      <c r="AO55" s="234"/>
      <c r="AP55" s="234"/>
      <c r="AQ55" s="235"/>
      <c r="AR55" s="234"/>
      <c r="AS55" s="234"/>
      <c r="AT55" s="234"/>
    </row>
    <row r="57" spans="3:108" ht="19.5" customHeight="1" x14ac:dyDescent="0.35">
      <c r="C57" s="23"/>
      <c r="D57" s="23"/>
      <c r="G57" s="23"/>
      <c r="H57" s="23"/>
      <c r="I57" s="23"/>
      <c r="J57" s="23"/>
      <c r="K57" s="23"/>
    </row>
    <row r="58" spans="3:108" ht="19.5" customHeight="1" x14ac:dyDescent="0.35">
      <c r="C58" s="23"/>
      <c r="D58" s="23"/>
      <c r="G58" s="23"/>
      <c r="H58" s="23"/>
      <c r="I58" s="23"/>
      <c r="J58" s="23"/>
      <c r="K58" s="23"/>
    </row>
  </sheetData>
  <mergeCells count="380">
    <mergeCell ref="AU31:AU32"/>
    <mergeCell ref="AZ40:AZ41"/>
    <mergeCell ref="AX40:AX41"/>
    <mergeCell ref="AV40:AV41"/>
    <mergeCell ref="AW40:AW41"/>
    <mergeCell ref="AU40:AU41"/>
    <mergeCell ref="C1:AC1"/>
    <mergeCell ref="AG1:BG1"/>
    <mergeCell ref="AJ47:AJ48"/>
    <mergeCell ref="AL47:AL48"/>
    <mergeCell ref="AM47:AM48"/>
    <mergeCell ref="AN47:AN48"/>
    <mergeCell ref="AK47:AK48"/>
    <mergeCell ref="T26:AC26"/>
    <mergeCell ref="AH47:AH48"/>
    <mergeCell ref="BB40:BB41"/>
    <mergeCell ref="BB47:BB48"/>
    <mergeCell ref="BB31:BB32"/>
    <mergeCell ref="BC31:BC32"/>
    <mergeCell ref="BA38:BA39"/>
    <mergeCell ref="AW38:AW39"/>
    <mergeCell ref="AX38:AX39"/>
    <mergeCell ref="AM38:AM39"/>
    <mergeCell ref="AN38:AN39"/>
    <mergeCell ref="AV38:AV39"/>
    <mergeCell ref="DA1:DD1"/>
    <mergeCell ref="BE51:BF51"/>
    <mergeCell ref="DA49:DD54"/>
    <mergeCell ref="AE42:AE43"/>
    <mergeCell ref="AF42:AF43"/>
    <mergeCell ref="AG2:AG8"/>
    <mergeCell ref="AG10:AG16"/>
    <mergeCell ref="AG18:AG24"/>
    <mergeCell ref="AG26:AG32"/>
    <mergeCell ref="AG34:AG40"/>
    <mergeCell ref="AG42:AG48"/>
    <mergeCell ref="BC40:BC41"/>
    <mergeCell ref="BA40:BA41"/>
    <mergeCell ref="AO40:AO41"/>
    <mergeCell ref="BC47:BC48"/>
    <mergeCell ref="AY47:AY48"/>
    <mergeCell ref="AZ47:AZ48"/>
    <mergeCell ref="BA47:BA48"/>
    <mergeCell ref="AY40:AY41"/>
    <mergeCell ref="AZ38:AZ39"/>
    <mergeCell ref="BB38:BB39"/>
    <mergeCell ref="BC38:BC39"/>
    <mergeCell ref="AT31:AT32"/>
    <mergeCell ref="AS25:AS26"/>
    <mergeCell ref="AI51:AL52"/>
    <mergeCell ref="AN51:AR52"/>
    <mergeCell ref="AX50:AX51"/>
    <mergeCell ref="AY50:AY51"/>
    <mergeCell ref="V31:AC32"/>
    <mergeCell ref="AW47:AW48"/>
    <mergeCell ref="AX47:AX48"/>
    <mergeCell ref="AQ47:AQ48"/>
    <mergeCell ref="AR47:AR48"/>
    <mergeCell ref="AS47:AS48"/>
    <mergeCell ref="AT47:AT48"/>
    <mergeCell ref="AU47:AU48"/>
    <mergeCell ref="AV47:AV48"/>
    <mergeCell ref="AI44:AT46"/>
    <mergeCell ref="AO47:AO48"/>
    <mergeCell ref="AP47:AP48"/>
    <mergeCell ref="AI47:AI48"/>
    <mergeCell ref="AI38:AI39"/>
    <mergeCell ref="AJ38:AJ39"/>
    <mergeCell ref="AK38:AK39"/>
    <mergeCell ref="AJ40:AJ41"/>
    <mergeCell ref="AK40:AK41"/>
    <mergeCell ref="AI35:AT37"/>
    <mergeCell ref="AL27:AL28"/>
    <mergeCell ref="AS38:AS39"/>
    <mergeCell ref="AT38:AT39"/>
    <mergeCell ref="AU38:AU39"/>
    <mergeCell ref="AP38:AP39"/>
    <mergeCell ref="AQ38:AQ39"/>
    <mergeCell ref="AR38:AR39"/>
    <mergeCell ref="AY38:AY39"/>
    <mergeCell ref="AH18:AH19"/>
    <mergeCell ref="AI18:AI19"/>
    <mergeCell ref="AJ18:AJ19"/>
    <mergeCell ref="AK18:AK19"/>
    <mergeCell ref="AT27:AT28"/>
    <mergeCell ref="AT29:AT30"/>
    <mergeCell ref="AS29:AS30"/>
    <mergeCell ref="AO25:AO26"/>
    <mergeCell ref="AP25:AP26"/>
    <mergeCell ref="AH27:AH28"/>
    <mergeCell ref="AI27:AI28"/>
    <mergeCell ref="AJ27:AJ28"/>
    <mergeCell ref="AK27:AK28"/>
    <mergeCell ref="AQ25:AQ26"/>
    <mergeCell ref="AR25:AR26"/>
    <mergeCell ref="AR29:AR30"/>
    <mergeCell ref="AN29:AN30"/>
    <mergeCell ref="AO29:AO30"/>
    <mergeCell ref="AP29:AP30"/>
    <mergeCell ref="AM27:AM28"/>
    <mergeCell ref="AN27:AN28"/>
    <mergeCell ref="AO27:AO28"/>
    <mergeCell ref="AM29:AM30"/>
    <mergeCell ref="AQ29:AQ30"/>
    <mergeCell ref="AP27:AP28"/>
    <mergeCell ref="AQ27:AQ28"/>
    <mergeCell ref="AH40:AH41"/>
    <mergeCell ref="AI40:AI41"/>
    <mergeCell ref="AH38:AH39"/>
    <mergeCell ref="AR40:AR41"/>
    <mergeCell ref="AS40:AS41"/>
    <mergeCell ref="AT40:AT41"/>
    <mergeCell ref="AL31:AL32"/>
    <mergeCell ref="AL38:AL39"/>
    <mergeCell ref="AS31:AS32"/>
    <mergeCell ref="AP31:AP32"/>
    <mergeCell ref="AQ31:AQ32"/>
    <mergeCell ref="AR31:AR32"/>
    <mergeCell ref="AL40:AL41"/>
    <mergeCell ref="AM40:AM41"/>
    <mergeCell ref="AN40:AN41"/>
    <mergeCell ref="AP40:AP41"/>
    <mergeCell ref="AQ40:AQ41"/>
    <mergeCell ref="AM31:AM32"/>
    <mergeCell ref="AN31:AN32"/>
    <mergeCell ref="AO38:AO39"/>
    <mergeCell ref="AN10:AN11"/>
    <mergeCell ref="AO10:AO11"/>
    <mergeCell ref="AP10:AP11"/>
    <mergeCell ref="AQ10:AQ11"/>
    <mergeCell ref="AR10:AR11"/>
    <mergeCell ref="AS10:AS11"/>
    <mergeCell ref="AH16:AH17"/>
    <mergeCell ref="AI16:AI17"/>
    <mergeCell ref="BA31:BA32"/>
    <mergeCell ref="AV31:AV32"/>
    <mergeCell ref="AW31:AW32"/>
    <mergeCell ref="AZ31:AZ32"/>
    <mergeCell ref="AH31:AH32"/>
    <mergeCell ref="AI31:AI32"/>
    <mergeCell ref="AJ31:AJ32"/>
    <mergeCell ref="AK31:AK32"/>
    <mergeCell ref="AH29:AH30"/>
    <mergeCell ref="AI29:AI30"/>
    <mergeCell ref="AJ29:AJ30"/>
    <mergeCell ref="AK29:AK30"/>
    <mergeCell ref="AL29:AL30"/>
    <mergeCell ref="AR27:AR28"/>
    <mergeCell ref="AS27:AS28"/>
    <mergeCell ref="AO31:AO32"/>
    <mergeCell ref="BC29:BC30"/>
    <mergeCell ref="BC25:BC26"/>
    <mergeCell ref="BA27:BA28"/>
    <mergeCell ref="BB27:BB28"/>
    <mergeCell ref="AU25:AU26"/>
    <mergeCell ref="AV25:AV26"/>
    <mergeCell ref="BC27:BC28"/>
    <mergeCell ref="AU27:AU28"/>
    <mergeCell ref="AV27:AV28"/>
    <mergeCell ref="AU29:AU30"/>
    <mergeCell ref="AV29:AV30"/>
    <mergeCell ref="BA29:BA30"/>
    <mergeCell ref="AW27:AW28"/>
    <mergeCell ref="AZ27:AZ28"/>
    <mergeCell ref="AW29:AW30"/>
    <mergeCell ref="AZ29:AZ30"/>
    <mergeCell ref="AW25:AW26"/>
    <mergeCell ref="AZ25:AZ26"/>
    <mergeCell ref="BA25:BA26"/>
    <mergeCell ref="BB25:BB26"/>
    <mergeCell ref="BB29:BB30"/>
    <mergeCell ref="C2:G2"/>
    <mergeCell ref="Q2:R6"/>
    <mergeCell ref="T2:AC2"/>
    <mergeCell ref="AH25:AH26"/>
    <mergeCell ref="AK25:AK26"/>
    <mergeCell ref="AL25:AL26"/>
    <mergeCell ref="AI25:AI26"/>
    <mergeCell ref="AJ25:AJ26"/>
    <mergeCell ref="AM25:AM26"/>
    <mergeCell ref="V7:AC8"/>
    <mergeCell ref="AJ10:AJ11"/>
    <mergeCell ref="AK10:AK11"/>
    <mergeCell ref="AL10:AL11"/>
    <mergeCell ref="AM10:AM11"/>
    <mergeCell ref="C10:G10"/>
    <mergeCell ref="Q10:R14"/>
    <mergeCell ref="T10:AC10"/>
    <mergeCell ref="V15:AC16"/>
    <mergeCell ref="C18:G18"/>
    <mergeCell ref="Q18:R22"/>
    <mergeCell ref="T18:AC18"/>
    <mergeCell ref="V23:AC24"/>
    <mergeCell ref="C26:G26"/>
    <mergeCell ref="Q26:R30"/>
    <mergeCell ref="C34:G34"/>
    <mergeCell ref="Q34:R38"/>
    <mergeCell ref="T34:AC34"/>
    <mergeCell ref="V39:AC40"/>
    <mergeCell ref="C42:G42"/>
    <mergeCell ref="Q42:R46"/>
    <mergeCell ref="T42:AC42"/>
    <mergeCell ref="V47:AC48"/>
    <mergeCell ref="AI2:AT3"/>
    <mergeCell ref="AH4:AH5"/>
    <mergeCell ref="AI4:AI5"/>
    <mergeCell ref="AJ4:AJ5"/>
    <mergeCell ref="AK4:AK5"/>
    <mergeCell ref="AL4:AL5"/>
    <mergeCell ref="AM4:AM5"/>
    <mergeCell ref="AN4:AN5"/>
    <mergeCell ref="AO4:AO5"/>
    <mergeCell ref="AP4:AP5"/>
    <mergeCell ref="AQ4:AQ5"/>
    <mergeCell ref="AR4:AR5"/>
    <mergeCell ref="AS4:AS5"/>
    <mergeCell ref="AT4:AT5"/>
    <mergeCell ref="AH10:AH11"/>
    <mergeCell ref="AI10:AI11"/>
    <mergeCell ref="AU4:AU5"/>
    <mergeCell ref="AV4:AV5"/>
    <mergeCell ref="AW4:AW5"/>
    <mergeCell ref="AZ4:AZ5"/>
    <mergeCell ref="BA4:BA5"/>
    <mergeCell ref="BB4:BB5"/>
    <mergeCell ref="BC4:BC5"/>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Z6:AZ7"/>
    <mergeCell ref="BA6:BA7"/>
    <mergeCell ref="BB6:BB7"/>
    <mergeCell ref="BC6:BC7"/>
    <mergeCell ref="AH8:AH9"/>
    <mergeCell ref="AI8:AI9"/>
    <mergeCell ref="AJ8:AJ9"/>
    <mergeCell ref="AK8:AK9"/>
    <mergeCell ref="AL8:AL9"/>
    <mergeCell ref="AM8:AM9"/>
    <mergeCell ref="AN8:AN9"/>
    <mergeCell ref="AO8:AO9"/>
    <mergeCell ref="AP8:AP9"/>
    <mergeCell ref="AQ8:AQ9"/>
    <mergeCell ref="AR8:AR9"/>
    <mergeCell ref="AS8:AS9"/>
    <mergeCell ref="AT8:AT9"/>
    <mergeCell ref="AU8:AU9"/>
    <mergeCell ref="AV8:AV9"/>
    <mergeCell ref="AW8:AW9"/>
    <mergeCell ref="AZ8:AZ9"/>
    <mergeCell ref="BA8:BA9"/>
    <mergeCell ref="BB8:BB9"/>
    <mergeCell ref="BC8:BC9"/>
    <mergeCell ref="AT10:AT11"/>
    <mergeCell ref="AU10:AU11"/>
    <mergeCell ref="AV10:AV11"/>
    <mergeCell ref="AW10:AW11"/>
    <mergeCell ref="AZ10:AZ11"/>
    <mergeCell ref="BA10:BA11"/>
    <mergeCell ref="BB10:BB11"/>
    <mergeCell ref="BC10:BC11"/>
    <mergeCell ref="AH12:AH13"/>
    <mergeCell ref="AI12:AI13"/>
    <mergeCell ref="AJ12:AJ13"/>
    <mergeCell ref="AK12:AK13"/>
    <mergeCell ref="AL12:AL13"/>
    <mergeCell ref="AM12:AM13"/>
    <mergeCell ref="AN12:AN13"/>
    <mergeCell ref="AO12:AO13"/>
    <mergeCell ref="AP12:AP13"/>
    <mergeCell ref="AQ12:AQ13"/>
    <mergeCell ref="AR12:AR13"/>
    <mergeCell ref="AS12:AS13"/>
    <mergeCell ref="AT12:AT13"/>
    <mergeCell ref="AU12:AU13"/>
    <mergeCell ref="AV12:AV13"/>
    <mergeCell ref="AW12:AW13"/>
    <mergeCell ref="AZ12:AZ13"/>
    <mergeCell ref="BA12:BA13"/>
    <mergeCell ref="BB12:BB13"/>
    <mergeCell ref="BC12:BC13"/>
    <mergeCell ref="AH14:AH15"/>
    <mergeCell ref="AI14:AI15"/>
    <mergeCell ref="AJ14:AJ15"/>
    <mergeCell ref="AK14:AK15"/>
    <mergeCell ref="AL14:AL15"/>
    <mergeCell ref="AM14:AM15"/>
    <mergeCell ref="AN14:AN15"/>
    <mergeCell ref="AO14:AO15"/>
    <mergeCell ref="AP14:AP15"/>
    <mergeCell ref="AQ14:AQ15"/>
    <mergeCell ref="AR14:AR15"/>
    <mergeCell ref="AS14:AS15"/>
    <mergeCell ref="AT14:AT15"/>
    <mergeCell ref="AU14:AU15"/>
    <mergeCell ref="AV14:AV15"/>
    <mergeCell ref="AW14:AW15"/>
    <mergeCell ref="AZ14:AZ15"/>
    <mergeCell ref="BA14:BA15"/>
    <mergeCell ref="BB14:BB15"/>
    <mergeCell ref="BC14:BC15"/>
    <mergeCell ref="AX14:AX15"/>
    <mergeCell ref="AY14:AY15"/>
    <mergeCell ref="AW16:AW17"/>
    <mergeCell ref="AZ16:AZ17"/>
    <mergeCell ref="BA16:BA17"/>
    <mergeCell ref="BB16:BB17"/>
    <mergeCell ref="BC16:BC17"/>
    <mergeCell ref="AX16:AX17"/>
    <mergeCell ref="AY16:AY17"/>
    <mergeCell ref="AJ16:AJ17"/>
    <mergeCell ref="AK16:AK17"/>
    <mergeCell ref="AL16:AL17"/>
    <mergeCell ref="AM16:AM17"/>
    <mergeCell ref="AN16:AN17"/>
    <mergeCell ref="AO16:AO17"/>
    <mergeCell ref="AP16:AP17"/>
    <mergeCell ref="AQ16:AQ17"/>
    <mergeCell ref="AR16:AR17"/>
    <mergeCell ref="AZ18:AZ19"/>
    <mergeCell ref="BA18:BA19"/>
    <mergeCell ref="BB18:BB19"/>
    <mergeCell ref="BC18:BC19"/>
    <mergeCell ref="AI22:AT24"/>
    <mergeCell ref="AX31:AX32"/>
    <mergeCell ref="AY31:AY32"/>
    <mergeCell ref="AX25:AX26"/>
    <mergeCell ref="AY25:AY26"/>
    <mergeCell ref="AX27:AX28"/>
    <mergeCell ref="AY27:AY28"/>
    <mergeCell ref="AX29:AX30"/>
    <mergeCell ref="AY29:AY30"/>
    <mergeCell ref="AL18:AL19"/>
    <mergeCell ref="AM18:AM19"/>
    <mergeCell ref="AN18:AN19"/>
    <mergeCell ref="AO18:AO19"/>
    <mergeCell ref="AP18:AP19"/>
    <mergeCell ref="AQ18:AQ19"/>
    <mergeCell ref="AR18:AR19"/>
    <mergeCell ref="AS18:AS19"/>
    <mergeCell ref="AT18:AT19"/>
    <mergeCell ref="AN25:AN26"/>
    <mergeCell ref="AT25:AT26"/>
    <mergeCell ref="AX18:AX19"/>
    <mergeCell ref="AY18:AY19"/>
    <mergeCell ref="S51:W54"/>
    <mergeCell ref="C51:D52"/>
    <mergeCell ref="E51:K52"/>
    <mergeCell ref="C53:D54"/>
    <mergeCell ref="E53:K54"/>
    <mergeCell ref="AX4:AX5"/>
    <mergeCell ref="AY4:AY5"/>
    <mergeCell ref="AX6:AX7"/>
    <mergeCell ref="AY6:AY7"/>
    <mergeCell ref="AX8:AX9"/>
    <mergeCell ref="AY8:AY9"/>
    <mergeCell ref="AX10:AX11"/>
    <mergeCell ref="AY10:AY11"/>
    <mergeCell ref="AX12:AX13"/>
    <mergeCell ref="AY12:AY13"/>
    <mergeCell ref="AU18:AU19"/>
    <mergeCell ref="AV18:AV19"/>
    <mergeCell ref="AW18:AW19"/>
    <mergeCell ref="AS16:AS17"/>
    <mergeCell ref="AT16:AT17"/>
    <mergeCell ref="AU16:AU17"/>
    <mergeCell ref="AV16:AV17"/>
  </mergeCells>
  <phoneticPr fontId="0" type="noConversion"/>
  <conditionalFormatting sqref="K3:K8">
    <cfRule type="cellIs" dxfId="249" priority="11" stopIfTrue="1" operator="equal">
      <formula>0</formula>
    </cfRule>
  </conditionalFormatting>
  <conditionalFormatting sqref="K11:K16">
    <cfRule type="cellIs" dxfId="248" priority="10" stopIfTrue="1" operator="equal">
      <formula>0</formula>
    </cfRule>
  </conditionalFormatting>
  <conditionalFormatting sqref="K19:K24">
    <cfRule type="cellIs" dxfId="247" priority="9" stopIfTrue="1" operator="equal">
      <formula>0</formula>
    </cfRule>
  </conditionalFormatting>
  <conditionalFormatting sqref="K27:K32">
    <cfRule type="cellIs" dxfId="246" priority="8" stopIfTrue="1" operator="equal">
      <formula>0</formula>
    </cfRule>
  </conditionalFormatting>
  <conditionalFormatting sqref="K35:K40">
    <cfRule type="cellIs" dxfId="245" priority="7" stopIfTrue="1" operator="equal">
      <formula>0</formula>
    </cfRule>
  </conditionalFormatting>
  <conditionalFormatting sqref="K43:K48">
    <cfRule type="cellIs" dxfId="244" priority="6" stopIfTrue="1" operator="equal">
      <formula>0</formula>
    </cfRule>
  </conditionalFormatting>
  <conditionalFormatting sqref="Q7:Q8">
    <cfRule type="expression" dxfId="243" priority="139" stopIfTrue="1">
      <formula>IF(P7="ja",TRUE,FALSE)</formula>
    </cfRule>
  </conditionalFormatting>
  <conditionalFormatting sqref="Q15:Q16">
    <cfRule type="expression" dxfId="242" priority="20" stopIfTrue="1">
      <formula>IF(P15="ja",TRUE,FALSE)</formula>
    </cfRule>
  </conditionalFormatting>
  <conditionalFormatting sqref="Q23:Q24">
    <cfRule type="expression" dxfId="241" priority="18" stopIfTrue="1">
      <formula>IF(P23="ja",TRUE,FALSE)</formula>
    </cfRule>
  </conditionalFormatting>
  <conditionalFormatting sqref="Q31:Q32">
    <cfRule type="expression" dxfId="240" priority="16" stopIfTrue="1">
      <formula>IF(P31="ja",TRUE,FALSE)</formula>
    </cfRule>
  </conditionalFormatting>
  <conditionalFormatting sqref="Q39:Q40">
    <cfRule type="expression" dxfId="239" priority="14" stopIfTrue="1">
      <formula>IF(P39="ja",TRUE,FALSE)</formula>
    </cfRule>
  </conditionalFormatting>
  <conditionalFormatting sqref="Q47:Q48">
    <cfRule type="expression" dxfId="238" priority="12" stopIfTrue="1">
      <formula>IF(P47="ja",TRUE,FALSE)</formula>
    </cfRule>
  </conditionalFormatting>
  <conditionalFormatting sqref="Q2:R6">
    <cfRule type="expression" dxfId="237" priority="141" stopIfTrue="1">
      <formula>IF(OR(P7="ja",P8="ja"),TRUE,FALSE)</formula>
    </cfRule>
  </conditionalFormatting>
  <conditionalFormatting sqref="Q10:R14">
    <cfRule type="expression" dxfId="236" priority="21" stopIfTrue="1">
      <formula>IF(OR(P15="ja",P16="ja"),TRUE,FALSE)</formula>
    </cfRule>
  </conditionalFormatting>
  <conditionalFormatting sqref="Q18:R22">
    <cfRule type="expression" dxfId="235" priority="19" stopIfTrue="1">
      <formula>IF(OR(P23="ja",P24="ja"),TRUE,FALSE)</formula>
    </cfRule>
  </conditionalFormatting>
  <conditionalFormatting sqref="Q26:R30">
    <cfRule type="expression" dxfId="234" priority="17" stopIfTrue="1">
      <formula>IF(OR(P31="ja",P32="ja"),TRUE,FALSE)</formula>
    </cfRule>
  </conditionalFormatting>
  <conditionalFormatting sqref="Q34:R38">
    <cfRule type="expression" dxfId="233" priority="15" stopIfTrue="1">
      <formula>IF(OR(P39="ja",P40="ja"),TRUE,FALSE)</formula>
    </cfRule>
  </conditionalFormatting>
  <conditionalFormatting sqref="Q42:R46">
    <cfRule type="expression" dxfId="232" priority="13" stopIfTrue="1">
      <formula>IF(OR(P47="ja",P48="ja"),TRUE,FALSE)</formula>
    </cfRule>
  </conditionalFormatting>
  <conditionalFormatting sqref="AT4:AT19">
    <cfRule type="cellIs" dxfId="231" priority="4" stopIfTrue="1" operator="equal">
      <formula>0</formula>
    </cfRule>
  </conditionalFormatting>
  <conditionalFormatting sqref="AT20 AT38:AT41 AT47:AT48">
    <cfRule type="cellIs" dxfId="230" priority="118" stopIfTrue="1" operator="equal">
      <formula>0</formula>
    </cfRule>
  </conditionalFormatting>
  <conditionalFormatting sqref="AT25:AT32">
    <cfRule type="cellIs" dxfId="229" priority="1" stopIfTrue="1" operator="equal">
      <formula>0</formula>
    </cfRule>
  </conditionalFormatting>
  <conditionalFormatting sqref="AU19:AU20">
    <cfRule type="expression" dxfId="228" priority="49" stopIfTrue="1">
      <formula>IF(AT18="X",TRUE,FALSE)</formula>
    </cfRule>
  </conditionalFormatting>
  <conditionalFormatting sqref="AU25 AU27 AU29 AU31 AU38 AU40 AU47">
    <cfRule type="expression" dxfId="227" priority="120" stopIfTrue="1">
      <formula>IF(AT25="X",TRUE,FALSE)</formula>
    </cfRule>
  </conditionalFormatting>
  <conditionalFormatting sqref="AU26 AU28 AU30 AU32 AU39 AU41 AU48">
    <cfRule type="expression" dxfId="226" priority="119" stopIfTrue="1">
      <formula>IF(AT25="X",TRUE,FALSE)</formula>
    </cfRule>
  </conditionalFormatting>
  <conditionalFormatting sqref="AU4:AW4 AU6:AW6 AU8:AW8 AU10:AW10">
    <cfRule type="expression" dxfId="225" priority="42" stopIfTrue="1">
      <formula>IF(AT4="X",TRUE,FALSE)</formula>
    </cfRule>
  </conditionalFormatting>
  <conditionalFormatting sqref="AU5:AW5 AU7:AW7 AU9:AW9 AU11:AW11">
    <cfRule type="expression" dxfId="224" priority="41" stopIfTrue="1">
      <formula>IF(AT4="X",TRUE,FALSE)</formula>
    </cfRule>
  </conditionalFormatting>
  <conditionalFormatting sqref="AU12:AW12 AU14:AW14 AU16:AW16 AU18:AW18">
    <cfRule type="expression" dxfId="223" priority="40" stopIfTrue="1">
      <formula>IF(AT12="X",TRUE,FALSE)</formula>
    </cfRule>
  </conditionalFormatting>
  <conditionalFormatting sqref="AU13:AW13 AU15:AW15 AU17:AW17 AV19:AW19">
    <cfRule type="expression" dxfId="222" priority="39" stopIfTrue="1">
      <formula>IF(AT12="X",TRUE,FALSE)</formula>
    </cfRule>
  </conditionalFormatting>
  <conditionalFormatting sqref="AZ4:BC4 AZ6:BC6 AZ8:BC8 AZ10:BC10">
    <cfRule type="expression" dxfId="221" priority="26" stopIfTrue="1">
      <formula>IF(AY4="X",TRUE,FALSE)</formula>
    </cfRule>
  </conditionalFormatting>
  <conditionalFormatting sqref="AZ5:BC5 AZ7:BC7 AZ9:BC9 AZ11:BC11">
    <cfRule type="expression" dxfId="220" priority="25" stopIfTrue="1">
      <formula>IF(AY4="X",TRUE,FALSE)</formula>
    </cfRule>
  </conditionalFormatting>
  <conditionalFormatting sqref="AZ12:BC12 AZ14:BC14 AZ16:BC16 AZ18:BC18">
    <cfRule type="expression" dxfId="219" priority="24" stopIfTrue="1">
      <formula>IF(AY12="X",TRUE,FALSE)</formula>
    </cfRule>
  </conditionalFormatting>
  <conditionalFormatting sqref="AZ13:BC13 AZ15:BC15 AZ17:BC17 AZ19:BC19">
    <cfRule type="expression" dxfId="218" priority="23" stopIfTrue="1">
      <formula>IF(AY12="X",TRUE,FALSE)</formula>
    </cfRule>
  </conditionalFormatting>
  <dataValidations count="1">
    <dataValidation allowBlank="1" showInputMessage="1" showErrorMessage="1" errorTitle="Elfmeter-Schießen" error="Nur 1 oder 2 möglich" promptTitle="Elfmeter-Schießen" prompt="Bitte 1 oder 2 eingeben" sqref="AU47 AU40 AU38 AU25 AU27 AU29 AU31 AU4:AW4 AU6:AW6 AU8:AW8 AU10:AW10 AU12:AW12 AU14:AW14 AU16:AW16 AU18:AW18 AZ4:BC4 AZ6:BC6 AZ8:BC8 AZ10:BC10 AZ12:BC12 AZ14:BC14 AZ16:BC16 AZ18:BC18" xr:uid="{00000000-0002-0000-0A00-000000000000}"/>
  </dataValidations>
  <hyperlinks>
    <hyperlink ref="X51" r:id="rId1" xr:uid="{00000000-0004-0000-0A00-000000000000}"/>
    <hyperlink ref="X52" r:id="rId2" xr:uid="{00000000-0004-0000-0A00-000001000000}"/>
    <hyperlink ref="X53" r:id="rId3" xr:uid="{00000000-0004-0000-0A00-000002000000}"/>
  </hyperlinks>
  <pageMargins left="0.86614173228346458" right="0.55118110236220474" top="0.23622047244094491" bottom="0.39370078740157483" header="0.23622047244094491" footer="0.47244094488188981"/>
  <pageSetup paperSize="8" scale="48" orientation="landscape" r:id="rId4"/>
  <headerFooter alignWithMargins="0"/>
  <colBreaks count="1" manualBreakCount="1">
    <brk id="31" max="53" man="1"/>
  </colBreaks>
  <ignoredErrors>
    <ignoredError sqref="Q15 Q7 Q23 Q31 Q39 Q47" unlockedFormula="1"/>
  </ignoredErrors>
  <drawing r:id="rId5"/>
  <picture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5"/>
  <dimension ref="A1:DD58"/>
  <sheetViews>
    <sheetView showGridLines="0" view="pageBreakPreview" zoomScale="106" zoomScaleNormal="75" zoomScaleSheetLayoutView="106" workbookViewId="0"/>
  </sheetViews>
  <sheetFormatPr baseColWidth="10" defaultColWidth="11" defaultRowHeight="19.5" customHeight="1" x14ac:dyDescent="0.35"/>
  <cols>
    <col min="1" max="1" width="3.375" style="23" customWidth="1"/>
    <col min="2" max="2" width="6.125" style="18" hidden="1" customWidth="1"/>
    <col min="3" max="3" width="13.125" style="19" customWidth="1"/>
    <col min="4" max="4" width="8.6875" style="19" customWidth="1"/>
    <col min="5" max="6" width="22.375" style="23" customWidth="1"/>
    <col min="7" max="7" width="2.875" style="21" customWidth="1"/>
    <col min="8" max="8" width="2.875" style="19" customWidth="1"/>
    <col min="9" max="9" width="2.875" style="20" customWidth="1"/>
    <col min="10" max="10" width="10.125" style="19" hidden="1" customWidth="1"/>
    <col min="11" max="11" width="7.625" style="19" customWidth="1"/>
    <col min="12" max="12" width="10" style="19" hidden="1" customWidth="1"/>
    <col min="13" max="13" width="1.875" style="19" customWidth="1"/>
    <col min="14" max="14" width="10" style="19" hidden="1" customWidth="1"/>
    <col min="15" max="16" width="10" style="23" hidden="1" customWidth="1"/>
    <col min="17" max="17" width="10" style="23" customWidth="1"/>
    <col min="18" max="18" width="18.6875" style="23" customWidth="1"/>
    <col min="19" max="19" width="13.1875" style="23" customWidth="1"/>
    <col min="20" max="20" width="3.625" style="21" customWidth="1"/>
    <col min="21" max="21" width="2.625" style="20" customWidth="1"/>
    <col min="22" max="22" width="19.375" style="24" customWidth="1"/>
    <col min="23" max="23" width="6.5" style="24" customWidth="1"/>
    <col min="24" max="24" width="3" style="21" customWidth="1"/>
    <col min="25" max="25" width="1.5" style="23" customWidth="1"/>
    <col min="26" max="26" width="3" style="20" customWidth="1"/>
    <col min="27" max="27" width="4" style="41" customWidth="1"/>
    <col min="28" max="28" width="5.875" style="23" customWidth="1"/>
    <col min="29" max="29" width="3.625" style="19" customWidth="1"/>
    <col min="30" max="30" width="7.875" style="19" customWidth="1"/>
    <col min="31" max="31" width="3.1875" style="23" hidden="1" customWidth="1"/>
    <col min="32" max="32" width="3.1875" style="23" customWidth="1"/>
    <col min="33" max="33" width="33.5" style="23" customWidth="1"/>
    <col min="34" max="34" width="21" style="19" customWidth="1"/>
    <col min="35" max="35" width="12.125" style="23" customWidth="1"/>
    <col min="36" max="36" width="6.6875" style="23" customWidth="1"/>
    <col min="37" max="37" width="6.625" style="23" hidden="1" customWidth="1"/>
    <col min="38" max="38" width="21.375" style="23" customWidth="1"/>
    <col min="39" max="39" width="21.375" style="23" hidden="1" customWidth="1"/>
    <col min="40" max="40" width="21.375" style="23" customWidth="1"/>
    <col min="41" max="41" width="4.125" style="23" customWidth="1"/>
    <col min="42" max="42" width="1.6875" style="23" customWidth="1"/>
    <col min="43" max="43" width="4.125" style="20" customWidth="1"/>
    <col min="44" max="45" width="10" style="23" hidden="1" customWidth="1"/>
    <col min="46" max="46" width="3.5" style="23" customWidth="1"/>
    <col min="47" max="47" width="4.375" style="23" customWidth="1"/>
    <col min="48" max="48" width="10" style="19" hidden="1" customWidth="1"/>
    <col min="49" max="52" width="10" style="23" hidden="1" customWidth="1"/>
    <col min="53" max="54" width="11" style="23" hidden="1" customWidth="1"/>
    <col min="55" max="55" width="17.125" style="23" hidden="1" customWidth="1"/>
    <col min="56" max="59" width="11" style="23"/>
    <col min="60" max="104" width="0" style="23" hidden="1" customWidth="1"/>
    <col min="105" max="105" width="13.375" style="23" customWidth="1"/>
    <col min="106" max="108" width="11" style="23" customWidth="1"/>
    <col min="109" max="16384" width="11" style="23"/>
  </cols>
  <sheetData>
    <row r="1" spans="1:108" ht="59.25" customHeight="1" thickBot="1" x14ac:dyDescent="0.4">
      <c r="A1" s="23" t="s">
        <v>626</v>
      </c>
      <c r="C1" s="607" t="s">
        <v>589</v>
      </c>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345"/>
      <c r="AE1" s="345"/>
      <c r="AF1" s="345"/>
      <c r="AG1" s="607" t="s">
        <v>589</v>
      </c>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DA1" s="475">
        <f>'Tipp-Formular'!CV1:DD1</f>
        <v>0</v>
      </c>
      <c r="DB1" s="475"/>
      <c r="DC1" s="475"/>
      <c r="DD1" s="475"/>
    </row>
    <row r="2" spans="1:108" ht="28.5" customHeight="1" thickBot="1" x14ac:dyDescent="0.4">
      <c r="B2" s="251"/>
      <c r="C2" s="614" t="s">
        <v>134</v>
      </c>
      <c r="D2" s="615"/>
      <c r="E2" s="615"/>
      <c r="F2" s="615"/>
      <c r="G2" s="615"/>
      <c r="H2" s="185"/>
      <c r="I2" s="184"/>
      <c r="J2" s="185"/>
      <c r="K2" s="183"/>
      <c r="Q2" s="590" t="str">
        <f>'Tipp-Formular'!Q2:R6</f>
        <v/>
      </c>
      <c r="R2" s="590"/>
      <c r="T2" s="616" t="s">
        <v>134</v>
      </c>
      <c r="U2" s="617"/>
      <c r="V2" s="617"/>
      <c r="W2" s="617"/>
      <c r="X2" s="617"/>
      <c r="Y2" s="617"/>
      <c r="Z2" s="617"/>
      <c r="AA2" s="617"/>
      <c r="AB2" s="617"/>
      <c r="AC2" s="618"/>
      <c r="AE2" s="19"/>
      <c r="AF2" s="19"/>
      <c r="AG2" s="605" t="str">
        <f>'Tipp-Formular'!AG2:AG6</f>
        <v>.</v>
      </c>
      <c r="AI2" s="619" t="s">
        <v>569</v>
      </c>
      <c r="AJ2" s="620"/>
      <c r="AK2" s="620"/>
      <c r="AL2" s="620"/>
      <c r="AM2" s="620"/>
      <c r="AN2" s="620"/>
      <c r="AO2" s="620"/>
      <c r="AP2" s="620"/>
      <c r="AQ2" s="620"/>
      <c r="AR2" s="620"/>
      <c r="AS2" s="620"/>
      <c r="AT2" s="621"/>
      <c r="AW2" s="20"/>
      <c r="AZ2" s="19"/>
      <c r="DA2" s="335" t="str">
        <f>'Tipp-Formular'!DA2</f>
        <v>Gruppe A</v>
      </c>
      <c r="DB2" s="98" t="str">
        <f>'Tipp-Formular'!DB2</f>
        <v>Gelb
=1 Punkt</v>
      </c>
      <c r="DC2" s="98" t="str">
        <f>'Tipp-Formular'!DC2</f>
        <v>Rot
=3 Punkte</v>
      </c>
      <c r="DD2" s="19" t="str">
        <f>'Tipp-Formular'!DD2</f>
        <v>Summe</v>
      </c>
    </row>
    <row r="3" spans="1:108" ht="20.25" customHeight="1" thickBot="1" x14ac:dyDescent="0.4">
      <c r="B3" s="252">
        <f>'Tipp-Formular'!B3</f>
        <v>1</v>
      </c>
      <c r="C3" s="286">
        <f>'Tipp-Formular'!C3</f>
        <v>45457</v>
      </c>
      <c r="D3" s="287">
        <f>'Tipp-Formular'!D3</f>
        <v>0.875</v>
      </c>
      <c r="E3" s="288" t="str">
        <f>'Tipp-Formular'!E3</f>
        <v>Deutschland</v>
      </c>
      <c r="F3" s="288" t="str">
        <f>'Tipp-Formular'!F3</f>
        <v>Schottland</v>
      </c>
      <c r="G3" s="366">
        <f>IFERROR('Tipp-Formular'!G3,0)</f>
        <v>0</v>
      </c>
      <c r="H3" s="366" t="s">
        <v>54</v>
      </c>
      <c r="I3" s="366">
        <f>IFERROR('Tipp-Formular'!I3,0)</f>
        <v>0</v>
      </c>
      <c r="J3" s="289">
        <f>'Tipp-Formular'!J3</f>
        <v>0</v>
      </c>
      <c r="K3" s="151">
        <f>'Tipp-Formular'!K3</f>
        <v>0</v>
      </c>
      <c r="L3" s="39">
        <f>'Tipp-Formular'!L3</f>
        <v>0</v>
      </c>
      <c r="M3" s="39"/>
      <c r="N3" s="39"/>
      <c r="O3" s="17"/>
      <c r="P3" s="17"/>
      <c r="Q3" s="590"/>
      <c r="R3" s="590"/>
      <c r="T3" s="158">
        <v>1</v>
      </c>
      <c r="U3" s="159" t="s">
        <v>139</v>
      </c>
      <c r="V3" s="160" t="str">
        <f>'Tipp-Formular'!V3</f>
        <v>Tipps fehlen</v>
      </c>
      <c r="W3" s="160">
        <f>'Tipp-Formular'!W3</f>
        <v>0</v>
      </c>
      <c r="X3" s="161">
        <f>'Tipp-Formular'!X3</f>
        <v>0</v>
      </c>
      <c r="Y3" s="161" t="s">
        <v>54</v>
      </c>
      <c r="Z3" s="159">
        <f>'Tipp-Formular'!Z3</f>
        <v>0</v>
      </c>
      <c r="AA3" s="161">
        <f>'Tipp-Formular'!AA3</f>
        <v>0</v>
      </c>
      <c r="AB3" s="162">
        <f>'Tipp-Formular'!AB3</f>
        <v>0</v>
      </c>
      <c r="AC3" s="163" t="str">
        <f>'Tipp-Formular'!AC3</f>
        <v/>
      </c>
      <c r="AD3" s="340" t="str">
        <f>'Tipp-Formular'!AD3</f>
        <v>Reihung
unter den</v>
      </c>
      <c r="AE3" s="19"/>
      <c r="AF3" s="19"/>
      <c r="AG3" s="605"/>
      <c r="AI3" s="622"/>
      <c r="AJ3" s="623"/>
      <c r="AK3" s="623"/>
      <c r="AL3" s="623"/>
      <c r="AM3" s="623"/>
      <c r="AN3" s="623"/>
      <c r="AO3" s="623"/>
      <c r="AP3" s="623"/>
      <c r="AQ3" s="623"/>
      <c r="AR3" s="623"/>
      <c r="AS3" s="623"/>
      <c r="AT3" s="624"/>
      <c r="AW3" s="20"/>
      <c r="AZ3" s="19"/>
      <c r="DA3" s="23" t="str">
        <f>'Tipp-Formular'!DA3</f>
        <v>Deutschland</v>
      </c>
      <c r="DB3" s="39">
        <f>'Tipp-Formular'!DB3</f>
        <v>0</v>
      </c>
      <c r="DC3" s="39">
        <f>'Tipp-Formular'!DC3</f>
        <v>0</v>
      </c>
      <c r="DD3" s="19">
        <f>'Tipp-Formular'!DD3</f>
        <v>0</v>
      </c>
    </row>
    <row r="4" spans="1:108" ht="20.25" customHeight="1" x14ac:dyDescent="0.35">
      <c r="B4" s="252">
        <f>'Tipp-Formular'!B4</f>
        <v>2</v>
      </c>
      <c r="C4" s="286">
        <f>'Tipp-Formular'!C4</f>
        <v>45458</v>
      </c>
      <c r="D4" s="287">
        <f>'Tipp-Formular'!D4</f>
        <v>0.625</v>
      </c>
      <c r="E4" s="288" t="str">
        <f>'Tipp-Formular'!E4</f>
        <v>Ungarn</v>
      </c>
      <c r="F4" s="288" t="str">
        <f>'Tipp-Formular'!F4</f>
        <v>Schweiz</v>
      </c>
      <c r="G4" s="289">
        <f>IFERROR('Tipp-Formular'!G4,0)</f>
        <v>0</v>
      </c>
      <c r="H4" s="289" t="s">
        <v>54</v>
      </c>
      <c r="I4" s="289">
        <f>IFERROR('Tipp-Formular'!I4,0)</f>
        <v>0</v>
      </c>
      <c r="J4" s="289">
        <f>'Tipp-Formular'!J4</f>
        <v>0</v>
      </c>
      <c r="K4" s="151">
        <f>'Tipp-Formular'!K4</f>
        <v>0</v>
      </c>
      <c r="L4" s="39">
        <f>'Tipp-Formular'!L4</f>
        <v>0</v>
      </c>
      <c r="M4" s="39"/>
      <c r="N4" s="39"/>
      <c r="O4" s="17"/>
      <c r="P4" s="17"/>
      <c r="Q4" s="590"/>
      <c r="R4" s="590"/>
      <c r="T4" s="158">
        <v>2</v>
      </c>
      <c r="U4" s="159" t="s">
        <v>139</v>
      </c>
      <c r="V4" s="160" t="str">
        <f>'Tipp-Formular'!V4</f>
        <v>Tipps fehlen</v>
      </c>
      <c r="W4" s="160">
        <f>'Tipp-Formular'!W4</f>
        <v>0</v>
      </c>
      <c r="X4" s="161">
        <f>'Tipp-Formular'!X4</f>
        <v>0</v>
      </c>
      <c r="Y4" s="161" t="s">
        <v>54</v>
      </c>
      <c r="Z4" s="159">
        <f>'Tipp-Formular'!Z4</f>
        <v>0</v>
      </c>
      <c r="AA4" s="161">
        <f>'Tipp-Formular'!AA4</f>
        <v>0</v>
      </c>
      <c r="AB4" s="162">
        <f>'Tipp-Formular'!AB4</f>
        <v>0</v>
      </c>
      <c r="AC4" s="163" t="str">
        <f>'Tipp-Formular'!AC4</f>
        <v/>
      </c>
      <c r="AD4" s="341" t="str">
        <f>'Tipp-Formular'!AD4</f>
        <v>Dritt-
Platzierten</v>
      </c>
      <c r="AE4" s="19"/>
      <c r="AF4" s="19"/>
      <c r="AG4" s="605"/>
      <c r="AH4" s="476"/>
      <c r="AI4" s="625">
        <f>'Tipp-Formular'!AI4</f>
        <v>45472</v>
      </c>
      <c r="AJ4" s="638">
        <f>'Tipp-Formular'!AJ4</f>
        <v>0.875</v>
      </c>
      <c r="AK4" s="638" t="str">
        <f>'Tipp-Formular'!AK4</f>
        <v>1A</v>
      </c>
      <c r="AL4" s="608" t="str">
        <f>'Tipp-Formular'!AL4</f>
        <v/>
      </c>
      <c r="AM4" s="610" t="str">
        <f>'Tipp-Formular'!AM4</f>
        <v>2C</v>
      </c>
      <c r="AN4" s="608" t="str">
        <f>'Tipp-Formular'!AN4</f>
        <v/>
      </c>
      <c r="AO4" s="612">
        <f>IFERROR('Tipp-Formular'!AO4,0)</f>
        <v>0</v>
      </c>
      <c r="AP4" s="628" t="s">
        <v>54</v>
      </c>
      <c r="AQ4" s="630">
        <f>IFERROR('Tipp-Formular'!AQ4,0)</f>
        <v>0</v>
      </c>
      <c r="AR4" s="632"/>
      <c r="AS4" s="634">
        <f>'Tipp-Formular'!AS4</f>
        <v>0</v>
      </c>
      <c r="AT4" s="636">
        <f>'Tipp-Formular'!AT4</f>
        <v>0</v>
      </c>
      <c r="AU4" s="580">
        <f>'Tipp-Formular'!AU4</f>
        <v>0</v>
      </c>
      <c r="AV4" s="581" t="str">
        <f>'Tipp-Formular'!AV4</f>
        <v>1AF1</v>
      </c>
      <c r="AW4" s="582" t="str">
        <f>'Tipp-Formular'!AW4</f>
        <v/>
      </c>
      <c r="AX4" s="476" t="e">
        <f>'Tipp-Formular'!AX4:AX5</f>
        <v>#N/A</v>
      </c>
      <c r="AY4" s="476" t="e">
        <f>'Tipp-Formular'!AY4:AY5</f>
        <v>#N/A</v>
      </c>
      <c r="AZ4" s="581" t="str">
        <f>'Tipp-Formular'!AZ4</f>
        <v>nein</v>
      </c>
      <c r="BA4" s="581" t="str">
        <f>'Tipp-Formular'!BA4</f>
        <v/>
      </c>
      <c r="BB4" s="581" t="str">
        <f>'Tipp-Formular'!BB4</f>
        <v>2AF1</v>
      </c>
      <c r="BC4" s="582" t="str">
        <f>'Tipp-Formular'!BC4</f>
        <v/>
      </c>
      <c r="DA4" s="23" t="str">
        <f>'Tipp-Formular'!DA4</f>
        <v>Schottland</v>
      </c>
      <c r="DB4" s="39">
        <f>'Tipp-Formular'!DB4</f>
        <v>0</v>
      </c>
      <c r="DC4" s="39">
        <f>'Tipp-Formular'!DC4</f>
        <v>0</v>
      </c>
      <c r="DD4" s="19">
        <f>'Tipp-Formular'!DD4</f>
        <v>0</v>
      </c>
    </row>
    <row r="5" spans="1:108" ht="20.25" customHeight="1" thickBot="1" x14ac:dyDescent="0.4">
      <c r="B5" s="252">
        <f>'Tipp-Formular'!B5</f>
        <v>13</v>
      </c>
      <c r="C5" s="286">
        <f>'Tipp-Formular'!C5</f>
        <v>45462</v>
      </c>
      <c r="D5" s="287">
        <f>'Tipp-Formular'!D5</f>
        <v>0.875</v>
      </c>
      <c r="E5" s="288" t="str">
        <f>'Tipp-Formular'!E5</f>
        <v>Schottland</v>
      </c>
      <c r="F5" s="288" t="str">
        <f>'Tipp-Formular'!F5</f>
        <v>Schweiz</v>
      </c>
      <c r="G5" s="289">
        <f>IFERROR('Tipp-Formular'!G5,0)</f>
        <v>0</v>
      </c>
      <c r="H5" s="289" t="s">
        <v>54</v>
      </c>
      <c r="I5" s="289">
        <f>IFERROR('Tipp-Formular'!I5,0)</f>
        <v>0</v>
      </c>
      <c r="J5" s="289">
        <f>'Tipp-Formular'!J5</f>
        <v>0</v>
      </c>
      <c r="K5" s="151">
        <f>'Tipp-Formular'!K5</f>
        <v>0</v>
      </c>
      <c r="L5" s="39">
        <f>'Tipp-Formular'!L5</f>
        <v>0</v>
      </c>
      <c r="M5" s="39"/>
      <c r="N5" s="39"/>
      <c r="O5" s="17"/>
      <c r="P5" s="17"/>
      <c r="Q5" s="590"/>
      <c r="R5" s="590"/>
      <c r="T5" s="158">
        <v>3</v>
      </c>
      <c r="U5" s="159" t="s">
        <v>139</v>
      </c>
      <c r="V5" s="160" t="str">
        <f>'Tipp-Formular'!V5</f>
        <v>Tipps fehlen</v>
      </c>
      <c r="W5" s="160">
        <f>'Tipp-Formular'!W5</f>
        <v>0</v>
      </c>
      <c r="X5" s="161">
        <f>'Tipp-Formular'!X5</f>
        <v>0</v>
      </c>
      <c r="Y5" s="161" t="s">
        <v>54</v>
      </c>
      <c r="Z5" s="159">
        <f>'Tipp-Formular'!Z5</f>
        <v>0</v>
      </c>
      <c r="AA5" s="161">
        <f>'Tipp-Formular'!AA5</f>
        <v>0</v>
      </c>
      <c r="AB5" s="162">
        <f>'Tipp-Formular'!AB5</f>
        <v>0</v>
      </c>
      <c r="AC5" s="163" t="str">
        <f>'Tipp-Formular'!AC5</f>
        <v/>
      </c>
      <c r="AD5" s="342" t="str">
        <f>'Tipp-Formular'!AD5</f>
        <v/>
      </c>
      <c r="AE5" s="19"/>
      <c r="AF5" s="19"/>
      <c r="AG5" s="605"/>
      <c r="AH5" s="476"/>
      <c r="AI5" s="626"/>
      <c r="AJ5" s="627"/>
      <c r="AK5" s="627"/>
      <c r="AL5" s="609"/>
      <c r="AM5" s="611"/>
      <c r="AN5" s="609"/>
      <c r="AO5" s="613"/>
      <c r="AP5" s="629"/>
      <c r="AQ5" s="631"/>
      <c r="AR5" s="633"/>
      <c r="AS5" s="635"/>
      <c r="AT5" s="637"/>
      <c r="AU5" s="580"/>
      <c r="AV5" s="581"/>
      <c r="AW5" s="582"/>
      <c r="AX5" s="476"/>
      <c r="AY5" s="476"/>
      <c r="AZ5" s="581"/>
      <c r="BA5" s="581"/>
      <c r="BB5" s="581"/>
      <c r="BC5" s="582"/>
      <c r="DA5" s="23" t="str">
        <f>'Tipp-Formular'!DA5</f>
        <v>Ungarn</v>
      </c>
      <c r="DB5" s="39">
        <f>'Tipp-Formular'!DB5</f>
        <v>0</v>
      </c>
      <c r="DC5" s="39">
        <f>'Tipp-Formular'!DC5</f>
        <v>0</v>
      </c>
      <c r="DD5" s="19">
        <f>'Tipp-Formular'!DD5</f>
        <v>0</v>
      </c>
    </row>
    <row r="6" spans="1:108" ht="20.25" customHeight="1" x14ac:dyDescent="0.35">
      <c r="B6" s="252">
        <f>'Tipp-Formular'!B6</f>
        <v>14</v>
      </c>
      <c r="C6" s="286">
        <f>'Tipp-Formular'!C6</f>
        <v>45462</v>
      </c>
      <c r="D6" s="287">
        <f>'Tipp-Formular'!D6</f>
        <v>0.75</v>
      </c>
      <c r="E6" s="288" t="str">
        <f>'Tipp-Formular'!E6</f>
        <v>Deutschland</v>
      </c>
      <c r="F6" s="288" t="str">
        <f>'Tipp-Formular'!F6</f>
        <v>Ungarn</v>
      </c>
      <c r="G6" s="289">
        <f>IFERROR('Tipp-Formular'!G6,0)</f>
        <v>0</v>
      </c>
      <c r="H6" s="289" t="s">
        <v>54</v>
      </c>
      <c r="I6" s="289">
        <f>IFERROR('Tipp-Formular'!I6,0)</f>
        <v>0</v>
      </c>
      <c r="J6" s="289">
        <f>'Tipp-Formular'!J6</f>
        <v>0</v>
      </c>
      <c r="K6" s="151">
        <f>'Tipp-Formular'!K6</f>
        <v>0</v>
      </c>
      <c r="L6" s="39">
        <f>'Tipp-Formular'!L6</f>
        <v>0</v>
      </c>
      <c r="M6" s="39"/>
      <c r="N6" s="39"/>
      <c r="O6" s="17"/>
      <c r="P6" s="17"/>
      <c r="Q6" s="590"/>
      <c r="R6" s="590"/>
      <c r="T6" s="164">
        <v>4</v>
      </c>
      <c r="U6" s="165" t="s">
        <v>139</v>
      </c>
      <c r="V6" s="166" t="str">
        <f>'Tipp-Formular'!V6</f>
        <v>Tipps fehlen</v>
      </c>
      <c r="W6" s="166">
        <f>'Tipp-Formular'!W6</f>
        <v>0</v>
      </c>
      <c r="X6" s="167">
        <f>'Tipp-Formular'!X6</f>
        <v>0</v>
      </c>
      <c r="Y6" s="167" t="s">
        <v>54</v>
      </c>
      <c r="Z6" s="165">
        <f>'Tipp-Formular'!Z6</f>
        <v>0</v>
      </c>
      <c r="AA6" s="167">
        <f>'Tipp-Formular'!AA6</f>
        <v>0</v>
      </c>
      <c r="AB6" s="168">
        <f>'Tipp-Formular'!AB6</f>
        <v>0</v>
      </c>
      <c r="AC6" s="169" t="str">
        <f>'Tipp-Formular'!AC6</f>
        <v/>
      </c>
      <c r="AE6" s="19"/>
      <c r="AF6" s="19"/>
      <c r="AG6" s="605"/>
      <c r="AH6" s="476"/>
      <c r="AI6" s="626">
        <f>'Tipp-Formular'!AI6</f>
        <v>45472</v>
      </c>
      <c r="AJ6" s="627">
        <f>'Tipp-Formular'!AJ6</f>
        <v>0.75</v>
      </c>
      <c r="AK6" s="627" t="str">
        <f>'Tipp-Formular'!AK6</f>
        <v>2A</v>
      </c>
      <c r="AL6" s="609" t="str">
        <f>'Tipp-Formular'!AL6</f>
        <v/>
      </c>
      <c r="AM6" s="611" t="str">
        <f>'Tipp-Formular'!AM6</f>
        <v>2B</v>
      </c>
      <c r="AN6" s="609" t="str">
        <f>'Tipp-Formular'!AN6</f>
        <v/>
      </c>
      <c r="AO6" s="613">
        <f>IFERROR('Tipp-Formular'!AO6,0)</f>
        <v>0</v>
      </c>
      <c r="AP6" s="643" t="s">
        <v>54</v>
      </c>
      <c r="AQ6" s="631">
        <f>IFERROR('Tipp-Formular'!AQ6,0)</f>
        <v>0</v>
      </c>
      <c r="AR6" s="633"/>
      <c r="AS6" s="635">
        <f>'Tipp-Formular'!AS6</f>
        <v>0</v>
      </c>
      <c r="AT6" s="637">
        <f>'Tipp-Formular'!AT6</f>
        <v>0</v>
      </c>
      <c r="AU6" s="580">
        <f>'Tipp-Formular'!AU6</f>
        <v>0</v>
      </c>
      <c r="AV6" s="581" t="str">
        <f>'Tipp-Formular'!AV6</f>
        <v>1AF2</v>
      </c>
      <c r="AW6" s="582" t="str">
        <f>'Tipp-Formular'!AW6</f>
        <v/>
      </c>
      <c r="AX6" s="476" t="e">
        <f>'Tipp-Formular'!AX6:AX7</f>
        <v>#N/A</v>
      </c>
      <c r="AY6" s="476" t="e">
        <f>'Tipp-Formular'!AY6:AY7</f>
        <v>#N/A</v>
      </c>
      <c r="AZ6" s="581" t="str">
        <f>'Tipp-Formular'!AZ6</f>
        <v>nein</v>
      </c>
      <c r="BA6" s="581" t="str">
        <f>'Tipp-Formular'!BA6</f>
        <v/>
      </c>
      <c r="BB6" s="581" t="str">
        <f>'Tipp-Formular'!BB6</f>
        <v>2AF2</v>
      </c>
      <c r="BC6" s="582" t="str">
        <f>'Tipp-Formular'!BC6</f>
        <v/>
      </c>
      <c r="DA6" s="23" t="str">
        <f>'Tipp-Formular'!DA6</f>
        <v>Schweiz</v>
      </c>
      <c r="DB6" s="39">
        <f>'Tipp-Formular'!DB6</f>
        <v>0</v>
      </c>
      <c r="DC6" s="39">
        <f>'Tipp-Formular'!DC6</f>
        <v>0</v>
      </c>
      <c r="DD6" s="19">
        <f>'Tipp-Formular'!DD6</f>
        <v>0</v>
      </c>
    </row>
    <row r="7" spans="1:108" ht="20.25" customHeight="1" x14ac:dyDescent="0.35">
      <c r="B7" s="252">
        <f>'Tipp-Formular'!B7</f>
        <v>25</v>
      </c>
      <c r="C7" s="286">
        <f>'Tipp-Formular'!C7</f>
        <v>45466</v>
      </c>
      <c r="D7" s="287">
        <f>'Tipp-Formular'!D7</f>
        <v>0.875</v>
      </c>
      <c r="E7" s="288" t="str">
        <f>'Tipp-Formular'!E7</f>
        <v>Schweiz</v>
      </c>
      <c r="F7" s="288" t="str">
        <f>'Tipp-Formular'!F7</f>
        <v>Deutschland</v>
      </c>
      <c r="G7" s="289">
        <f>IFERROR('Tipp-Formular'!G7,0)</f>
        <v>0</v>
      </c>
      <c r="H7" s="289" t="s">
        <v>54</v>
      </c>
      <c r="I7" s="289">
        <f>IFERROR('Tipp-Formular'!I7,0)</f>
        <v>0</v>
      </c>
      <c r="J7" s="289">
        <f>'Tipp-Formular'!J7</f>
        <v>0</v>
      </c>
      <c r="K7" s="151">
        <f>'Tipp-Formular'!K7</f>
        <v>0</v>
      </c>
      <c r="L7" s="39">
        <f>'Tipp-Formular'!L7</f>
        <v>0</v>
      </c>
      <c r="M7" s="39"/>
      <c r="N7" s="39"/>
      <c r="O7" s="17"/>
      <c r="P7" s="39" t="str">
        <f>'Tipp-Formular'!P7</f>
        <v>nein</v>
      </c>
      <c r="Q7" s="40">
        <f>'Tipp-Formular'!Q7</f>
        <v>0</v>
      </c>
      <c r="T7" s="170"/>
      <c r="U7" s="276" t="str">
        <f>'Tipp-Formular'!U7</f>
        <v/>
      </c>
      <c r="V7" s="639" t="str">
        <f>'Tipp-Formular'!V7</f>
        <v/>
      </c>
      <c r="W7" s="639"/>
      <c r="X7" s="639"/>
      <c r="Y7" s="639"/>
      <c r="Z7" s="639"/>
      <c r="AA7" s="639"/>
      <c r="AB7" s="639"/>
      <c r="AC7" s="640"/>
      <c r="AE7" s="19">
        <f>'Tipp-Formular'!AE7</f>
        <v>0</v>
      </c>
      <c r="AF7" s="19"/>
      <c r="AG7" s="605"/>
      <c r="AH7" s="476"/>
      <c r="AI7" s="626"/>
      <c r="AJ7" s="627"/>
      <c r="AK7" s="627"/>
      <c r="AL7" s="609"/>
      <c r="AM7" s="611"/>
      <c r="AN7" s="609"/>
      <c r="AO7" s="613"/>
      <c r="AP7" s="629"/>
      <c r="AQ7" s="631"/>
      <c r="AR7" s="633"/>
      <c r="AS7" s="635"/>
      <c r="AT7" s="637"/>
      <c r="AU7" s="580"/>
      <c r="AV7" s="581"/>
      <c r="AW7" s="582"/>
      <c r="AX7" s="476"/>
      <c r="AY7" s="476"/>
      <c r="AZ7" s="581"/>
      <c r="BA7" s="581"/>
      <c r="BB7" s="581"/>
      <c r="BC7" s="582"/>
    </row>
    <row r="8" spans="1:108" ht="20.25" customHeight="1" thickBot="1" x14ac:dyDescent="0.4">
      <c r="B8" s="253">
        <f>'Tipp-Formular'!B8</f>
        <v>26</v>
      </c>
      <c r="C8" s="290">
        <f>'Tipp-Formular'!C8</f>
        <v>45466</v>
      </c>
      <c r="D8" s="291">
        <f>'Tipp-Formular'!D8</f>
        <v>0.875</v>
      </c>
      <c r="E8" s="292" t="str">
        <f>'Tipp-Formular'!E8</f>
        <v>Schottland</v>
      </c>
      <c r="F8" s="292" t="str">
        <f>'Tipp-Formular'!F8</f>
        <v>Ungarn</v>
      </c>
      <c r="G8" s="293">
        <f>IFERROR('Tipp-Formular'!G8,0)</f>
        <v>0</v>
      </c>
      <c r="H8" s="293" t="s">
        <v>54</v>
      </c>
      <c r="I8" s="293">
        <f>IFERROR('Tipp-Formular'!I8,0)</f>
        <v>0</v>
      </c>
      <c r="J8" s="293">
        <f>'Tipp-Formular'!J8</f>
        <v>0</v>
      </c>
      <c r="K8" s="152">
        <f>'Tipp-Formular'!K8</f>
        <v>0</v>
      </c>
      <c r="L8" s="39">
        <f>'Tipp-Formular'!L8</f>
        <v>0</v>
      </c>
      <c r="M8" s="39"/>
      <c r="N8" s="39"/>
      <c r="O8" s="17"/>
      <c r="P8" s="39" t="str">
        <f>'Tipp-Formular'!P8</f>
        <v>nein</v>
      </c>
      <c r="Q8" s="40">
        <v>0</v>
      </c>
      <c r="T8" s="172">
        <f>'Tipp-Formular'!T8</f>
        <v>0</v>
      </c>
      <c r="U8" s="172">
        <f>'Tipp-Formular'!U8</f>
        <v>0</v>
      </c>
      <c r="V8" s="641"/>
      <c r="W8" s="641"/>
      <c r="X8" s="641"/>
      <c r="Y8" s="641"/>
      <c r="Z8" s="641"/>
      <c r="AA8" s="641"/>
      <c r="AB8" s="641"/>
      <c r="AC8" s="642"/>
      <c r="AE8" s="19">
        <f>'Tipp-Formular'!AE8</f>
        <v>0</v>
      </c>
      <c r="AF8" s="19"/>
      <c r="AG8" s="605"/>
      <c r="AH8" s="476"/>
      <c r="AI8" s="626">
        <f>'Tipp-Formular'!AI8</f>
        <v>45473</v>
      </c>
      <c r="AJ8" s="627">
        <f>'Tipp-Formular'!AJ8</f>
        <v>0.875</v>
      </c>
      <c r="AK8" s="627" t="str">
        <f>'Tipp-Formular'!AK8</f>
        <v>1B</v>
      </c>
      <c r="AL8" s="609" t="str">
        <f>'Tipp-Formular'!AL8</f>
        <v/>
      </c>
      <c r="AM8" s="611" t="str">
        <f>'Tipp-Formular'!AM8</f>
        <v>3A</v>
      </c>
      <c r="AN8" s="609" t="str">
        <f>'Tipp-Formular'!AN8</f>
        <v/>
      </c>
      <c r="AO8" s="613">
        <f>IFERROR('Tipp-Formular'!AO8,0)</f>
        <v>0</v>
      </c>
      <c r="AP8" s="643" t="s">
        <v>54</v>
      </c>
      <c r="AQ8" s="631">
        <f>IFERROR('Tipp-Formular'!AQ8,0)</f>
        <v>0</v>
      </c>
      <c r="AR8" s="633"/>
      <c r="AS8" s="635">
        <f>'Tipp-Formular'!AS8</f>
        <v>0</v>
      </c>
      <c r="AT8" s="637">
        <f>'Tipp-Formular'!AT8</f>
        <v>0</v>
      </c>
      <c r="AU8" s="580">
        <f>'Tipp-Formular'!AU8</f>
        <v>0</v>
      </c>
      <c r="AV8" s="581" t="str">
        <f>'Tipp-Formular'!AV8</f>
        <v>1AF3</v>
      </c>
      <c r="AW8" s="582" t="str">
        <f>'Tipp-Formular'!AW8</f>
        <v/>
      </c>
      <c r="AX8" s="476" t="e">
        <f>'Tipp-Formular'!AX8:AX9</f>
        <v>#N/A</v>
      </c>
      <c r="AY8" s="476" t="e">
        <f>'Tipp-Formular'!AY8:AY9</f>
        <v>#N/A</v>
      </c>
      <c r="AZ8" s="581" t="str">
        <f>'Tipp-Formular'!AZ8</f>
        <v>nein</v>
      </c>
      <c r="BA8" s="581" t="str">
        <f>'Tipp-Formular'!BA8</f>
        <v/>
      </c>
      <c r="BB8" s="581" t="str">
        <f>'Tipp-Formular'!BB8</f>
        <v>2AF3</v>
      </c>
      <c r="BC8" s="582" t="str">
        <f>'Tipp-Formular'!BC8</f>
        <v/>
      </c>
    </row>
    <row r="9" spans="1:108" ht="19.5" customHeight="1" thickBot="1" x14ac:dyDescent="0.4">
      <c r="C9" s="294"/>
      <c r="D9" s="294"/>
      <c r="E9" s="295"/>
      <c r="F9" s="295"/>
      <c r="G9" s="296"/>
      <c r="H9" s="294"/>
      <c r="I9" s="297"/>
      <c r="J9" s="294"/>
      <c r="K9" s="294"/>
      <c r="L9" s="39"/>
      <c r="M9" s="39"/>
      <c r="N9" s="39"/>
      <c r="O9" s="17"/>
      <c r="P9" s="17"/>
      <c r="AE9" s="19"/>
      <c r="AF9" s="19"/>
      <c r="AG9" s="19"/>
      <c r="AH9" s="476"/>
      <c r="AI9" s="626"/>
      <c r="AJ9" s="627"/>
      <c r="AK9" s="627"/>
      <c r="AL9" s="609"/>
      <c r="AM9" s="611"/>
      <c r="AN9" s="609"/>
      <c r="AO9" s="613"/>
      <c r="AP9" s="629"/>
      <c r="AQ9" s="631"/>
      <c r="AR9" s="633"/>
      <c r="AS9" s="635"/>
      <c r="AT9" s="637"/>
      <c r="AU9" s="580"/>
      <c r="AV9" s="581"/>
      <c r="AW9" s="582"/>
      <c r="AX9" s="476"/>
      <c r="AY9" s="476"/>
      <c r="AZ9" s="581"/>
      <c r="BA9" s="581"/>
      <c r="BB9" s="581"/>
      <c r="BC9" s="582"/>
    </row>
    <row r="10" spans="1:108" ht="28.5" customHeight="1" thickBot="1" x14ac:dyDescent="0.4">
      <c r="B10" s="251"/>
      <c r="C10" s="614" t="s">
        <v>135</v>
      </c>
      <c r="D10" s="615"/>
      <c r="E10" s="615"/>
      <c r="F10" s="615"/>
      <c r="G10" s="615"/>
      <c r="H10" s="185"/>
      <c r="I10" s="184"/>
      <c r="J10" s="185"/>
      <c r="K10" s="183"/>
      <c r="L10" s="39"/>
      <c r="M10" s="39"/>
      <c r="N10" s="39"/>
      <c r="O10" s="17"/>
      <c r="P10" s="17"/>
      <c r="Q10" s="590" t="str">
        <f>'Tipp-Formular'!Q10:R14</f>
        <v/>
      </c>
      <c r="R10" s="590"/>
      <c r="T10" s="616" t="s">
        <v>135</v>
      </c>
      <c r="U10" s="617"/>
      <c r="V10" s="617"/>
      <c r="W10" s="617"/>
      <c r="X10" s="617"/>
      <c r="Y10" s="617"/>
      <c r="Z10" s="617"/>
      <c r="AA10" s="617"/>
      <c r="AB10" s="617"/>
      <c r="AC10" s="618"/>
      <c r="AE10" s="19"/>
      <c r="AF10" s="19"/>
      <c r="AG10" s="606" t="str">
        <f>'Tipp-Formular'!AG10:AG14</f>
        <v>.</v>
      </c>
      <c r="AH10" s="476"/>
      <c r="AI10" s="626">
        <f>'Tipp-Formular'!AI10</f>
        <v>45473</v>
      </c>
      <c r="AJ10" s="627">
        <f>'Tipp-Formular'!AJ10</f>
        <v>0.75</v>
      </c>
      <c r="AK10" s="627" t="str">
        <f>'Tipp-Formular'!AK10</f>
        <v>1C</v>
      </c>
      <c r="AL10" s="609" t="str">
        <f>'Tipp-Formular'!AL10</f>
        <v/>
      </c>
      <c r="AM10" s="611" t="str">
        <f>'Tipp-Formular'!AM10</f>
        <v>3D</v>
      </c>
      <c r="AN10" s="609" t="str">
        <f>'Tipp-Formular'!AN10</f>
        <v/>
      </c>
      <c r="AO10" s="613">
        <f>IFERROR('Tipp-Formular'!AO10,0)</f>
        <v>0</v>
      </c>
      <c r="AP10" s="643" t="s">
        <v>54</v>
      </c>
      <c r="AQ10" s="631">
        <f>IFERROR('Tipp-Formular'!AQ10,0)</f>
        <v>0</v>
      </c>
      <c r="AR10" s="633"/>
      <c r="AS10" s="635">
        <f>'Tipp-Formular'!AS10</f>
        <v>0</v>
      </c>
      <c r="AT10" s="637">
        <f>'Tipp-Formular'!AT10</f>
        <v>0</v>
      </c>
      <c r="AU10" s="580">
        <f>'Tipp-Formular'!AU10</f>
        <v>0</v>
      </c>
      <c r="AV10" s="581" t="str">
        <f>'Tipp-Formular'!AV10</f>
        <v>1AF4</v>
      </c>
      <c r="AW10" s="582" t="str">
        <f>'Tipp-Formular'!AW10</f>
        <v/>
      </c>
      <c r="AX10" s="476" t="e">
        <f>'Tipp-Formular'!AX10:AX11</f>
        <v>#N/A</v>
      </c>
      <c r="AY10" s="476" t="e">
        <f>'Tipp-Formular'!AY10:AY11</f>
        <v>#N/A</v>
      </c>
      <c r="AZ10" s="581" t="str">
        <f>'Tipp-Formular'!AZ10</f>
        <v>nein</v>
      </c>
      <c r="BA10" s="581" t="str">
        <f>'Tipp-Formular'!BA10</f>
        <v/>
      </c>
      <c r="BB10" s="581" t="str">
        <f>'Tipp-Formular'!BB10</f>
        <v>2AF4</v>
      </c>
      <c r="BC10" s="582" t="str">
        <f>'Tipp-Formular'!BC10</f>
        <v/>
      </c>
      <c r="DA10" s="335" t="str">
        <f>'Tipp-Formular'!DA10</f>
        <v>Gruppe B</v>
      </c>
      <c r="DB10" s="98" t="str">
        <f>'Tipp-Formular'!DB10</f>
        <v>Gelb
=1 Punkt</v>
      </c>
      <c r="DC10" s="98" t="str">
        <f>'Tipp-Formular'!DC10</f>
        <v>Rot
=3 Punkte</v>
      </c>
      <c r="DD10" s="19" t="str">
        <f>'Tipp-Formular'!DD10</f>
        <v>Summe</v>
      </c>
    </row>
    <row r="11" spans="1:108" ht="19.5" customHeight="1" x14ac:dyDescent="0.35">
      <c r="B11" s="254">
        <f>'Tipp-Formular'!B11</f>
        <v>3</v>
      </c>
      <c r="C11" s="286">
        <f>'Tipp-Formular'!C11</f>
        <v>45458</v>
      </c>
      <c r="D11" s="287">
        <f>'Tipp-Formular'!D11</f>
        <v>0.75</v>
      </c>
      <c r="E11" s="288" t="str">
        <f>'Tipp-Formular'!E11</f>
        <v>Spanien</v>
      </c>
      <c r="F11" s="288" t="str">
        <f>'Tipp-Formular'!F11</f>
        <v>Kroatien</v>
      </c>
      <c r="G11" s="366">
        <f>IFERROR('Tipp-Formular'!G11,0)</f>
        <v>0</v>
      </c>
      <c r="H11" s="366" t="s">
        <v>54</v>
      </c>
      <c r="I11" s="366">
        <f>IFERROR('Tipp-Formular'!I11,0)</f>
        <v>0</v>
      </c>
      <c r="J11" s="298">
        <f>'Tipp-Formular'!J11</f>
        <v>0</v>
      </c>
      <c r="K11" s="153">
        <f>'Tipp-Formular'!K11</f>
        <v>0</v>
      </c>
      <c r="L11" s="22">
        <f>'Tipp-Formular'!L11</f>
        <v>0</v>
      </c>
      <c r="Q11" s="590"/>
      <c r="R11" s="590"/>
      <c r="T11" s="158">
        <v>1</v>
      </c>
      <c r="U11" s="159" t="s">
        <v>139</v>
      </c>
      <c r="V11" s="160" t="str">
        <f>'Tipp-Formular'!V11</f>
        <v>Tipps fehlen</v>
      </c>
      <c r="W11" s="160">
        <f>'Tipp-Formular'!W11</f>
        <v>0</v>
      </c>
      <c r="X11" s="162">
        <f>'Tipp-Formular'!X11</f>
        <v>0</v>
      </c>
      <c r="Y11" s="161" t="s">
        <v>54</v>
      </c>
      <c r="Z11" s="159">
        <f>'Tipp-Formular'!Z11</f>
        <v>0</v>
      </c>
      <c r="AA11" s="161">
        <f>'Tipp-Formular'!AA11</f>
        <v>0</v>
      </c>
      <c r="AB11" s="162">
        <f>'Tipp-Formular'!AB11</f>
        <v>0</v>
      </c>
      <c r="AC11" s="163" t="str">
        <f>'Tipp-Formular'!AC11</f>
        <v/>
      </c>
      <c r="AD11" s="340" t="str">
        <f>'Tipp-Formular'!AD11</f>
        <v>Reihung
unter den</v>
      </c>
      <c r="AE11" s="19"/>
      <c r="AF11" s="19"/>
      <c r="AG11" s="606"/>
      <c r="AH11" s="476"/>
      <c r="AI11" s="626"/>
      <c r="AJ11" s="627"/>
      <c r="AK11" s="627"/>
      <c r="AL11" s="609"/>
      <c r="AM11" s="611"/>
      <c r="AN11" s="609"/>
      <c r="AO11" s="613"/>
      <c r="AP11" s="629"/>
      <c r="AQ11" s="631"/>
      <c r="AR11" s="633"/>
      <c r="AS11" s="635"/>
      <c r="AT11" s="637"/>
      <c r="AU11" s="580"/>
      <c r="AV11" s="581"/>
      <c r="AW11" s="582"/>
      <c r="AX11" s="476"/>
      <c r="AY11" s="476"/>
      <c r="AZ11" s="581"/>
      <c r="BA11" s="581"/>
      <c r="BB11" s="581"/>
      <c r="BC11" s="582"/>
      <c r="DA11" s="23" t="str">
        <f>'Tipp-Formular'!DA11</f>
        <v>Spanien</v>
      </c>
      <c r="DB11" s="39">
        <f>'Tipp-Formular'!DB11</f>
        <v>0</v>
      </c>
      <c r="DC11" s="39">
        <f>'Tipp-Formular'!DC11</f>
        <v>0</v>
      </c>
      <c r="DD11" s="19">
        <f>'Tipp-Formular'!DD11</f>
        <v>0</v>
      </c>
    </row>
    <row r="12" spans="1:108" ht="19.5" customHeight="1" x14ac:dyDescent="0.35">
      <c r="B12" s="254">
        <f>'Tipp-Formular'!B12</f>
        <v>4</v>
      </c>
      <c r="C12" s="286">
        <f>'Tipp-Formular'!C12</f>
        <v>45458</v>
      </c>
      <c r="D12" s="287">
        <f>'Tipp-Formular'!D12</f>
        <v>0.875</v>
      </c>
      <c r="E12" s="288" t="str">
        <f>'Tipp-Formular'!E12</f>
        <v>Italien</v>
      </c>
      <c r="F12" s="288" t="str">
        <f>'Tipp-Formular'!F12</f>
        <v>Albanien</v>
      </c>
      <c r="G12" s="289">
        <f>IFERROR('Tipp-Formular'!G12,0)</f>
        <v>0</v>
      </c>
      <c r="H12" s="289" t="s">
        <v>54</v>
      </c>
      <c r="I12" s="289">
        <f>IFERROR('Tipp-Formular'!I12,0)</f>
        <v>0</v>
      </c>
      <c r="J12" s="298">
        <f>'Tipp-Formular'!J12</f>
        <v>0</v>
      </c>
      <c r="K12" s="156">
        <f>'Tipp-Formular'!K12</f>
        <v>0</v>
      </c>
      <c r="L12" s="22">
        <f>'Tipp-Formular'!L12</f>
        <v>0</v>
      </c>
      <c r="Q12" s="590"/>
      <c r="R12" s="590"/>
      <c r="T12" s="158">
        <v>2</v>
      </c>
      <c r="U12" s="159" t="s">
        <v>139</v>
      </c>
      <c r="V12" s="160" t="str">
        <f>'Tipp-Formular'!V12</f>
        <v>Tipps fehlen</v>
      </c>
      <c r="W12" s="160">
        <f>'Tipp-Formular'!W12</f>
        <v>0</v>
      </c>
      <c r="X12" s="162">
        <f>'Tipp-Formular'!X12</f>
        <v>0</v>
      </c>
      <c r="Y12" s="161" t="s">
        <v>54</v>
      </c>
      <c r="Z12" s="159">
        <f>'Tipp-Formular'!Z12</f>
        <v>0</v>
      </c>
      <c r="AA12" s="161">
        <f>'Tipp-Formular'!AA12</f>
        <v>0</v>
      </c>
      <c r="AB12" s="162">
        <f>'Tipp-Formular'!AB12</f>
        <v>0</v>
      </c>
      <c r="AC12" s="163" t="str">
        <f>'Tipp-Formular'!AC12</f>
        <v/>
      </c>
      <c r="AD12" s="341" t="str">
        <f>'Tipp-Formular'!AD12</f>
        <v>Dritt-
Platzierten</v>
      </c>
      <c r="AE12" s="19"/>
      <c r="AF12" s="19"/>
      <c r="AG12" s="606"/>
      <c r="AH12" s="476"/>
      <c r="AI12" s="626">
        <f>'Tipp-Formular'!AI12</f>
        <v>45474</v>
      </c>
      <c r="AJ12" s="627">
        <f>'Tipp-Formular'!AJ12</f>
        <v>0.875</v>
      </c>
      <c r="AK12" s="627" t="str">
        <f>'Tipp-Formular'!AK12</f>
        <v>1F</v>
      </c>
      <c r="AL12" s="609" t="str">
        <f>'Tipp-Formular'!AL12</f>
        <v/>
      </c>
      <c r="AM12" s="611" t="str">
        <f>'Tipp-Formular'!AM12</f>
        <v>3C</v>
      </c>
      <c r="AN12" s="609" t="str">
        <f>'Tipp-Formular'!AN12</f>
        <v/>
      </c>
      <c r="AO12" s="613">
        <f>IFERROR('Tipp-Formular'!AO12,0)</f>
        <v>0</v>
      </c>
      <c r="AP12" s="643" t="s">
        <v>54</v>
      </c>
      <c r="AQ12" s="631">
        <f>IFERROR('Tipp-Formular'!AQ12,0)</f>
        <v>0</v>
      </c>
      <c r="AR12" s="633"/>
      <c r="AS12" s="635">
        <f>'Tipp-Formular'!AS12</f>
        <v>0</v>
      </c>
      <c r="AT12" s="637">
        <f>'Tipp-Formular'!AT12</f>
        <v>0</v>
      </c>
      <c r="AU12" s="580">
        <f>'Tipp-Formular'!AU12</f>
        <v>0</v>
      </c>
      <c r="AV12" s="581" t="str">
        <f>'Tipp-Formular'!AV12</f>
        <v>1AF5</v>
      </c>
      <c r="AW12" s="582" t="str">
        <f>'Tipp-Formular'!AW12</f>
        <v/>
      </c>
      <c r="AX12" s="476" t="e">
        <f>'Tipp-Formular'!AX12:AX13</f>
        <v>#N/A</v>
      </c>
      <c r="AY12" s="476" t="e">
        <f>'Tipp-Formular'!AY12:AY13</f>
        <v>#N/A</v>
      </c>
      <c r="AZ12" s="581" t="str">
        <f>'Tipp-Formular'!AZ12</f>
        <v>nein</v>
      </c>
      <c r="BA12" s="581" t="str">
        <f>'Tipp-Formular'!BA12</f>
        <v/>
      </c>
      <c r="BB12" s="581" t="str">
        <f>'Tipp-Formular'!BB12</f>
        <v>2AF5</v>
      </c>
      <c r="BC12" s="582" t="str">
        <f>'Tipp-Formular'!BC12</f>
        <v/>
      </c>
      <c r="DA12" s="23" t="str">
        <f>'Tipp-Formular'!DA12</f>
        <v>Kroatien</v>
      </c>
      <c r="DB12" s="39">
        <f>'Tipp-Formular'!DB12</f>
        <v>0</v>
      </c>
      <c r="DC12" s="39">
        <f>'Tipp-Formular'!DC12</f>
        <v>0</v>
      </c>
      <c r="DD12" s="19">
        <f>'Tipp-Formular'!DD12</f>
        <v>0</v>
      </c>
    </row>
    <row r="13" spans="1:108" ht="19.5" customHeight="1" thickBot="1" x14ac:dyDescent="0.4">
      <c r="B13" s="254">
        <f>'Tipp-Formular'!B13</f>
        <v>15</v>
      </c>
      <c r="C13" s="286">
        <f>'Tipp-Formular'!C13</f>
        <v>45462</v>
      </c>
      <c r="D13" s="287">
        <f>'Tipp-Formular'!D13</f>
        <v>0.625</v>
      </c>
      <c r="E13" s="288" t="str">
        <f>'Tipp-Formular'!E13</f>
        <v>Kroatien</v>
      </c>
      <c r="F13" s="288" t="str">
        <f>'Tipp-Formular'!F13</f>
        <v>Albanien</v>
      </c>
      <c r="G13" s="289">
        <f>IFERROR('Tipp-Formular'!G13,0)</f>
        <v>0</v>
      </c>
      <c r="H13" s="289" t="s">
        <v>54</v>
      </c>
      <c r="I13" s="289">
        <f>IFERROR('Tipp-Formular'!I13,0)</f>
        <v>0</v>
      </c>
      <c r="J13" s="298">
        <f>'Tipp-Formular'!J13</f>
        <v>0</v>
      </c>
      <c r="K13" s="156">
        <f>'Tipp-Formular'!K13</f>
        <v>0</v>
      </c>
      <c r="L13" s="22">
        <f>'Tipp-Formular'!L13</f>
        <v>0</v>
      </c>
      <c r="Q13" s="590"/>
      <c r="R13" s="590"/>
      <c r="T13" s="158">
        <v>3</v>
      </c>
      <c r="U13" s="159" t="s">
        <v>139</v>
      </c>
      <c r="V13" s="160" t="str">
        <f>'Tipp-Formular'!V13</f>
        <v>Tipps fehlen</v>
      </c>
      <c r="W13" s="160">
        <f>'Tipp-Formular'!W13</f>
        <v>0</v>
      </c>
      <c r="X13" s="162">
        <f>'Tipp-Formular'!X13</f>
        <v>0</v>
      </c>
      <c r="Y13" s="161" t="s">
        <v>54</v>
      </c>
      <c r="Z13" s="159">
        <f>'Tipp-Formular'!Z13</f>
        <v>0</v>
      </c>
      <c r="AA13" s="161">
        <f>'Tipp-Formular'!AA13</f>
        <v>0</v>
      </c>
      <c r="AB13" s="162">
        <f>'Tipp-Formular'!AB13</f>
        <v>0</v>
      </c>
      <c r="AC13" s="163" t="str">
        <f>'Tipp-Formular'!AC13</f>
        <v/>
      </c>
      <c r="AD13" s="342" t="str">
        <f>'Tipp-Formular'!AD13</f>
        <v/>
      </c>
      <c r="AE13" s="19"/>
      <c r="AF13" s="19"/>
      <c r="AG13" s="606"/>
      <c r="AH13" s="476"/>
      <c r="AI13" s="626"/>
      <c r="AJ13" s="627"/>
      <c r="AK13" s="627"/>
      <c r="AL13" s="609"/>
      <c r="AM13" s="611"/>
      <c r="AN13" s="609"/>
      <c r="AO13" s="613"/>
      <c r="AP13" s="629"/>
      <c r="AQ13" s="631"/>
      <c r="AR13" s="633"/>
      <c r="AS13" s="635"/>
      <c r="AT13" s="637"/>
      <c r="AU13" s="580"/>
      <c r="AV13" s="581"/>
      <c r="AW13" s="582"/>
      <c r="AX13" s="476"/>
      <c r="AY13" s="476"/>
      <c r="AZ13" s="581"/>
      <c r="BA13" s="581"/>
      <c r="BB13" s="581"/>
      <c r="BC13" s="582"/>
      <c r="DA13" s="23" t="str">
        <f>'Tipp-Formular'!DA13</f>
        <v>Italien</v>
      </c>
      <c r="DB13" s="39">
        <f>'Tipp-Formular'!DB13</f>
        <v>0</v>
      </c>
      <c r="DC13" s="39">
        <f>'Tipp-Formular'!DC13</f>
        <v>0</v>
      </c>
      <c r="DD13" s="19">
        <f>'Tipp-Formular'!DD13</f>
        <v>0</v>
      </c>
    </row>
    <row r="14" spans="1:108" ht="19.5" customHeight="1" x14ac:dyDescent="0.35">
      <c r="B14" s="254">
        <f>'Tipp-Formular'!B14</f>
        <v>16</v>
      </c>
      <c r="C14" s="286">
        <f>'Tipp-Formular'!C14</f>
        <v>45463</v>
      </c>
      <c r="D14" s="287">
        <f>'Tipp-Formular'!D14</f>
        <v>0.875</v>
      </c>
      <c r="E14" s="288" t="str">
        <f>'Tipp-Formular'!E14</f>
        <v>Spanien</v>
      </c>
      <c r="F14" s="288" t="str">
        <f>'Tipp-Formular'!F14</f>
        <v>Italien</v>
      </c>
      <c r="G14" s="289">
        <f>IFERROR('Tipp-Formular'!G14,0)</f>
        <v>0</v>
      </c>
      <c r="H14" s="289" t="s">
        <v>54</v>
      </c>
      <c r="I14" s="289">
        <f>IFERROR('Tipp-Formular'!I14,0)</f>
        <v>0</v>
      </c>
      <c r="J14" s="298">
        <f>'Tipp-Formular'!J14</f>
        <v>0</v>
      </c>
      <c r="K14" s="156">
        <f>'Tipp-Formular'!K14</f>
        <v>0</v>
      </c>
      <c r="L14" s="22">
        <f>'Tipp-Formular'!L14</f>
        <v>0</v>
      </c>
      <c r="Q14" s="590"/>
      <c r="R14" s="590"/>
      <c r="T14" s="164">
        <v>4</v>
      </c>
      <c r="U14" s="165" t="s">
        <v>139</v>
      </c>
      <c r="V14" s="166" t="str">
        <f>'Tipp-Formular'!V14</f>
        <v>Tipps fehlen</v>
      </c>
      <c r="W14" s="166">
        <f>'Tipp-Formular'!W14</f>
        <v>0</v>
      </c>
      <c r="X14" s="168">
        <f>'Tipp-Formular'!X14</f>
        <v>0</v>
      </c>
      <c r="Y14" s="167" t="s">
        <v>54</v>
      </c>
      <c r="Z14" s="165">
        <f>'Tipp-Formular'!Z14</f>
        <v>0</v>
      </c>
      <c r="AA14" s="167">
        <f>'Tipp-Formular'!AA14</f>
        <v>0</v>
      </c>
      <c r="AB14" s="168">
        <f>'Tipp-Formular'!AB14</f>
        <v>0</v>
      </c>
      <c r="AC14" s="169" t="str">
        <f>'Tipp-Formular'!AC14</f>
        <v/>
      </c>
      <c r="AE14" s="19"/>
      <c r="AF14" s="19"/>
      <c r="AG14" s="606"/>
      <c r="AH14" s="476"/>
      <c r="AI14" s="626">
        <f>'Tipp-Formular'!AI14</f>
        <v>45474</v>
      </c>
      <c r="AJ14" s="627">
        <f>'Tipp-Formular'!AJ14</f>
        <v>0.75</v>
      </c>
      <c r="AK14" s="627" t="str">
        <f>'Tipp-Formular'!AK14</f>
        <v>2D</v>
      </c>
      <c r="AL14" s="609" t="str">
        <f>'Tipp-Formular'!AL14</f>
        <v/>
      </c>
      <c r="AM14" s="611" t="str">
        <f>'Tipp-Formular'!AM14</f>
        <v>2E</v>
      </c>
      <c r="AN14" s="609" t="str">
        <f>'Tipp-Formular'!AN14</f>
        <v/>
      </c>
      <c r="AO14" s="613">
        <f>IFERROR('Tipp-Formular'!AO14,0)</f>
        <v>0</v>
      </c>
      <c r="AP14" s="643" t="s">
        <v>54</v>
      </c>
      <c r="AQ14" s="631">
        <f>IFERROR('Tipp-Formular'!AQ14,0)</f>
        <v>0</v>
      </c>
      <c r="AR14" s="633"/>
      <c r="AS14" s="635">
        <f>'Tipp-Formular'!AS14</f>
        <v>0</v>
      </c>
      <c r="AT14" s="637">
        <f>'Tipp-Formular'!AT14</f>
        <v>0</v>
      </c>
      <c r="AU14" s="580">
        <f>'Tipp-Formular'!AU14</f>
        <v>0</v>
      </c>
      <c r="AV14" s="581" t="str">
        <f>'Tipp-Formular'!AV14</f>
        <v>1AF6</v>
      </c>
      <c r="AW14" s="582" t="str">
        <f>'Tipp-Formular'!AW14</f>
        <v/>
      </c>
      <c r="AX14" s="476" t="e">
        <f>'Tipp-Formular'!AX14:AX15</f>
        <v>#N/A</v>
      </c>
      <c r="AY14" s="476" t="e">
        <f>'Tipp-Formular'!AY14:AY15</f>
        <v>#N/A</v>
      </c>
      <c r="AZ14" s="581" t="str">
        <f>'Tipp-Formular'!AZ14</f>
        <v>nein</v>
      </c>
      <c r="BA14" s="581" t="str">
        <f>'Tipp-Formular'!BA14</f>
        <v/>
      </c>
      <c r="BB14" s="581" t="str">
        <f>'Tipp-Formular'!BB14</f>
        <v>2AF6</v>
      </c>
      <c r="BC14" s="582" t="str">
        <f>'Tipp-Formular'!BC14</f>
        <v/>
      </c>
      <c r="DA14" s="23" t="str">
        <f>'Tipp-Formular'!DA14</f>
        <v>Albanien</v>
      </c>
      <c r="DB14" s="39">
        <f>'Tipp-Formular'!DB14</f>
        <v>0</v>
      </c>
      <c r="DC14" s="39">
        <f>'Tipp-Formular'!DC14</f>
        <v>0</v>
      </c>
      <c r="DD14" s="19">
        <f>'Tipp-Formular'!DD14</f>
        <v>0</v>
      </c>
    </row>
    <row r="15" spans="1:108" ht="19.5" customHeight="1" x14ac:dyDescent="0.35">
      <c r="B15" s="254">
        <f>'Tipp-Formular'!B15</f>
        <v>27</v>
      </c>
      <c r="C15" s="286">
        <f>'Tipp-Formular'!C15</f>
        <v>45467</v>
      </c>
      <c r="D15" s="287">
        <f>'Tipp-Formular'!D15</f>
        <v>0.875</v>
      </c>
      <c r="E15" s="288" t="str">
        <f>'Tipp-Formular'!E15</f>
        <v>Albanien</v>
      </c>
      <c r="F15" s="288" t="str">
        <f>'Tipp-Formular'!F15</f>
        <v>Spanien</v>
      </c>
      <c r="G15" s="289">
        <f>IFERROR('Tipp-Formular'!G15,0)</f>
        <v>0</v>
      </c>
      <c r="H15" s="289" t="s">
        <v>54</v>
      </c>
      <c r="I15" s="289">
        <f>IFERROR('Tipp-Formular'!I15,0)</f>
        <v>0</v>
      </c>
      <c r="J15" s="298">
        <f>'Tipp-Formular'!J15</f>
        <v>0</v>
      </c>
      <c r="K15" s="156">
        <f>'Tipp-Formular'!K15</f>
        <v>0</v>
      </c>
      <c r="L15" s="22">
        <f>'Tipp-Formular'!L15</f>
        <v>0</v>
      </c>
      <c r="P15" s="19" t="str">
        <f>'Tipp-Formular'!P15</f>
        <v>nein</v>
      </c>
      <c r="Q15" s="40">
        <f>'Tipp-Formular'!Q15</f>
        <v>0</v>
      </c>
      <c r="T15" s="170"/>
      <c r="U15" s="276" t="str">
        <f>'Tipp-Formular'!U15</f>
        <v/>
      </c>
      <c r="V15" s="644" t="str">
        <f>'Tipp-Formular'!V15</f>
        <v/>
      </c>
      <c r="W15" s="644"/>
      <c r="X15" s="644"/>
      <c r="Y15" s="644"/>
      <c r="Z15" s="644"/>
      <c r="AA15" s="644"/>
      <c r="AB15" s="644"/>
      <c r="AC15" s="645"/>
      <c r="AE15" s="19">
        <f>'Tipp-Formular'!AE15</f>
        <v>0</v>
      </c>
      <c r="AF15" s="19"/>
      <c r="AG15" s="606"/>
      <c r="AH15" s="476"/>
      <c r="AI15" s="626"/>
      <c r="AJ15" s="627"/>
      <c r="AK15" s="627"/>
      <c r="AL15" s="609"/>
      <c r="AM15" s="611"/>
      <c r="AN15" s="609"/>
      <c r="AO15" s="613"/>
      <c r="AP15" s="629"/>
      <c r="AQ15" s="631"/>
      <c r="AR15" s="633"/>
      <c r="AS15" s="635"/>
      <c r="AT15" s="637"/>
      <c r="AU15" s="580"/>
      <c r="AV15" s="581"/>
      <c r="AW15" s="582"/>
      <c r="AX15" s="476"/>
      <c r="AY15" s="476"/>
      <c r="AZ15" s="581"/>
      <c r="BA15" s="581"/>
      <c r="BB15" s="581"/>
      <c r="BC15" s="582"/>
    </row>
    <row r="16" spans="1:108" ht="19.5" customHeight="1" thickBot="1" x14ac:dyDescent="0.4">
      <c r="B16" s="255">
        <f>'Tipp-Formular'!B16</f>
        <v>28</v>
      </c>
      <c r="C16" s="290">
        <f>'Tipp-Formular'!C16</f>
        <v>45467</v>
      </c>
      <c r="D16" s="291">
        <f>'Tipp-Formular'!D16</f>
        <v>0.875</v>
      </c>
      <c r="E16" s="292" t="str">
        <f>'Tipp-Formular'!E16</f>
        <v>Kroatien</v>
      </c>
      <c r="F16" s="292" t="str">
        <f>'Tipp-Formular'!F16</f>
        <v>Italien</v>
      </c>
      <c r="G16" s="293">
        <f>IFERROR('Tipp-Formular'!G16,0)</f>
        <v>0</v>
      </c>
      <c r="H16" s="293" t="s">
        <v>54</v>
      </c>
      <c r="I16" s="293">
        <f>IFERROR('Tipp-Formular'!I16,0)</f>
        <v>0</v>
      </c>
      <c r="J16" s="299">
        <f>'Tipp-Formular'!J16</f>
        <v>0</v>
      </c>
      <c r="K16" s="157">
        <f>'Tipp-Formular'!K16</f>
        <v>0</v>
      </c>
      <c r="L16" s="22">
        <f>'Tipp-Formular'!L16</f>
        <v>0</v>
      </c>
      <c r="P16" s="19" t="str">
        <f>'Tipp-Formular'!P16</f>
        <v>nein</v>
      </c>
      <c r="Q16" s="40">
        <v>0</v>
      </c>
      <c r="T16" s="172">
        <f>'Tipp-Formular'!T16</f>
        <v>0</v>
      </c>
      <c r="U16" s="172">
        <f>'Tipp-Formular'!U16</f>
        <v>0</v>
      </c>
      <c r="V16" s="641"/>
      <c r="W16" s="641"/>
      <c r="X16" s="641"/>
      <c r="Y16" s="641"/>
      <c r="Z16" s="641"/>
      <c r="AA16" s="641"/>
      <c r="AB16" s="641"/>
      <c r="AC16" s="642"/>
      <c r="AE16" s="19">
        <f>'Tipp-Formular'!AE16</f>
        <v>0</v>
      </c>
      <c r="AF16" s="19"/>
      <c r="AG16" s="606"/>
      <c r="AH16" s="476"/>
      <c r="AI16" s="626">
        <f>'Tipp-Formular'!AI16</f>
        <v>45475</v>
      </c>
      <c r="AJ16" s="627">
        <f>'Tipp-Formular'!AJ16</f>
        <v>0.75</v>
      </c>
      <c r="AK16" s="627" t="str">
        <f>'Tipp-Formular'!AK16</f>
        <v>1E</v>
      </c>
      <c r="AL16" s="609" t="str">
        <f>'Tipp-Formular'!AL16</f>
        <v/>
      </c>
      <c r="AM16" s="611" t="str">
        <f>'Tipp-Formular'!AM16</f>
        <v>3B</v>
      </c>
      <c r="AN16" s="609" t="str">
        <f>'Tipp-Formular'!AN16</f>
        <v/>
      </c>
      <c r="AO16" s="613">
        <f>IFERROR('Tipp-Formular'!AO16,0)</f>
        <v>0</v>
      </c>
      <c r="AP16" s="643" t="s">
        <v>54</v>
      </c>
      <c r="AQ16" s="631">
        <f>IFERROR('Tipp-Formular'!AQ16,0)</f>
        <v>0</v>
      </c>
      <c r="AR16" s="633"/>
      <c r="AS16" s="635">
        <f>'Tipp-Formular'!AS16</f>
        <v>0</v>
      </c>
      <c r="AT16" s="637">
        <f>'Tipp-Formular'!AT16</f>
        <v>0</v>
      </c>
      <c r="AU16" s="580">
        <f>'Tipp-Formular'!AU16</f>
        <v>0</v>
      </c>
      <c r="AV16" s="581" t="str">
        <f>'Tipp-Formular'!AV16</f>
        <v>1AF7</v>
      </c>
      <c r="AW16" s="582" t="str">
        <f>'Tipp-Formular'!AW16</f>
        <v/>
      </c>
      <c r="AX16" s="476" t="e">
        <f>'Tipp-Formular'!AX16:AX17</f>
        <v>#N/A</v>
      </c>
      <c r="AY16" s="476" t="e">
        <f>'Tipp-Formular'!AY16:AY17</f>
        <v>#N/A</v>
      </c>
      <c r="AZ16" s="581" t="str">
        <f>'Tipp-Formular'!AZ16</f>
        <v>nein</v>
      </c>
      <c r="BA16" s="581" t="str">
        <f>'Tipp-Formular'!BA16</f>
        <v/>
      </c>
      <c r="BB16" s="581" t="str">
        <f>'Tipp-Formular'!BB16</f>
        <v>2AF7</v>
      </c>
      <c r="BC16" s="582" t="str">
        <f>'Tipp-Formular'!BC16</f>
        <v/>
      </c>
    </row>
    <row r="17" spans="2:108" ht="19.5" customHeight="1" thickBot="1" x14ac:dyDescent="0.4">
      <c r="C17" s="294"/>
      <c r="D17" s="294"/>
      <c r="E17" s="295"/>
      <c r="F17" s="295"/>
      <c r="G17" s="296"/>
      <c r="H17" s="294"/>
      <c r="I17" s="297"/>
      <c r="J17" s="294"/>
      <c r="K17" s="294"/>
      <c r="L17" s="39"/>
      <c r="M17" s="39"/>
      <c r="N17" s="39"/>
      <c r="O17" s="17"/>
      <c r="P17" s="17"/>
      <c r="AE17" s="19"/>
      <c r="AF17" s="19"/>
      <c r="AG17" s="19"/>
      <c r="AH17" s="476"/>
      <c r="AI17" s="626"/>
      <c r="AJ17" s="627"/>
      <c r="AK17" s="627"/>
      <c r="AL17" s="609"/>
      <c r="AM17" s="611"/>
      <c r="AN17" s="609"/>
      <c r="AO17" s="613"/>
      <c r="AP17" s="629"/>
      <c r="AQ17" s="631"/>
      <c r="AR17" s="633"/>
      <c r="AS17" s="635"/>
      <c r="AT17" s="637"/>
      <c r="AU17" s="580"/>
      <c r="AV17" s="581"/>
      <c r="AW17" s="582"/>
      <c r="AX17" s="476"/>
      <c r="AY17" s="476"/>
      <c r="AZ17" s="581"/>
      <c r="BA17" s="581"/>
      <c r="BB17" s="581"/>
      <c r="BC17" s="582"/>
    </row>
    <row r="18" spans="2:108" ht="28.5" customHeight="1" thickBot="1" x14ac:dyDescent="0.4">
      <c r="B18" s="251"/>
      <c r="C18" s="614" t="s">
        <v>136</v>
      </c>
      <c r="D18" s="615"/>
      <c r="E18" s="615"/>
      <c r="F18" s="615"/>
      <c r="G18" s="615"/>
      <c r="H18" s="185"/>
      <c r="I18" s="184"/>
      <c r="J18" s="185"/>
      <c r="K18" s="183"/>
      <c r="L18" s="39"/>
      <c r="M18" s="39"/>
      <c r="N18" s="39"/>
      <c r="O18" s="17"/>
      <c r="P18" s="17"/>
      <c r="Q18" s="590" t="str">
        <f>'Tipp-Formular'!Q18:R22</f>
        <v/>
      </c>
      <c r="R18" s="590"/>
      <c r="T18" s="616" t="s">
        <v>136</v>
      </c>
      <c r="U18" s="617"/>
      <c r="V18" s="617"/>
      <c r="W18" s="617"/>
      <c r="X18" s="617"/>
      <c r="Y18" s="617"/>
      <c r="Z18" s="617"/>
      <c r="AA18" s="617"/>
      <c r="AB18" s="617"/>
      <c r="AC18" s="618"/>
      <c r="AE18" s="19"/>
      <c r="AF18" s="19"/>
      <c r="AG18" s="606" t="str">
        <f>'Tipp-Formular'!AG18:AG22</f>
        <v>.</v>
      </c>
      <c r="AH18" s="476"/>
      <c r="AI18" s="626">
        <f>'Tipp-Formular'!AI18</f>
        <v>45475</v>
      </c>
      <c r="AJ18" s="627">
        <f>'Tipp-Formular'!AJ18</f>
        <v>0.875</v>
      </c>
      <c r="AK18" s="627" t="str">
        <f>'Tipp-Formular'!AK18</f>
        <v>1D</v>
      </c>
      <c r="AL18" s="609" t="str">
        <f>'Tipp-Formular'!AL18</f>
        <v/>
      </c>
      <c r="AM18" s="611" t="str">
        <f>'Tipp-Formular'!AM18</f>
        <v>2F</v>
      </c>
      <c r="AN18" s="609" t="str">
        <f>'Tipp-Formular'!AN18</f>
        <v/>
      </c>
      <c r="AO18" s="613">
        <f>IFERROR('Tipp-Formular'!AO18,0)</f>
        <v>0</v>
      </c>
      <c r="AP18" s="643" t="s">
        <v>54</v>
      </c>
      <c r="AQ18" s="631">
        <f>IFERROR('Tipp-Formular'!AQ18,0)</f>
        <v>0</v>
      </c>
      <c r="AR18" s="633"/>
      <c r="AS18" s="635">
        <f>'Tipp-Formular'!AS18</f>
        <v>0</v>
      </c>
      <c r="AT18" s="637">
        <f>'Tipp-Formular'!AT18</f>
        <v>0</v>
      </c>
      <c r="AU18" s="580">
        <f>'Tipp-Formular'!AU18</f>
        <v>0</v>
      </c>
      <c r="AV18" s="581" t="str">
        <f>'Tipp-Formular'!AV18</f>
        <v>1AF8</v>
      </c>
      <c r="AW18" s="582" t="str">
        <f>'Tipp-Formular'!AW18</f>
        <v/>
      </c>
      <c r="AX18" s="476" t="e">
        <f>'Tipp-Formular'!AX18:AX19</f>
        <v>#N/A</v>
      </c>
      <c r="AY18" s="476" t="e">
        <f>'Tipp-Formular'!AY18:AY19</f>
        <v>#N/A</v>
      </c>
      <c r="AZ18" s="581" t="str">
        <f>'Tipp-Formular'!AZ18</f>
        <v>nein</v>
      </c>
      <c r="BA18" s="581" t="str">
        <f>'Tipp-Formular'!BA18</f>
        <v/>
      </c>
      <c r="BB18" s="581" t="str">
        <f>'Tipp-Formular'!BB18</f>
        <v>2AF8</v>
      </c>
      <c r="BC18" s="582" t="str">
        <f>'Tipp-Formular'!BC18</f>
        <v/>
      </c>
      <c r="DA18" s="335" t="str">
        <f>'Tipp-Formular'!DA18</f>
        <v>Gruppe C</v>
      </c>
      <c r="DB18" s="98" t="str">
        <f>'Tipp-Formular'!DB18</f>
        <v>Gelb
=1 Punkt</v>
      </c>
      <c r="DC18" s="98" t="str">
        <f>'Tipp-Formular'!DC18</f>
        <v>Rot
=3 Punkte</v>
      </c>
      <c r="DD18" s="19" t="str">
        <f>'Tipp-Formular'!DD18</f>
        <v>Summe</v>
      </c>
    </row>
    <row r="19" spans="2:108" ht="19.5" customHeight="1" thickBot="1" x14ac:dyDescent="0.4">
      <c r="B19" s="252">
        <f>'Tipp-Formular'!B19</f>
        <v>5</v>
      </c>
      <c r="C19" s="286">
        <f>'Tipp-Formular'!C19</f>
        <v>45459</v>
      </c>
      <c r="D19" s="287">
        <f>'Tipp-Formular'!D19</f>
        <v>0.875</v>
      </c>
      <c r="E19" s="288" t="str">
        <f>'Tipp-Formular'!E19</f>
        <v>Serbien</v>
      </c>
      <c r="F19" s="288" t="str">
        <f>'Tipp-Formular'!F19</f>
        <v>England</v>
      </c>
      <c r="G19" s="366">
        <f>IFERROR('Tipp-Formular'!G19,0)</f>
        <v>0</v>
      </c>
      <c r="H19" s="366" t="s">
        <v>54</v>
      </c>
      <c r="I19" s="366">
        <f>IFERROR('Tipp-Formular'!I19,0)</f>
        <v>0</v>
      </c>
      <c r="J19" s="289">
        <f>'Tipp-Formular'!J19</f>
        <v>0</v>
      </c>
      <c r="K19" s="153">
        <f>'Tipp-Formular'!K19</f>
        <v>0</v>
      </c>
      <c r="L19" s="22">
        <f>'Tipp-Formular'!L19</f>
        <v>0</v>
      </c>
      <c r="Q19" s="590"/>
      <c r="R19" s="590"/>
      <c r="T19" s="158">
        <v>1</v>
      </c>
      <c r="U19" s="159" t="s">
        <v>139</v>
      </c>
      <c r="V19" s="160" t="str">
        <f>'Tipp-Formular'!V19</f>
        <v>Tipps fehlen</v>
      </c>
      <c r="W19" s="160">
        <f>'Tipp-Formular'!W19</f>
        <v>0</v>
      </c>
      <c r="X19" s="161">
        <f>'Tipp-Formular'!X19</f>
        <v>0</v>
      </c>
      <c r="Y19" s="161" t="s">
        <v>54</v>
      </c>
      <c r="Z19" s="159">
        <f>'Tipp-Formular'!Z19</f>
        <v>0</v>
      </c>
      <c r="AA19" s="161">
        <f>'Tipp-Formular'!AA19</f>
        <v>0</v>
      </c>
      <c r="AB19" s="162">
        <f>'Tipp-Formular'!AB19</f>
        <v>0</v>
      </c>
      <c r="AC19" s="163" t="str">
        <f>'Tipp-Formular'!AC19</f>
        <v/>
      </c>
      <c r="AD19" s="340" t="str">
        <f>'Tipp-Formular'!AD19</f>
        <v>Reihung
unter den</v>
      </c>
      <c r="AE19" s="19"/>
      <c r="AF19" s="19"/>
      <c r="AG19" s="606"/>
      <c r="AH19" s="476"/>
      <c r="AI19" s="653"/>
      <c r="AJ19" s="654"/>
      <c r="AK19" s="654"/>
      <c r="AL19" s="646"/>
      <c r="AM19" s="647"/>
      <c r="AN19" s="646"/>
      <c r="AO19" s="648"/>
      <c r="AP19" s="649"/>
      <c r="AQ19" s="650"/>
      <c r="AR19" s="655"/>
      <c r="AS19" s="651"/>
      <c r="AT19" s="652"/>
      <c r="AU19" s="580"/>
      <c r="AV19" s="581"/>
      <c r="AW19" s="582"/>
      <c r="AX19" s="476"/>
      <c r="AY19" s="476"/>
      <c r="AZ19" s="581"/>
      <c r="BA19" s="581"/>
      <c r="BB19" s="581"/>
      <c r="BC19" s="582"/>
      <c r="DA19" s="23" t="str">
        <f>'Tipp-Formular'!DA19</f>
        <v>Slowenien</v>
      </c>
      <c r="DB19" s="39">
        <f>'Tipp-Formular'!DB19</f>
        <v>0</v>
      </c>
      <c r="DC19" s="39">
        <f>'Tipp-Formular'!DC19</f>
        <v>0</v>
      </c>
      <c r="DD19" s="19">
        <f>'Tipp-Formular'!DD19</f>
        <v>0</v>
      </c>
    </row>
    <row r="20" spans="2:108" ht="19.5" customHeight="1" x14ac:dyDescent="0.35">
      <c r="B20" s="252">
        <f>'Tipp-Formular'!B20</f>
        <v>6</v>
      </c>
      <c r="C20" s="286">
        <f>'Tipp-Formular'!C20</f>
        <v>45459</v>
      </c>
      <c r="D20" s="287">
        <f>'Tipp-Formular'!D20</f>
        <v>0.75</v>
      </c>
      <c r="E20" s="288" t="str">
        <f>'Tipp-Formular'!E20</f>
        <v>Slowenien</v>
      </c>
      <c r="F20" s="288" t="str">
        <f>'Tipp-Formular'!F20</f>
        <v>Dänemark</v>
      </c>
      <c r="G20" s="289">
        <f>IFERROR('Tipp-Formular'!G20,0)</f>
        <v>0</v>
      </c>
      <c r="H20" s="289" t="s">
        <v>54</v>
      </c>
      <c r="I20" s="289">
        <f>IFERROR('Tipp-Formular'!I20,0)</f>
        <v>0</v>
      </c>
      <c r="J20" s="289">
        <f>'Tipp-Formular'!J20</f>
        <v>0</v>
      </c>
      <c r="K20" s="153">
        <f>'Tipp-Formular'!K20</f>
        <v>0</v>
      </c>
      <c r="L20" s="22">
        <f>'Tipp-Formular'!L20</f>
        <v>0</v>
      </c>
      <c r="Q20" s="590"/>
      <c r="R20" s="590"/>
      <c r="T20" s="158">
        <v>2</v>
      </c>
      <c r="U20" s="159" t="s">
        <v>139</v>
      </c>
      <c r="V20" s="160" t="str">
        <f>'Tipp-Formular'!V20</f>
        <v>Tipps fehlen</v>
      </c>
      <c r="W20" s="160">
        <f>'Tipp-Formular'!W20</f>
        <v>0</v>
      </c>
      <c r="X20" s="161">
        <f>'Tipp-Formular'!X20</f>
        <v>0</v>
      </c>
      <c r="Y20" s="161" t="s">
        <v>54</v>
      </c>
      <c r="Z20" s="159">
        <f>'Tipp-Formular'!Z20</f>
        <v>0</v>
      </c>
      <c r="AA20" s="161">
        <f>'Tipp-Formular'!AA20</f>
        <v>0</v>
      </c>
      <c r="AB20" s="162">
        <f>'Tipp-Formular'!AB20</f>
        <v>0</v>
      </c>
      <c r="AC20" s="163" t="str">
        <f>'Tipp-Formular'!AC20</f>
        <v/>
      </c>
      <c r="AD20" s="341" t="str">
        <f>'Tipp-Formular'!AD20</f>
        <v>Dritt-
Platzierten</v>
      </c>
      <c r="AE20" s="19"/>
      <c r="AF20" s="19"/>
      <c r="AG20" s="606"/>
      <c r="AI20" s="279"/>
      <c r="AJ20" s="280"/>
      <c r="AK20" s="19"/>
      <c r="AL20" s="281"/>
      <c r="AM20" s="19"/>
      <c r="AN20" s="336" t="str">
        <f>'Gruppen-Tabellen'!E102</f>
        <v>ABCD</v>
      </c>
      <c r="AO20" s="282"/>
      <c r="AP20" s="282"/>
      <c r="AQ20" s="281"/>
      <c r="AR20" s="19"/>
      <c r="AS20" s="19"/>
      <c r="AT20" s="283"/>
      <c r="AU20" s="278"/>
      <c r="AW20" s="20"/>
      <c r="AZ20" s="19"/>
      <c r="BA20" s="19"/>
      <c r="BB20" s="19"/>
      <c r="BC20" s="20"/>
      <c r="DA20" s="23" t="str">
        <f>'Tipp-Formular'!DA20</f>
        <v>Dänemark</v>
      </c>
      <c r="DB20" s="39">
        <f>'Tipp-Formular'!DB20</f>
        <v>0</v>
      </c>
      <c r="DC20" s="39">
        <f>'Tipp-Formular'!DC20</f>
        <v>0</v>
      </c>
      <c r="DD20" s="19">
        <f>'Tipp-Formular'!DD20</f>
        <v>0</v>
      </c>
    </row>
    <row r="21" spans="2:108" ht="19.5" customHeight="1" thickBot="1" x14ac:dyDescent="0.4">
      <c r="B21" s="252">
        <f>'Tipp-Formular'!B21</f>
        <v>17</v>
      </c>
      <c r="C21" s="286">
        <f>'Tipp-Formular'!C21</f>
        <v>45463</v>
      </c>
      <c r="D21" s="287">
        <f>'Tipp-Formular'!D21</f>
        <v>0.75</v>
      </c>
      <c r="E21" s="288" t="str">
        <f>'Tipp-Formular'!E21</f>
        <v>Dänemark</v>
      </c>
      <c r="F21" s="288" t="str">
        <f>'Tipp-Formular'!F21</f>
        <v>England</v>
      </c>
      <c r="G21" s="289">
        <f>IFERROR('Tipp-Formular'!G21,0)</f>
        <v>0</v>
      </c>
      <c r="H21" s="289" t="s">
        <v>54</v>
      </c>
      <c r="I21" s="289">
        <f>IFERROR('Tipp-Formular'!I21,0)</f>
        <v>0</v>
      </c>
      <c r="J21" s="289">
        <f>'Tipp-Formular'!J21</f>
        <v>0</v>
      </c>
      <c r="K21" s="153">
        <f>'Tipp-Formular'!K21</f>
        <v>0</v>
      </c>
      <c r="L21" s="22">
        <f>'Tipp-Formular'!L21</f>
        <v>0</v>
      </c>
      <c r="Q21" s="590"/>
      <c r="R21" s="590"/>
      <c r="T21" s="158">
        <v>3</v>
      </c>
      <c r="U21" s="159" t="s">
        <v>139</v>
      </c>
      <c r="V21" s="160" t="str">
        <f>'Tipp-Formular'!V21</f>
        <v>Tipps fehlen</v>
      </c>
      <c r="W21" s="160">
        <f>'Tipp-Formular'!W21</f>
        <v>0</v>
      </c>
      <c r="X21" s="161">
        <f>'Tipp-Formular'!X21</f>
        <v>0</v>
      </c>
      <c r="Y21" s="161" t="s">
        <v>54</v>
      </c>
      <c r="Z21" s="159">
        <f>'Tipp-Formular'!Z21</f>
        <v>0</v>
      </c>
      <c r="AA21" s="161">
        <f>'Tipp-Formular'!AA21</f>
        <v>0</v>
      </c>
      <c r="AB21" s="162">
        <f>'Tipp-Formular'!AB21</f>
        <v>0</v>
      </c>
      <c r="AC21" s="163" t="str">
        <f>'Tipp-Formular'!AC21</f>
        <v/>
      </c>
      <c r="AD21" s="342" t="str">
        <f>'Tipp-Formular'!AD21</f>
        <v/>
      </c>
      <c r="AE21" s="19"/>
      <c r="AF21" s="19"/>
      <c r="AG21" s="606"/>
      <c r="AI21" s="275"/>
      <c r="AJ21" s="277"/>
      <c r="AK21" s="277"/>
      <c r="AL21" s="277"/>
      <c r="AM21" s="277"/>
      <c r="AN21" s="277"/>
      <c r="DA21" s="23" t="str">
        <f>'Tipp-Formular'!DA21</f>
        <v>Serbien</v>
      </c>
      <c r="DB21" s="39">
        <f>'Tipp-Formular'!DB21</f>
        <v>0</v>
      </c>
      <c r="DC21" s="39">
        <f>'Tipp-Formular'!DC21</f>
        <v>0</v>
      </c>
      <c r="DD21" s="19">
        <f>'Tipp-Formular'!DD21</f>
        <v>0</v>
      </c>
    </row>
    <row r="22" spans="2:108" ht="19.5" customHeight="1" x14ac:dyDescent="0.35">
      <c r="B22" s="252">
        <f>'Tipp-Formular'!B22</f>
        <v>18</v>
      </c>
      <c r="C22" s="286">
        <f>'Tipp-Formular'!C22</f>
        <v>45463</v>
      </c>
      <c r="D22" s="287">
        <f>'Tipp-Formular'!D22</f>
        <v>0.625</v>
      </c>
      <c r="E22" s="288" t="str">
        <f>'Tipp-Formular'!E22</f>
        <v>Slowenien</v>
      </c>
      <c r="F22" s="288" t="str">
        <f>'Tipp-Formular'!F22</f>
        <v>Serbien</v>
      </c>
      <c r="G22" s="289">
        <f>IFERROR('Tipp-Formular'!G22,0)</f>
        <v>0</v>
      </c>
      <c r="H22" s="289" t="s">
        <v>54</v>
      </c>
      <c r="I22" s="289">
        <f>IFERROR('Tipp-Formular'!I22,0)</f>
        <v>0</v>
      </c>
      <c r="J22" s="289">
        <f>'Tipp-Formular'!J22</f>
        <v>0</v>
      </c>
      <c r="K22" s="153">
        <f>'Tipp-Formular'!K22</f>
        <v>0</v>
      </c>
      <c r="L22" s="22">
        <f>'Tipp-Formular'!L22</f>
        <v>0</v>
      </c>
      <c r="Q22" s="590"/>
      <c r="R22" s="590"/>
      <c r="T22" s="164">
        <v>4</v>
      </c>
      <c r="U22" s="165" t="s">
        <v>139</v>
      </c>
      <c r="V22" s="166" t="str">
        <f>'Tipp-Formular'!V22</f>
        <v>Tipps fehlen</v>
      </c>
      <c r="W22" s="166">
        <f>'Tipp-Formular'!W22</f>
        <v>0</v>
      </c>
      <c r="X22" s="167">
        <f>'Tipp-Formular'!X22</f>
        <v>0</v>
      </c>
      <c r="Y22" s="167" t="s">
        <v>54</v>
      </c>
      <c r="Z22" s="165">
        <f>'Tipp-Formular'!Z22</f>
        <v>0</v>
      </c>
      <c r="AA22" s="167">
        <f>'Tipp-Formular'!AA22</f>
        <v>0</v>
      </c>
      <c r="AB22" s="168">
        <f>'Tipp-Formular'!AB22</f>
        <v>0</v>
      </c>
      <c r="AC22" s="169" t="str">
        <f>'Tipp-Formular'!AC22</f>
        <v/>
      </c>
      <c r="AE22" s="19"/>
      <c r="AF22" s="19"/>
      <c r="AG22" s="606"/>
      <c r="AI22" s="619" t="s">
        <v>138</v>
      </c>
      <c r="AJ22" s="620"/>
      <c r="AK22" s="620"/>
      <c r="AL22" s="620"/>
      <c r="AM22" s="620"/>
      <c r="AN22" s="620"/>
      <c r="AO22" s="620"/>
      <c r="AP22" s="620"/>
      <c r="AQ22" s="620"/>
      <c r="AR22" s="620"/>
      <c r="AS22" s="620"/>
      <c r="AT22" s="621"/>
      <c r="DA22" s="23" t="str">
        <f>'Tipp-Formular'!DA22</f>
        <v>England</v>
      </c>
      <c r="DB22" s="39">
        <f>'Tipp-Formular'!DB22</f>
        <v>0</v>
      </c>
      <c r="DC22" s="39">
        <f>'Tipp-Formular'!DC22</f>
        <v>0</v>
      </c>
      <c r="DD22" s="19">
        <f>'Tipp-Formular'!DD22</f>
        <v>0</v>
      </c>
    </row>
    <row r="23" spans="2:108" ht="19.5" customHeight="1" x14ac:dyDescent="0.35">
      <c r="B23" s="252">
        <f>'Tipp-Formular'!B23</f>
        <v>29</v>
      </c>
      <c r="C23" s="286">
        <f>'Tipp-Formular'!C23</f>
        <v>45468</v>
      </c>
      <c r="D23" s="287">
        <f>'Tipp-Formular'!D23</f>
        <v>0.875</v>
      </c>
      <c r="E23" s="288" t="str">
        <f>'Tipp-Formular'!E23</f>
        <v>England</v>
      </c>
      <c r="F23" s="288" t="str">
        <f>'Tipp-Formular'!F23</f>
        <v>Slowenien</v>
      </c>
      <c r="G23" s="289">
        <f>IFERROR('Tipp-Formular'!G23,0)</f>
        <v>0</v>
      </c>
      <c r="H23" s="289" t="s">
        <v>54</v>
      </c>
      <c r="I23" s="289">
        <f>IFERROR('Tipp-Formular'!I23,0)</f>
        <v>0</v>
      </c>
      <c r="J23" s="289">
        <f>'Tipp-Formular'!J23</f>
        <v>0</v>
      </c>
      <c r="K23" s="153">
        <f>'Tipp-Formular'!K23</f>
        <v>0</v>
      </c>
      <c r="L23" s="22">
        <f>'Tipp-Formular'!L23</f>
        <v>0</v>
      </c>
      <c r="P23" s="19" t="str">
        <f>'Tipp-Formular'!P23</f>
        <v>nein</v>
      </c>
      <c r="Q23" s="40">
        <f>'Tipp-Formular'!Q23</f>
        <v>0</v>
      </c>
      <c r="T23" s="170"/>
      <c r="U23" s="276" t="str">
        <f>'Tipp-Formular'!U23</f>
        <v/>
      </c>
      <c r="V23" s="644" t="str">
        <f>'Tipp-Formular'!V23</f>
        <v/>
      </c>
      <c r="W23" s="644"/>
      <c r="X23" s="644"/>
      <c r="Y23" s="644"/>
      <c r="Z23" s="644"/>
      <c r="AA23" s="644"/>
      <c r="AB23" s="644"/>
      <c r="AC23" s="645"/>
      <c r="AE23" s="19">
        <f>'Tipp-Formular'!AE23</f>
        <v>0</v>
      </c>
      <c r="AF23" s="19"/>
      <c r="AG23" s="606"/>
      <c r="AI23" s="622"/>
      <c r="AJ23" s="623"/>
      <c r="AK23" s="623"/>
      <c r="AL23" s="623"/>
      <c r="AM23" s="623"/>
      <c r="AN23" s="623"/>
      <c r="AO23" s="623"/>
      <c r="AP23" s="623"/>
      <c r="AQ23" s="623"/>
      <c r="AR23" s="623"/>
      <c r="AS23" s="623"/>
      <c r="AT23" s="624"/>
    </row>
    <row r="24" spans="2:108" ht="19.5" customHeight="1" thickBot="1" x14ac:dyDescent="0.4">
      <c r="B24" s="253">
        <f>'Tipp-Formular'!B24</f>
        <v>30</v>
      </c>
      <c r="C24" s="290">
        <f>'Tipp-Formular'!C24</f>
        <v>45468</v>
      </c>
      <c r="D24" s="291">
        <f>'Tipp-Formular'!D24</f>
        <v>0.875</v>
      </c>
      <c r="E24" s="292" t="str">
        <f>'Tipp-Formular'!E24</f>
        <v>Dänemark</v>
      </c>
      <c r="F24" s="292" t="str">
        <f>'Tipp-Formular'!F24</f>
        <v>Serbien</v>
      </c>
      <c r="G24" s="293">
        <f>IFERROR('Tipp-Formular'!G24,0)</f>
        <v>0</v>
      </c>
      <c r="H24" s="293" t="s">
        <v>54</v>
      </c>
      <c r="I24" s="293">
        <f>IFERROR('Tipp-Formular'!I24,0)</f>
        <v>0</v>
      </c>
      <c r="J24" s="293">
        <f>'Tipp-Formular'!J24</f>
        <v>0</v>
      </c>
      <c r="K24" s="154">
        <f>'Tipp-Formular'!K24</f>
        <v>0</v>
      </c>
      <c r="L24" s="22">
        <f>'Tipp-Formular'!L24</f>
        <v>0</v>
      </c>
      <c r="P24" s="19" t="str">
        <f>'Tipp-Formular'!P24</f>
        <v>nein</v>
      </c>
      <c r="Q24" s="40">
        <v>0</v>
      </c>
      <c r="T24" s="172">
        <f>'Tipp-Formular'!T24</f>
        <v>0</v>
      </c>
      <c r="U24" s="172">
        <f>'Tipp-Formular'!U24</f>
        <v>0</v>
      </c>
      <c r="V24" s="641"/>
      <c r="W24" s="641"/>
      <c r="X24" s="641"/>
      <c r="Y24" s="641"/>
      <c r="Z24" s="641"/>
      <c r="AA24" s="641"/>
      <c r="AB24" s="641"/>
      <c r="AC24" s="642"/>
      <c r="AE24" s="19">
        <f>'Tipp-Formular'!AE24</f>
        <v>0</v>
      </c>
      <c r="AF24" s="19"/>
      <c r="AG24" s="606"/>
      <c r="AI24" s="656"/>
      <c r="AJ24" s="657"/>
      <c r="AK24" s="657"/>
      <c r="AL24" s="657"/>
      <c r="AM24" s="657"/>
      <c r="AN24" s="657"/>
      <c r="AO24" s="657"/>
      <c r="AP24" s="657"/>
      <c r="AQ24" s="657"/>
      <c r="AR24" s="657"/>
      <c r="AS24" s="657"/>
      <c r="AT24" s="658"/>
    </row>
    <row r="25" spans="2:108" ht="19.5" customHeight="1" thickBot="1" x14ac:dyDescent="0.4">
      <c r="C25" s="294"/>
      <c r="D25" s="294"/>
      <c r="E25" s="295"/>
      <c r="F25" s="295"/>
      <c r="G25" s="296"/>
      <c r="H25" s="294"/>
      <c r="I25" s="297"/>
      <c r="J25" s="294"/>
      <c r="K25" s="294"/>
      <c r="L25" s="39"/>
      <c r="M25" s="39"/>
      <c r="N25" s="39"/>
      <c r="O25" s="17"/>
      <c r="P25" s="17"/>
      <c r="AE25" s="19"/>
      <c r="AF25" s="19"/>
      <c r="AG25" s="19"/>
      <c r="AH25" s="476"/>
      <c r="AI25" s="625">
        <f>'Tipp-Formular'!AI25:AI26</f>
        <v>45478</v>
      </c>
      <c r="AJ25" s="638">
        <f>'Tipp-Formular'!AJ25:AJ26</f>
        <v>0.75</v>
      </c>
      <c r="AK25" s="632" t="str">
        <f>'Tipp-Formular'!AK25:AK26</f>
        <v>1AF3</v>
      </c>
      <c r="AL25" s="659" t="str">
        <f>'Tipp-Formular'!AL25:AL26</f>
        <v/>
      </c>
      <c r="AM25" s="632" t="str">
        <f>'Tipp-Formular'!AM25:AM26</f>
        <v>1AF1</v>
      </c>
      <c r="AN25" s="659" t="str">
        <f>'Tipp-Formular'!AN25:AN26</f>
        <v/>
      </c>
      <c r="AO25" s="612">
        <f>IFERROR('Tipp-Formular'!AO25,0)</f>
        <v>0</v>
      </c>
      <c r="AP25" s="628" t="s">
        <v>54</v>
      </c>
      <c r="AQ25" s="630">
        <f>IFERROR('Tipp-Formular'!AQ25,0)</f>
        <v>0</v>
      </c>
      <c r="AR25" s="632"/>
      <c r="AS25" s="632">
        <f>'Tipp-Formular'!AS25:AS26</f>
        <v>0</v>
      </c>
      <c r="AT25" s="636">
        <f>'Tipp-Formular'!AT25:AT26</f>
        <v>0</v>
      </c>
      <c r="AU25" s="594">
        <f>'Tipp-Formular'!AU25:AU26</f>
        <v>0</v>
      </c>
      <c r="AV25" s="476" t="str">
        <f>'Tipp-Formular'!AV25:AV26</f>
        <v>1VF1</v>
      </c>
      <c r="AW25" s="482" t="str">
        <f>'Tipp-Formular'!AW25:AW26</f>
        <v/>
      </c>
      <c r="AX25" s="476" t="e">
        <f>'Tipp-Formular'!AX25:AX26</f>
        <v>#N/A</v>
      </c>
      <c r="AY25" s="476" t="e">
        <f>'Tipp-Formular'!AY25:AY26</f>
        <v>#N/A</v>
      </c>
      <c r="AZ25" s="476" t="str">
        <f>'Tipp-Formular'!AZ25:AZ26</f>
        <v>nein</v>
      </c>
      <c r="BA25" s="476" t="str">
        <f>'Tipp-Formular'!BA25:BA26</f>
        <v/>
      </c>
      <c r="BB25" s="476" t="str">
        <f>'Tipp-Formular'!BB25:BB26</f>
        <v>2VF1</v>
      </c>
      <c r="BC25" s="482" t="str">
        <f>'Tipp-Formular'!BC25:BC26</f>
        <v/>
      </c>
    </row>
    <row r="26" spans="2:108" ht="28.5" customHeight="1" thickBot="1" x14ac:dyDescent="0.4">
      <c r="B26" s="251"/>
      <c r="C26" s="614" t="s">
        <v>137</v>
      </c>
      <c r="D26" s="615"/>
      <c r="E26" s="615"/>
      <c r="F26" s="615"/>
      <c r="G26" s="615"/>
      <c r="H26" s="185"/>
      <c r="I26" s="184"/>
      <c r="J26" s="185"/>
      <c r="K26" s="183"/>
      <c r="L26" s="39"/>
      <c r="M26" s="39"/>
      <c r="N26" s="39"/>
      <c r="O26" s="17"/>
      <c r="P26" s="17"/>
      <c r="Q26" s="590" t="str">
        <f>'Tipp-Formular'!Q26:R30</f>
        <v/>
      </c>
      <c r="R26" s="590"/>
      <c r="T26" s="616" t="s">
        <v>137</v>
      </c>
      <c r="U26" s="617"/>
      <c r="V26" s="617"/>
      <c r="W26" s="617"/>
      <c r="X26" s="617"/>
      <c r="Y26" s="617"/>
      <c r="Z26" s="617"/>
      <c r="AA26" s="617"/>
      <c r="AB26" s="617"/>
      <c r="AC26" s="618"/>
      <c r="AE26" s="19"/>
      <c r="AF26" s="19"/>
      <c r="AG26" s="606" t="str">
        <f>'Tipp-Formular'!AG26:AG30</f>
        <v>.</v>
      </c>
      <c r="AH26" s="476"/>
      <c r="AI26" s="626"/>
      <c r="AJ26" s="627"/>
      <c r="AK26" s="633"/>
      <c r="AL26" s="660"/>
      <c r="AM26" s="633"/>
      <c r="AN26" s="660"/>
      <c r="AO26" s="613"/>
      <c r="AP26" s="629"/>
      <c r="AQ26" s="631"/>
      <c r="AR26" s="633"/>
      <c r="AS26" s="633"/>
      <c r="AT26" s="637"/>
      <c r="AU26" s="594"/>
      <c r="AV26" s="476"/>
      <c r="AW26" s="482"/>
      <c r="AX26" s="476"/>
      <c r="AY26" s="476"/>
      <c r="AZ26" s="476"/>
      <c r="BA26" s="476"/>
      <c r="BB26" s="476"/>
      <c r="BC26" s="482"/>
      <c r="DA26" s="335" t="str">
        <f>'Tipp-Formular'!DA26</f>
        <v>Gruppe D</v>
      </c>
      <c r="DB26" s="98" t="str">
        <f>'Tipp-Formular'!DB26</f>
        <v>Gelb
=1 Punkt</v>
      </c>
      <c r="DC26" s="98" t="str">
        <f>'Tipp-Formular'!DC26</f>
        <v>Rot
=3 Punkte</v>
      </c>
      <c r="DD26" s="19" t="str">
        <f>'Tipp-Formular'!DD26</f>
        <v>Summe</v>
      </c>
    </row>
    <row r="27" spans="2:108" ht="19.5" customHeight="1" x14ac:dyDescent="0.35">
      <c r="B27" s="252">
        <f>'Tipp-Formular'!B27</f>
        <v>7</v>
      </c>
      <c r="C27" s="286">
        <f>'Tipp-Formular'!C27</f>
        <v>45459</v>
      </c>
      <c r="D27" s="287">
        <f>'Tipp-Formular'!D27</f>
        <v>0.625</v>
      </c>
      <c r="E27" s="288" t="str">
        <f>'Tipp-Formular'!E27</f>
        <v>Polen</v>
      </c>
      <c r="F27" s="288" t="str">
        <f>'Tipp-Formular'!F27</f>
        <v>Niederlande</v>
      </c>
      <c r="G27" s="366">
        <f>IFERROR('Tipp-Formular'!G27,0)</f>
        <v>0</v>
      </c>
      <c r="H27" s="366" t="s">
        <v>54</v>
      </c>
      <c r="I27" s="366">
        <f>IFERROR('Tipp-Formular'!I27,0)</f>
        <v>0</v>
      </c>
      <c r="J27" s="289">
        <f>'Tipp-Formular'!J27</f>
        <v>0</v>
      </c>
      <c r="K27" s="151">
        <f>'Tipp-Formular'!K27</f>
        <v>0</v>
      </c>
      <c r="L27" s="22">
        <f>'Tipp-Formular'!L27</f>
        <v>0</v>
      </c>
      <c r="Q27" s="590"/>
      <c r="R27" s="590"/>
      <c r="T27" s="158">
        <v>1</v>
      </c>
      <c r="U27" s="159" t="s">
        <v>139</v>
      </c>
      <c r="V27" s="160" t="str">
        <f>'Tipp-Formular'!V27</f>
        <v>Tipps fehlen</v>
      </c>
      <c r="W27" s="160">
        <f>'Tipp-Formular'!W27</f>
        <v>0</v>
      </c>
      <c r="X27" s="162">
        <f>'Tipp-Formular'!X27</f>
        <v>0</v>
      </c>
      <c r="Y27" s="161" t="s">
        <v>54</v>
      </c>
      <c r="Z27" s="159">
        <f>'Tipp-Formular'!Z27</f>
        <v>0</v>
      </c>
      <c r="AA27" s="161">
        <f>'Tipp-Formular'!AA27</f>
        <v>0</v>
      </c>
      <c r="AB27" s="162">
        <f>'Tipp-Formular'!AB27</f>
        <v>0</v>
      </c>
      <c r="AC27" s="163" t="str">
        <f>'Tipp-Formular'!AC27</f>
        <v/>
      </c>
      <c r="AD27" s="340" t="str">
        <f>'Tipp-Formular'!AD27</f>
        <v>Reihung
unter den</v>
      </c>
      <c r="AE27" s="19"/>
      <c r="AF27" s="19"/>
      <c r="AG27" s="606"/>
      <c r="AH27" s="476"/>
      <c r="AI27" s="626">
        <f>'Tipp-Formular'!AI27:AI28</f>
        <v>45478</v>
      </c>
      <c r="AJ27" s="627">
        <f>'Tipp-Formular'!AJ27:AJ28</f>
        <v>0.875</v>
      </c>
      <c r="AK27" s="633" t="str">
        <f>'Tipp-Formular'!AK27:AK28</f>
        <v>1AF5</v>
      </c>
      <c r="AL27" s="660" t="str">
        <f>'Tipp-Formular'!AL27:AL28</f>
        <v/>
      </c>
      <c r="AM27" s="633" t="str">
        <f>'Tipp-Formular'!AM27:AM28</f>
        <v>1AF6</v>
      </c>
      <c r="AN27" s="660" t="str">
        <f>'Tipp-Formular'!AN27:AN28</f>
        <v/>
      </c>
      <c r="AO27" s="613">
        <f>IFERROR('Tipp-Formular'!AO27,0)</f>
        <v>0</v>
      </c>
      <c r="AP27" s="643" t="s">
        <v>54</v>
      </c>
      <c r="AQ27" s="631">
        <f>IFERROR('Tipp-Formular'!AQ27,0)</f>
        <v>0</v>
      </c>
      <c r="AR27" s="633"/>
      <c r="AS27" s="633">
        <f>'Tipp-Formular'!AS27:AS28</f>
        <v>0</v>
      </c>
      <c r="AT27" s="637">
        <f>'Tipp-Formular'!AT27:AT28</f>
        <v>0</v>
      </c>
      <c r="AU27" s="594">
        <f>'Tipp-Formular'!AU27:AU28</f>
        <v>0</v>
      </c>
      <c r="AV27" s="476" t="str">
        <f>'Tipp-Formular'!AV27:AV28</f>
        <v>1VF2</v>
      </c>
      <c r="AW27" s="482" t="str">
        <f>'Tipp-Formular'!AW27:AW28</f>
        <v/>
      </c>
      <c r="AX27" s="476" t="e">
        <f>'Tipp-Formular'!AX27:AX28</f>
        <v>#N/A</v>
      </c>
      <c r="AY27" s="476" t="e">
        <f>'Tipp-Formular'!AY27:AY28</f>
        <v>#N/A</v>
      </c>
      <c r="AZ27" s="476" t="str">
        <f>'Tipp-Formular'!AZ27:AZ28</f>
        <v>nein</v>
      </c>
      <c r="BA27" s="476" t="str">
        <f>'Tipp-Formular'!BA27:BA28</f>
        <v/>
      </c>
      <c r="BB27" s="476" t="str">
        <f>'Tipp-Formular'!BB27:BB28</f>
        <v>2VF2</v>
      </c>
      <c r="BC27" s="482" t="str">
        <f>'Tipp-Formular'!BC27:BC28</f>
        <v/>
      </c>
      <c r="DA27" s="23" t="str">
        <f>'Tipp-Formular'!DA27</f>
        <v>Polen</v>
      </c>
      <c r="DB27" s="39">
        <f>'Tipp-Formular'!DB27</f>
        <v>0</v>
      </c>
      <c r="DC27" s="39">
        <f>'Tipp-Formular'!DC27</f>
        <v>0</v>
      </c>
      <c r="DD27" s="19">
        <f>'Tipp-Formular'!DD27</f>
        <v>0</v>
      </c>
    </row>
    <row r="28" spans="2:108" ht="19.5" customHeight="1" x14ac:dyDescent="0.35">
      <c r="B28" s="252">
        <f>'Tipp-Formular'!B28</f>
        <v>8</v>
      </c>
      <c r="C28" s="286">
        <f>'Tipp-Formular'!C28</f>
        <v>45460</v>
      </c>
      <c r="D28" s="287">
        <f>'Tipp-Formular'!D28</f>
        <v>0.875</v>
      </c>
      <c r="E28" s="288" t="str">
        <f>'Tipp-Formular'!E28</f>
        <v>Österreich</v>
      </c>
      <c r="F28" s="288" t="str">
        <f>'Tipp-Formular'!F28</f>
        <v>Frankreich</v>
      </c>
      <c r="G28" s="289">
        <f>IFERROR('Tipp-Formular'!G28,0)</f>
        <v>0</v>
      </c>
      <c r="H28" s="289" t="s">
        <v>54</v>
      </c>
      <c r="I28" s="289">
        <f>IFERROR('Tipp-Formular'!I28,0)</f>
        <v>0</v>
      </c>
      <c r="J28" s="289">
        <f>'Tipp-Formular'!J28</f>
        <v>0</v>
      </c>
      <c r="K28" s="151">
        <f>'Tipp-Formular'!K28</f>
        <v>0</v>
      </c>
      <c r="L28" s="22">
        <f>'Tipp-Formular'!L28</f>
        <v>0</v>
      </c>
      <c r="Q28" s="590"/>
      <c r="R28" s="590"/>
      <c r="T28" s="158">
        <v>2</v>
      </c>
      <c r="U28" s="159" t="s">
        <v>139</v>
      </c>
      <c r="V28" s="160" t="str">
        <f>'Tipp-Formular'!V28</f>
        <v>Tipps fehlen</v>
      </c>
      <c r="W28" s="160">
        <f>'Tipp-Formular'!W28</f>
        <v>0</v>
      </c>
      <c r="X28" s="162">
        <f>'Tipp-Formular'!X28</f>
        <v>0</v>
      </c>
      <c r="Y28" s="161" t="s">
        <v>54</v>
      </c>
      <c r="Z28" s="159">
        <f>'Tipp-Formular'!Z28</f>
        <v>0</v>
      </c>
      <c r="AA28" s="161">
        <f>'Tipp-Formular'!AA28</f>
        <v>0</v>
      </c>
      <c r="AB28" s="162">
        <f>'Tipp-Formular'!AB28</f>
        <v>0</v>
      </c>
      <c r="AC28" s="163" t="str">
        <f>'Tipp-Formular'!AC28</f>
        <v/>
      </c>
      <c r="AD28" s="341" t="str">
        <f>'Tipp-Formular'!AD28</f>
        <v>Dritt-
Platzierten</v>
      </c>
      <c r="AE28" s="19"/>
      <c r="AF28" s="19"/>
      <c r="AG28" s="606"/>
      <c r="AH28" s="476"/>
      <c r="AI28" s="626"/>
      <c r="AJ28" s="627"/>
      <c r="AK28" s="633"/>
      <c r="AL28" s="660"/>
      <c r="AM28" s="633"/>
      <c r="AN28" s="660"/>
      <c r="AO28" s="613"/>
      <c r="AP28" s="629"/>
      <c r="AQ28" s="631"/>
      <c r="AR28" s="633"/>
      <c r="AS28" s="633"/>
      <c r="AT28" s="637"/>
      <c r="AU28" s="594"/>
      <c r="AV28" s="476"/>
      <c r="AW28" s="482"/>
      <c r="AX28" s="476"/>
      <c r="AY28" s="476"/>
      <c r="AZ28" s="476"/>
      <c r="BA28" s="476"/>
      <c r="BB28" s="476"/>
      <c r="BC28" s="482"/>
      <c r="DA28" s="23" t="str">
        <f>'Tipp-Formular'!DA28</f>
        <v>Niederlande</v>
      </c>
      <c r="DB28" s="39">
        <f>'Tipp-Formular'!DB28</f>
        <v>0</v>
      </c>
      <c r="DC28" s="39">
        <f>'Tipp-Formular'!DC28</f>
        <v>0</v>
      </c>
      <c r="DD28" s="19">
        <f>'Tipp-Formular'!DD28</f>
        <v>0</v>
      </c>
    </row>
    <row r="29" spans="2:108" ht="19.5" customHeight="1" thickBot="1" x14ac:dyDescent="0.4">
      <c r="B29" s="252">
        <f>'Tipp-Formular'!B29</f>
        <v>19</v>
      </c>
      <c r="C29" s="286">
        <f>'Tipp-Formular'!C29</f>
        <v>45464</v>
      </c>
      <c r="D29" s="287">
        <f>'Tipp-Formular'!D29</f>
        <v>0.75</v>
      </c>
      <c r="E29" s="288" t="str">
        <f>'Tipp-Formular'!E29</f>
        <v>Polen</v>
      </c>
      <c r="F29" s="288" t="str">
        <f>'Tipp-Formular'!F29</f>
        <v>Österreich</v>
      </c>
      <c r="G29" s="289">
        <f>IFERROR('Tipp-Formular'!G29,0)</f>
        <v>0</v>
      </c>
      <c r="H29" s="289" t="s">
        <v>54</v>
      </c>
      <c r="I29" s="289">
        <f>IFERROR('Tipp-Formular'!I29,0)</f>
        <v>0</v>
      </c>
      <c r="J29" s="289">
        <f>'Tipp-Formular'!J29</f>
        <v>0</v>
      </c>
      <c r="K29" s="151">
        <f>'Tipp-Formular'!K29</f>
        <v>0</v>
      </c>
      <c r="L29" s="22">
        <f>'Tipp-Formular'!L29</f>
        <v>0</v>
      </c>
      <c r="Q29" s="590"/>
      <c r="R29" s="590"/>
      <c r="T29" s="158">
        <v>3</v>
      </c>
      <c r="U29" s="159" t="s">
        <v>139</v>
      </c>
      <c r="V29" s="160" t="str">
        <f>'Tipp-Formular'!V29</f>
        <v>Tipps fehlen</v>
      </c>
      <c r="W29" s="160">
        <f>'Tipp-Formular'!W29</f>
        <v>0</v>
      </c>
      <c r="X29" s="162">
        <f>'Tipp-Formular'!X29</f>
        <v>0</v>
      </c>
      <c r="Y29" s="161" t="s">
        <v>54</v>
      </c>
      <c r="Z29" s="159">
        <f>'Tipp-Formular'!Z29</f>
        <v>0</v>
      </c>
      <c r="AA29" s="161">
        <f>'Tipp-Formular'!AA29</f>
        <v>0</v>
      </c>
      <c r="AB29" s="162">
        <f>'Tipp-Formular'!AB29</f>
        <v>0</v>
      </c>
      <c r="AC29" s="163" t="str">
        <f>'Tipp-Formular'!AC29</f>
        <v/>
      </c>
      <c r="AD29" s="342" t="str">
        <f>'Tipp-Formular'!AD29</f>
        <v/>
      </c>
      <c r="AE29" s="19"/>
      <c r="AF29" s="19"/>
      <c r="AG29" s="606"/>
      <c r="AH29" s="476"/>
      <c r="AI29" s="626">
        <f>'Tipp-Formular'!AI29:AI30</f>
        <v>45479</v>
      </c>
      <c r="AJ29" s="627">
        <f>'Tipp-Formular'!AJ29:AJ30</f>
        <v>0.875</v>
      </c>
      <c r="AK29" s="633" t="str">
        <f>'Tipp-Formular'!AK29:AK30</f>
        <v>1AF7</v>
      </c>
      <c r="AL29" s="660" t="str">
        <f>'Tipp-Formular'!AL29:AL30</f>
        <v/>
      </c>
      <c r="AM29" s="633" t="str">
        <f>'Tipp-Formular'!AM29:AM30</f>
        <v>1AF8</v>
      </c>
      <c r="AN29" s="660" t="str">
        <f>'Tipp-Formular'!AN29:AN30</f>
        <v/>
      </c>
      <c r="AO29" s="613">
        <f>IFERROR('Tipp-Formular'!AO29,0)</f>
        <v>0</v>
      </c>
      <c r="AP29" s="643" t="s">
        <v>54</v>
      </c>
      <c r="AQ29" s="631">
        <f>IFERROR('Tipp-Formular'!AQ29,0)</f>
        <v>0</v>
      </c>
      <c r="AR29" s="633"/>
      <c r="AS29" s="633">
        <f>'Tipp-Formular'!AS29:AS30</f>
        <v>0</v>
      </c>
      <c r="AT29" s="637">
        <f>'Tipp-Formular'!AT29:AT30</f>
        <v>0</v>
      </c>
      <c r="AU29" s="594">
        <f>'Tipp-Formular'!AU29:AU30</f>
        <v>0</v>
      </c>
      <c r="AV29" s="476" t="str">
        <f>'Tipp-Formular'!AV29:AV30</f>
        <v>1VF3</v>
      </c>
      <c r="AW29" s="482" t="str">
        <f>'Tipp-Formular'!AW29:AW30</f>
        <v/>
      </c>
      <c r="AX29" s="476" t="e">
        <f>'Tipp-Formular'!AX29:AX30</f>
        <v>#N/A</v>
      </c>
      <c r="AY29" s="476" t="e">
        <f>'Tipp-Formular'!AY29:AY30</f>
        <v>#N/A</v>
      </c>
      <c r="AZ29" s="476" t="str">
        <f>'Tipp-Formular'!AZ29:AZ30</f>
        <v>nein</v>
      </c>
      <c r="BA29" s="476" t="str">
        <f>'Tipp-Formular'!BA29:BA30</f>
        <v/>
      </c>
      <c r="BB29" s="476" t="str">
        <f>'Tipp-Formular'!BB29:BB30</f>
        <v>2VF3</v>
      </c>
      <c r="BC29" s="482" t="str">
        <f>'Tipp-Formular'!BC29:BC30</f>
        <v/>
      </c>
      <c r="DA29" s="23" t="str">
        <f>'Tipp-Formular'!DA29</f>
        <v>Österreich</v>
      </c>
      <c r="DB29" s="39">
        <f>'Tipp-Formular'!DB29</f>
        <v>0</v>
      </c>
      <c r="DC29" s="39">
        <f>'Tipp-Formular'!DC29</f>
        <v>0</v>
      </c>
      <c r="DD29" s="19">
        <f>'Tipp-Formular'!DD29</f>
        <v>0</v>
      </c>
    </row>
    <row r="30" spans="2:108" ht="19.5" customHeight="1" x14ac:dyDescent="0.35">
      <c r="B30" s="252">
        <f>'Tipp-Formular'!B30</f>
        <v>20</v>
      </c>
      <c r="C30" s="286">
        <f>'Tipp-Formular'!C30</f>
        <v>45464</v>
      </c>
      <c r="D30" s="287">
        <f>'Tipp-Formular'!D30</f>
        <v>0.875</v>
      </c>
      <c r="E30" s="288" t="str">
        <f>'Tipp-Formular'!E30</f>
        <v>Niederlande</v>
      </c>
      <c r="F30" s="288" t="str">
        <f>'Tipp-Formular'!F30</f>
        <v>Frankreich</v>
      </c>
      <c r="G30" s="289">
        <f>IFERROR('Tipp-Formular'!G30,0)</f>
        <v>0</v>
      </c>
      <c r="H30" s="289" t="s">
        <v>54</v>
      </c>
      <c r="I30" s="289">
        <f>IFERROR('Tipp-Formular'!I30,0)</f>
        <v>0</v>
      </c>
      <c r="J30" s="289">
        <f>'Tipp-Formular'!J30</f>
        <v>0</v>
      </c>
      <c r="K30" s="151">
        <f>'Tipp-Formular'!K30</f>
        <v>0</v>
      </c>
      <c r="L30" s="22">
        <f>'Tipp-Formular'!L30</f>
        <v>0</v>
      </c>
      <c r="Q30" s="590"/>
      <c r="R30" s="590"/>
      <c r="T30" s="164">
        <v>4</v>
      </c>
      <c r="U30" s="165" t="s">
        <v>139</v>
      </c>
      <c r="V30" s="166" t="str">
        <f>'Tipp-Formular'!V30</f>
        <v>Tipps fehlen</v>
      </c>
      <c r="W30" s="166">
        <f>'Tipp-Formular'!W30</f>
        <v>0</v>
      </c>
      <c r="X30" s="168">
        <f>'Tipp-Formular'!X30</f>
        <v>0</v>
      </c>
      <c r="Y30" s="167" t="s">
        <v>54</v>
      </c>
      <c r="Z30" s="165">
        <f>'Tipp-Formular'!Z30</f>
        <v>0</v>
      </c>
      <c r="AA30" s="167">
        <f>'Tipp-Formular'!AA30</f>
        <v>0</v>
      </c>
      <c r="AB30" s="168">
        <f>'Tipp-Formular'!AB30</f>
        <v>0</v>
      </c>
      <c r="AC30" s="169" t="str">
        <f>'Tipp-Formular'!AC30</f>
        <v/>
      </c>
      <c r="AE30" s="19"/>
      <c r="AF30" s="19"/>
      <c r="AG30" s="606"/>
      <c r="AH30" s="476"/>
      <c r="AI30" s="626"/>
      <c r="AJ30" s="627"/>
      <c r="AK30" s="633"/>
      <c r="AL30" s="660"/>
      <c r="AM30" s="633"/>
      <c r="AN30" s="660"/>
      <c r="AO30" s="613"/>
      <c r="AP30" s="629"/>
      <c r="AQ30" s="631"/>
      <c r="AR30" s="633"/>
      <c r="AS30" s="633"/>
      <c r="AT30" s="637"/>
      <c r="AU30" s="594"/>
      <c r="AV30" s="476"/>
      <c r="AW30" s="482"/>
      <c r="AX30" s="476"/>
      <c r="AY30" s="476"/>
      <c r="AZ30" s="476"/>
      <c r="BA30" s="476"/>
      <c r="BB30" s="476"/>
      <c r="BC30" s="482"/>
      <c r="DA30" s="23" t="str">
        <f>'Tipp-Formular'!DA30</f>
        <v>Frankreich</v>
      </c>
      <c r="DB30" s="39">
        <f>'Tipp-Formular'!DB30</f>
        <v>0</v>
      </c>
      <c r="DC30" s="39">
        <f>'Tipp-Formular'!DC30</f>
        <v>0</v>
      </c>
      <c r="DD30" s="19">
        <f>'Tipp-Formular'!DD30</f>
        <v>0</v>
      </c>
    </row>
    <row r="31" spans="2:108" ht="19.5" customHeight="1" x14ac:dyDescent="0.35">
      <c r="B31" s="252">
        <f>'Tipp-Formular'!B31</f>
        <v>31</v>
      </c>
      <c r="C31" s="286">
        <f>'Tipp-Formular'!C31</f>
        <v>45468</v>
      </c>
      <c r="D31" s="287">
        <f>'Tipp-Formular'!D31</f>
        <v>0.75</v>
      </c>
      <c r="E31" s="288" t="str">
        <f>'Tipp-Formular'!E31</f>
        <v>Niederlande</v>
      </c>
      <c r="F31" s="288" t="str">
        <f>'Tipp-Formular'!F31</f>
        <v>Österreich</v>
      </c>
      <c r="G31" s="289">
        <f>IFERROR('Tipp-Formular'!G31,0)</f>
        <v>0</v>
      </c>
      <c r="H31" s="289" t="s">
        <v>54</v>
      </c>
      <c r="I31" s="289">
        <f>IFERROR('Tipp-Formular'!I31,0)</f>
        <v>0</v>
      </c>
      <c r="J31" s="289">
        <f>'Tipp-Formular'!J31</f>
        <v>0</v>
      </c>
      <c r="K31" s="151">
        <f>'Tipp-Formular'!K31</f>
        <v>0</v>
      </c>
      <c r="L31" s="22">
        <f>'Tipp-Formular'!L31</f>
        <v>0</v>
      </c>
      <c r="P31" s="19" t="str">
        <f>'Tipp-Formular'!P31</f>
        <v>nein</v>
      </c>
      <c r="Q31" s="40">
        <f>'Tipp-Formular'!Q31</f>
        <v>0</v>
      </c>
      <c r="T31" s="170"/>
      <c r="U31" s="276" t="str">
        <f>'Tipp-Formular'!U31</f>
        <v/>
      </c>
      <c r="V31" s="644" t="str">
        <f>'Tipp-Formular'!V31</f>
        <v/>
      </c>
      <c r="W31" s="644"/>
      <c r="X31" s="644"/>
      <c r="Y31" s="644"/>
      <c r="Z31" s="644"/>
      <c r="AA31" s="644"/>
      <c r="AB31" s="644"/>
      <c r="AC31" s="645"/>
      <c r="AE31" s="19">
        <f>'Tipp-Formular'!AE31</f>
        <v>0</v>
      </c>
      <c r="AF31" s="19"/>
      <c r="AG31" s="606"/>
      <c r="AH31" s="476"/>
      <c r="AI31" s="626">
        <f>'Tipp-Formular'!AI31:AI32</f>
        <v>45479</v>
      </c>
      <c r="AJ31" s="627">
        <f>'Tipp-Formular'!AJ31:AJ32</f>
        <v>0.75</v>
      </c>
      <c r="AK31" s="633" t="str">
        <f>'Tipp-Formular'!AK31:AK32</f>
        <v>1AF4</v>
      </c>
      <c r="AL31" s="660" t="str">
        <f>'Tipp-Formular'!AL31:AL32</f>
        <v/>
      </c>
      <c r="AM31" s="633" t="str">
        <f>'Tipp-Formular'!AM31:AM32</f>
        <v>1AF2</v>
      </c>
      <c r="AN31" s="660" t="str">
        <f>'Tipp-Formular'!AN31:AN32</f>
        <v/>
      </c>
      <c r="AO31" s="613">
        <f>IFERROR('Tipp-Formular'!AO31,0)</f>
        <v>0</v>
      </c>
      <c r="AP31" s="643" t="s">
        <v>54</v>
      </c>
      <c r="AQ31" s="631">
        <f>IFERROR('Tipp-Formular'!AQ31,0)</f>
        <v>0</v>
      </c>
      <c r="AR31" s="633"/>
      <c r="AS31" s="633">
        <f>'Tipp-Formular'!AS31:AS32</f>
        <v>0</v>
      </c>
      <c r="AT31" s="637">
        <f>'Tipp-Formular'!AT31:AT32</f>
        <v>0</v>
      </c>
      <c r="AU31" s="594">
        <f>'Tipp-Formular'!AU31:AU32</f>
        <v>0</v>
      </c>
      <c r="AV31" s="476" t="str">
        <f>'Tipp-Formular'!AV31:AV32</f>
        <v>1VF4</v>
      </c>
      <c r="AW31" s="482" t="str">
        <f>'Tipp-Formular'!AW31:AW32</f>
        <v/>
      </c>
      <c r="AX31" s="476" t="e">
        <f>'Tipp-Formular'!AX31:AX32</f>
        <v>#N/A</v>
      </c>
      <c r="AY31" s="476" t="e">
        <f>'Tipp-Formular'!AY31:AY32</f>
        <v>#N/A</v>
      </c>
      <c r="AZ31" s="476" t="str">
        <f>'Tipp-Formular'!AZ31:AZ32</f>
        <v>nein</v>
      </c>
      <c r="BA31" s="476" t="str">
        <f>'Tipp-Formular'!BA31:BA32</f>
        <v/>
      </c>
      <c r="BB31" s="476" t="str">
        <f>'Tipp-Formular'!BB31:BB32</f>
        <v>2VF4</v>
      </c>
      <c r="BC31" s="482" t="str">
        <f>'Tipp-Formular'!BC31:BC32</f>
        <v/>
      </c>
      <c r="DB31" s="39"/>
      <c r="DC31" s="39"/>
    </row>
    <row r="32" spans="2:108" ht="19.5" customHeight="1" thickBot="1" x14ac:dyDescent="0.4">
      <c r="B32" s="253">
        <f>'Tipp-Formular'!B32</f>
        <v>32</v>
      </c>
      <c r="C32" s="290">
        <f>'Tipp-Formular'!C32</f>
        <v>45468</v>
      </c>
      <c r="D32" s="291">
        <f>'Tipp-Formular'!D32</f>
        <v>0.75</v>
      </c>
      <c r="E32" s="292" t="str">
        <f>'Tipp-Formular'!E32</f>
        <v>Frankreich</v>
      </c>
      <c r="F32" s="292" t="str">
        <f>'Tipp-Formular'!F32</f>
        <v>Polen</v>
      </c>
      <c r="G32" s="293">
        <f>IFERROR('Tipp-Formular'!G32,0)</f>
        <v>0</v>
      </c>
      <c r="H32" s="293" t="s">
        <v>54</v>
      </c>
      <c r="I32" s="293">
        <f>IFERROR('Tipp-Formular'!I32,0)</f>
        <v>0</v>
      </c>
      <c r="J32" s="293">
        <f>'Tipp-Formular'!J32</f>
        <v>0</v>
      </c>
      <c r="K32" s="152">
        <f>'Tipp-Formular'!K32</f>
        <v>0</v>
      </c>
      <c r="L32" s="22">
        <f>'Tipp-Formular'!L32</f>
        <v>0</v>
      </c>
      <c r="P32" s="19" t="str">
        <f>'Tipp-Formular'!P32</f>
        <v>nein</v>
      </c>
      <c r="Q32" s="40">
        <v>0</v>
      </c>
      <c r="T32" s="172">
        <f>'Tipp-Formular'!T32</f>
        <v>0</v>
      </c>
      <c r="U32" s="172">
        <f>'Tipp-Formular'!U32</f>
        <v>0</v>
      </c>
      <c r="V32" s="641"/>
      <c r="W32" s="641"/>
      <c r="X32" s="641"/>
      <c r="Y32" s="641"/>
      <c r="Z32" s="641"/>
      <c r="AA32" s="641"/>
      <c r="AB32" s="641"/>
      <c r="AC32" s="642"/>
      <c r="AE32" s="19">
        <f>'Tipp-Formular'!AE32</f>
        <v>0</v>
      </c>
      <c r="AF32" s="19"/>
      <c r="AG32" s="606"/>
      <c r="AH32" s="476"/>
      <c r="AI32" s="653"/>
      <c r="AJ32" s="654"/>
      <c r="AK32" s="655"/>
      <c r="AL32" s="661"/>
      <c r="AM32" s="655"/>
      <c r="AN32" s="661"/>
      <c r="AO32" s="648"/>
      <c r="AP32" s="649"/>
      <c r="AQ32" s="650"/>
      <c r="AR32" s="655"/>
      <c r="AS32" s="655"/>
      <c r="AT32" s="652"/>
      <c r="AU32" s="594"/>
      <c r="AV32" s="476"/>
      <c r="AW32" s="482"/>
      <c r="AX32" s="476"/>
      <c r="AY32" s="476"/>
      <c r="AZ32" s="476"/>
      <c r="BA32" s="476"/>
      <c r="BB32" s="476"/>
      <c r="BC32" s="482"/>
    </row>
    <row r="33" spans="2:108" ht="19.5" customHeight="1" thickBot="1" x14ac:dyDescent="0.4">
      <c r="C33" s="294"/>
      <c r="D33" s="294"/>
      <c r="E33" s="295"/>
      <c r="F33" s="295"/>
      <c r="G33" s="296"/>
      <c r="H33" s="294"/>
      <c r="I33" s="297"/>
      <c r="J33" s="294"/>
      <c r="K33" s="294"/>
    </row>
    <row r="34" spans="2:108" ht="29.25" customHeight="1" thickBot="1" x14ac:dyDescent="0.4">
      <c r="B34" s="251"/>
      <c r="C34" s="614" t="s">
        <v>476</v>
      </c>
      <c r="D34" s="615"/>
      <c r="E34" s="615"/>
      <c r="F34" s="615"/>
      <c r="G34" s="615"/>
      <c r="H34" s="185"/>
      <c r="I34" s="184"/>
      <c r="J34" s="185"/>
      <c r="K34" s="183"/>
      <c r="L34" s="39"/>
      <c r="M34" s="39"/>
      <c r="N34" s="39"/>
      <c r="O34" s="17"/>
      <c r="P34" s="17"/>
      <c r="Q34" s="590" t="str">
        <f>'Tipp-Formular'!Q34:R38</f>
        <v/>
      </c>
      <c r="R34" s="590"/>
      <c r="T34" s="616" t="s">
        <v>476</v>
      </c>
      <c r="U34" s="617"/>
      <c r="V34" s="617"/>
      <c r="W34" s="617"/>
      <c r="X34" s="617"/>
      <c r="Y34" s="617"/>
      <c r="Z34" s="617"/>
      <c r="AA34" s="617"/>
      <c r="AB34" s="617"/>
      <c r="AC34" s="618"/>
      <c r="AG34" s="606" t="str">
        <f>'Tipp-Formular'!AG34:AG38</f>
        <v>.</v>
      </c>
      <c r="DA34" s="335" t="str">
        <f>'Tipp-Formular'!DA34</f>
        <v>Gruppe E</v>
      </c>
      <c r="DB34" s="98" t="str">
        <f>'Tipp-Formular'!DB34</f>
        <v>Gelb
=1 Punkt</v>
      </c>
      <c r="DC34" s="98" t="str">
        <f>'Tipp-Formular'!DC34</f>
        <v>Rot
=3 Punkte</v>
      </c>
      <c r="DD34" s="19" t="str">
        <f>'Tipp-Formular'!DD34</f>
        <v>Summe</v>
      </c>
    </row>
    <row r="35" spans="2:108" ht="19.5" customHeight="1" x14ac:dyDescent="0.35">
      <c r="B35" s="252">
        <f>'Tipp-Formular'!B35</f>
        <v>9</v>
      </c>
      <c r="C35" s="286">
        <f>'Tipp-Formular'!C35</f>
        <v>45460</v>
      </c>
      <c r="D35" s="287">
        <f>'Tipp-Formular'!D35</f>
        <v>0.75</v>
      </c>
      <c r="E35" s="288" t="str">
        <f>'Tipp-Formular'!E35</f>
        <v>Belgien</v>
      </c>
      <c r="F35" s="288" t="str">
        <f>'Tipp-Formular'!F35</f>
        <v>Slowakei</v>
      </c>
      <c r="G35" s="366">
        <f>IFERROR('Tipp-Formular'!G35,0)</f>
        <v>0</v>
      </c>
      <c r="H35" s="366" t="s">
        <v>54</v>
      </c>
      <c r="I35" s="366">
        <f>IFERROR('Tipp-Formular'!I35,0)</f>
        <v>0</v>
      </c>
      <c r="J35" s="289">
        <f>'Tipp-Formular'!J35</f>
        <v>0</v>
      </c>
      <c r="K35" s="151">
        <f>'Tipp-Formular'!K35</f>
        <v>0</v>
      </c>
      <c r="L35" s="22">
        <f>'Tipp-Formular'!L35</f>
        <v>0</v>
      </c>
      <c r="Q35" s="590"/>
      <c r="R35" s="590"/>
      <c r="T35" s="158">
        <v>1</v>
      </c>
      <c r="U35" s="159" t="s">
        <v>139</v>
      </c>
      <c r="V35" s="160" t="str">
        <f>'Tipp-Formular'!V35</f>
        <v>Tipps fehlen</v>
      </c>
      <c r="W35" s="160">
        <f>'Tipp-Formular'!W35</f>
        <v>0</v>
      </c>
      <c r="X35" s="162">
        <f>'Tipp-Formular'!X35</f>
        <v>0</v>
      </c>
      <c r="Y35" s="161" t="s">
        <v>54</v>
      </c>
      <c r="Z35" s="159">
        <f>'Tipp-Formular'!Z35</f>
        <v>0</v>
      </c>
      <c r="AA35" s="161">
        <f>'Tipp-Formular'!AA35</f>
        <v>0</v>
      </c>
      <c r="AB35" s="162">
        <f>'Tipp-Formular'!AB35</f>
        <v>0</v>
      </c>
      <c r="AC35" s="163" t="str">
        <f>'Tipp-Formular'!AC35</f>
        <v/>
      </c>
      <c r="AD35" s="340" t="str">
        <f>'Tipp-Formular'!AD35</f>
        <v>Reihung
unter den</v>
      </c>
      <c r="AG35" s="606"/>
      <c r="AI35" s="662" t="s">
        <v>148</v>
      </c>
      <c r="AJ35" s="663"/>
      <c r="AK35" s="663"/>
      <c r="AL35" s="663"/>
      <c r="AM35" s="663"/>
      <c r="AN35" s="663"/>
      <c r="AO35" s="663"/>
      <c r="AP35" s="663"/>
      <c r="AQ35" s="663"/>
      <c r="AR35" s="663"/>
      <c r="AS35" s="663"/>
      <c r="AT35" s="664"/>
      <c r="DA35" s="23" t="str">
        <f>'Tipp-Formular'!DA35</f>
        <v>Belgien</v>
      </c>
      <c r="DB35" s="39">
        <f>'Tipp-Formular'!DB35</f>
        <v>0</v>
      </c>
      <c r="DC35" s="39">
        <f>'Tipp-Formular'!DC35</f>
        <v>0</v>
      </c>
      <c r="DD35" s="19">
        <f>'Tipp-Formular'!DD35</f>
        <v>0</v>
      </c>
    </row>
    <row r="36" spans="2:108" ht="19.5" customHeight="1" x14ac:dyDescent="0.35">
      <c r="B36" s="252">
        <f>'Tipp-Formular'!B36</f>
        <v>10</v>
      </c>
      <c r="C36" s="286">
        <f>'Tipp-Formular'!C36</f>
        <v>45460</v>
      </c>
      <c r="D36" s="287">
        <f>'Tipp-Formular'!D36</f>
        <v>0.625</v>
      </c>
      <c r="E36" s="288" t="str">
        <f>'Tipp-Formular'!E36</f>
        <v>Rumänien</v>
      </c>
      <c r="F36" s="288" t="str">
        <f>'Tipp-Formular'!F36</f>
        <v>Ukraine</v>
      </c>
      <c r="G36" s="289">
        <f>IFERROR('Tipp-Formular'!G36,0)</f>
        <v>0</v>
      </c>
      <c r="H36" s="289" t="s">
        <v>54</v>
      </c>
      <c r="I36" s="289">
        <f>IFERROR('Tipp-Formular'!I36,0)</f>
        <v>0</v>
      </c>
      <c r="J36" s="289">
        <f>'Tipp-Formular'!J36</f>
        <v>0</v>
      </c>
      <c r="K36" s="151">
        <f>'Tipp-Formular'!K36</f>
        <v>0</v>
      </c>
      <c r="L36" s="22">
        <f>'Tipp-Formular'!L36</f>
        <v>0</v>
      </c>
      <c r="Q36" s="590"/>
      <c r="R36" s="590"/>
      <c r="T36" s="158">
        <v>2</v>
      </c>
      <c r="U36" s="159" t="s">
        <v>139</v>
      </c>
      <c r="V36" s="160" t="str">
        <f>'Tipp-Formular'!V36</f>
        <v>Tipps fehlen</v>
      </c>
      <c r="W36" s="160">
        <f>'Tipp-Formular'!W36</f>
        <v>0</v>
      </c>
      <c r="X36" s="162">
        <f>'Tipp-Formular'!X36</f>
        <v>0</v>
      </c>
      <c r="Y36" s="161" t="s">
        <v>54</v>
      </c>
      <c r="Z36" s="159">
        <f>'Tipp-Formular'!Z36</f>
        <v>0</v>
      </c>
      <c r="AA36" s="161">
        <f>'Tipp-Formular'!AA36</f>
        <v>0</v>
      </c>
      <c r="AB36" s="162">
        <f>'Tipp-Formular'!AB36</f>
        <v>0</v>
      </c>
      <c r="AC36" s="163" t="str">
        <f>'Tipp-Formular'!AC36</f>
        <v/>
      </c>
      <c r="AD36" s="341" t="str">
        <f>'Tipp-Formular'!AD36</f>
        <v>Dritt-
Platzierten</v>
      </c>
      <c r="AE36" s="19"/>
      <c r="AF36" s="19"/>
      <c r="AG36" s="606"/>
      <c r="AI36" s="665"/>
      <c r="AJ36" s="666"/>
      <c r="AK36" s="666"/>
      <c r="AL36" s="666"/>
      <c r="AM36" s="666"/>
      <c r="AN36" s="666"/>
      <c r="AO36" s="666"/>
      <c r="AP36" s="666"/>
      <c r="AQ36" s="666"/>
      <c r="AR36" s="666"/>
      <c r="AS36" s="666"/>
      <c r="AT36" s="667"/>
      <c r="DA36" s="23" t="str">
        <f>'Tipp-Formular'!DA36</f>
        <v>Slowakei</v>
      </c>
      <c r="DB36" s="39">
        <f>'Tipp-Formular'!DB36</f>
        <v>0</v>
      </c>
      <c r="DC36" s="39">
        <f>'Tipp-Formular'!DC36</f>
        <v>0</v>
      </c>
      <c r="DD36" s="19">
        <f>'Tipp-Formular'!DD36</f>
        <v>0</v>
      </c>
    </row>
    <row r="37" spans="2:108" ht="19.5" customHeight="1" thickBot="1" x14ac:dyDescent="0.4">
      <c r="B37" s="252">
        <f>'Tipp-Formular'!B37</f>
        <v>21</v>
      </c>
      <c r="C37" s="286">
        <f>'Tipp-Formular'!C37</f>
        <v>45464</v>
      </c>
      <c r="D37" s="287">
        <f>'Tipp-Formular'!D37</f>
        <v>0.625</v>
      </c>
      <c r="E37" s="288" t="str">
        <f>'Tipp-Formular'!E37</f>
        <v>Slowakei</v>
      </c>
      <c r="F37" s="288" t="str">
        <f>'Tipp-Formular'!F37</f>
        <v>Ukraine</v>
      </c>
      <c r="G37" s="289">
        <f>IFERROR('Tipp-Formular'!G37,0)</f>
        <v>0</v>
      </c>
      <c r="H37" s="289" t="s">
        <v>54</v>
      </c>
      <c r="I37" s="289">
        <f>IFERROR('Tipp-Formular'!I37,0)</f>
        <v>0</v>
      </c>
      <c r="J37" s="289">
        <f>'Tipp-Formular'!J37</f>
        <v>0</v>
      </c>
      <c r="K37" s="151">
        <f>'Tipp-Formular'!K37</f>
        <v>0</v>
      </c>
      <c r="L37" s="22">
        <f>'Tipp-Formular'!L37</f>
        <v>0</v>
      </c>
      <c r="Q37" s="590"/>
      <c r="R37" s="590"/>
      <c r="T37" s="158">
        <v>3</v>
      </c>
      <c r="U37" s="159" t="s">
        <v>139</v>
      </c>
      <c r="V37" s="160" t="str">
        <f>'Tipp-Formular'!V37</f>
        <v>Tipps fehlen</v>
      </c>
      <c r="W37" s="160">
        <f>'Tipp-Formular'!W37</f>
        <v>0</v>
      </c>
      <c r="X37" s="162">
        <f>'Tipp-Formular'!X37</f>
        <v>0</v>
      </c>
      <c r="Y37" s="161" t="s">
        <v>54</v>
      </c>
      <c r="Z37" s="159">
        <f>'Tipp-Formular'!Z37</f>
        <v>0</v>
      </c>
      <c r="AA37" s="161">
        <f>'Tipp-Formular'!AA37</f>
        <v>0</v>
      </c>
      <c r="AB37" s="162">
        <f>'Tipp-Formular'!AB37</f>
        <v>0</v>
      </c>
      <c r="AC37" s="163" t="str">
        <f>'Tipp-Formular'!AC37</f>
        <v/>
      </c>
      <c r="AD37" s="342" t="str">
        <f>'Tipp-Formular'!AD37</f>
        <v/>
      </c>
      <c r="AE37" s="19"/>
      <c r="AF37" s="19"/>
      <c r="AG37" s="606"/>
      <c r="AI37" s="665"/>
      <c r="AJ37" s="666"/>
      <c r="AK37" s="666"/>
      <c r="AL37" s="666"/>
      <c r="AM37" s="666"/>
      <c r="AN37" s="666"/>
      <c r="AO37" s="666"/>
      <c r="AP37" s="666"/>
      <c r="AQ37" s="666"/>
      <c r="AR37" s="666"/>
      <c r="AS37" s="666"/>
      <c r="AT37" s="667"/>
      <c r="DA37" s="23" t="str">
        <f>'Tipp-Formular'!DA37</f>
        <v>Rumänien</v>
      </c>
      <c r="DB37" s="39">
        <f>'Tipp-Formular'!DB37</f>
        <v>0</v>
      </c>
      <c r="DC37" s="39">
        <f>'Tipp-Formular'!DC37</f>
        <v>0</v>
      </c>
      <c r="DD37" s="19">
        <f>'Tipp-Formular'!DD37</f>
        <v>0</v>
      </c>
    </row>
    <row r="38" spans="2:108" ht="19.5" customHeight="1" x14ac:dyDescent="0.35">
      <c r="B38" s="252">
        <f>'Tipp-Formular'!B38</f>
        <v>22</v>
      </c>
      <c r="C38" s="286">
        <f>'Tipp-Formular'!C38</f>
        <v>45465</v>
      </c>
      <c r="D38" s="287">
        <f>'Tipp-Formular'!D38</f>
        <v>0.875</v>
      </c>
      <c r="E38" s="288" t="str">
        <f>'Tipp-Formular'!E38</f>
        <v>Belgien</v>
      </c>
      <c r="F38" s="288" t="str">
        <f>'Tipp-Formular'!F38</f>
        <v>Rumänien</v>
      </c>
      <c r="G38" s="289">
        <f>IFERROR('Tipp-Formular'!G38,0)</f>
        <v>0</v>
      </c>
      <c r="H38" s="289" t="s">
        <v>54</v>
      </c>
      <c r="I38" s="289">
        <f>IFERROR('Tipp-Formular'!I38,0)</f>
        <v>0</v>
      </c>
      <c r="J38" s="289">
        <f>'Tipp-Formular'!J38</f>
        <v>0</v>
      </c>
      <c r="K38" s="151">
        <f>'Tipp-Formular'!K38</f>
        <v>0</v>
      </c>
      <c r="L38" s="22">
        <f>'Tipp-Formular'!L38</f>
        <v>0</v>
      </c>
      <c r="Q38" s="590"/>
      <c r="R38" s="590"/>
      <c r="T38" s="164">
        <v>4</v>
      </c>
      <c r="U38" s="165" t="s">
        <v>139</v>
      </c>
      <c r="V38" s="166" t="str">
        <f>'Tipp-Formular'!V38</f>
        <v>Tipps fehlen</v>
      </c>
      <c r="W38" s="166">
        <f>'Tipp-Formular'!W38</f>
        <v>0</v>
      </c>
      <c r="X38" s="168">
        <f>'Tipp-Formular'!X38</f>
        <v>0</v>
      </c>
      <c r="Y38" s="167" t="s">
        <v>54</v>
      </c>
      <c r="Z38" s="165">
        <f>'Tipp-Formular'!Z38</f>
        <v>0</v>
      </c>
      <c r="AA38" s="167">
        <f>'Tipp-Formular'!AA38</f>
        <v>0</v>
      </c>
      <c r="AB38" s="168">
        <f>'Tipp-Formular'!AB38</f>
        <v>0</v>
      </c>
      <c r="AC38" s="169" t="str">
        <f>'Tipp-Formular'!AC38</f>
        <v/>
      </c>
      <c r="AE38" s="19"/>
      <c r="AF38" s="19"/>
      <c r="AG38" s="606"/>
      <c r="AH38" s="476"/>
      <c r="AI38" s="625">
        <f>'Tipp-Formular'!AI38:AI39</f>
        <v>45482</v>
      </c>
      <c r="AJ38" s="638">
        <f>'Tipp-Formular'!AJ38:AJ39</f>
        <v>0.875</v>
      </c>
      <c r="AK38" s="632" t="str">
        <f>'Tipp-Formular'!AK38:AK39</f>
        <v>1VF1</v>
      </c>
      <c r="AL38" s="659" t="str">
        <f>'Tipp-Formular'!AL38:AL39</f>
        <v/>
      </c>
      <c r="AM38" s="632" t="str">
        <f>'Tipp-Formular'!AM38:AM39</f>
        <v>1VF2</v>
      </c>
      <c r="AN38" s="659" t="str">
        <f>'Tipp-Formular'!AN38:AN39</f>
        <v/>
      </c>
      <c r="AO38" s="612">
        <f>IFERROR('Tipp-Formular'!AO38,0)</f>
        <v>0</v>
      </c>
      <c r="AP38" s="628" t="s">
        <v>54</v>
      </c>
      <c r="AQ38" s="630">
        <f>IFERROR('Tipp-Formular'!AQ38,0)</f>
        <v>0</v>
      </c>
      <c r="AR38" s="632"/>
      <c r="AS38" s="632">
        <f>'Tipp-Formular'!AS38:AS39</f>
        <v>0</v>
      </c>
      <c r="AT38" s="636">
        <f>'Tipp-Formular'!AT38:AT39</f>
        <v>0</v>
      </c>
      <c r="AU38" s="580">
        <f>'Tipp-Formular'!AU38:AU39</f>
        <v>0</v>
      </c>
      <c r="AV38" s="476" t="str">
        <f>'Tipp-Formular'!AV38:AV39</f>
        <v>1HF1</v>
      </c>
      <c r="AW38" s="482" t="str">
        <f>'Tipp-Formular'!AW38:AW39</f>
        <v/>
      </c>
      <c r="AX38" s="476" t="e">
        <f>'Tipp-Formular'!AX38:AX39</f>
        <v>#N/A</v>
      </c>
      <c r="AY38" s="476" t="e">
        <f>'Tipp-Formular'!AY38:AY39</f>
        <v>#N/A</v>
      </c>
      <c r="AZ38" s="476" t="str">
        <f>'Tipp-Formular'!AZ38:AZ39</f>
        <v>nein</v>
      </c>
      <c r="BA38" s="476" t="str">
        <f>'Tipp-Formular'!BA38:BA39</f>
        <v/>
      </c>
      <c r="BB38" s="476" t="str">
        <f>'Tipp-Formular'!BB38:BB39</f>
        <v>2HF1</v>
      </c>
      <c r="BC38" s="482" t="str">
        <f>'Tipp-Formular'!BC38:BC39</f>
        <v/>
      </c>
      <c r="DA38" s="23" t="str">
        <f>'Tipp-Formular'!DA38</f>
        <v>Ukraine</v>
      </c>
      <c r="DB38" s="39">
        <f>'Tipp-Formular'!DB38</f>
        <v>0</v>
      </c>
      <c r="DC38" s="39">
        <f>'Tipp-Formular'!DC38</f>
        <v>0</v>
      </c>
      <c r="DD38" s="19">
        <f>'Tipp-Formular'!DD38</f>
        <v>0</v>
      </c>
    </row>
    <row r="39" spans="2:108" ht="19.5" customHeight="1" x14ac:dyDescent="0.35">
      <c r="B39" s="252">
        <f>'Tipp-Formular'!B39</f>
        <v>33</v>
      </c>
      <c r="C39" s="286">
        <f>'Tipp-Formular'!C39</f>
        <v>45469</v>
      </c>
      <c r="D39" s="287">
        <f>'Tipp-Formular'!D39</f>
        <v>0.75</v>
      </c>
      <c r="E39" s="288" t="str">
        <f>'Tipp-Formular'!E39</f>
        <v>Slowakei</v>
      </c>
      <c r="F39" s="288" t="str">
        <f>'Tipp-Formular'!F39</f>
        <v>Rumänien</v>
      </c>
      <c r="G39" s="289">
        <f>IFERROR('Tipp-Formular'!G39,0)</f>
        <v>0</v>
      </c>
      <c r="H39" s="289" t="s">
        <v>54</v>
      </c>
      <c r="I39" s="289">
        <f>IFERROR('Tipp-Formular'!I39,0)</f>
        <v>0</v>
      </c>
      <c r="J39" s="289">
        <f>'Tipp-Formular'!J39</f>
        <v>0</v>
      </c>
      <c r="K39" s="151">
        <f>'Tipp-Formular'!K39</f>
        <v>0</v>
      </c>
      <c r="L39" s="22">
        <f>'Tipp-Formular'!L39</f>
        <v>0</v>
      </c>
      <c r="P39" s="19" t="str">
        <f>'Tipp-Formular'!P39</f>
        <v>nein</v>
      </c>
      <c r="Q39" s="40">
        <f>'Tipp-Formular'!Q39</f>
        <v>0</v>
      </c>
      <c r="T39" s="170"/>
      <c r="U39" s="276" t="str">
        <f>'Tipp-Formular'!U39</f>
        <v/>
      </c>
      <c r="V39" s="644" t="str">
        <f>'Tipp-Formular'!V39</f>
        <v/>
      </c>
      <c r="W39" s="644"/>
      <c r="X39" s="644"/>
      <c r="Y39" s="644"/>
      <c r="Z39" s="644"/>
      <c r="AA39" s="644"/>
      <c r="AB39" s="644"/>
      <c r="AC39" s="645"/>
      <c r="AE39" s="19">
        <f>'Tipp-Formular'!AE39</f>
        <v>0</v>
      </c>
      <c r="AF39" s="19"/>
      <c r="AG39" s="606"/>
      <c r="AH39" s="476"/>
      <c r="AI39" s="626"/>
      <c r="AJ39" s="627"/>
      <c r="AK39" s="633"/>
      <c r="AL39" s="660"/>
      <c r="AM39" s="633"/>
      <c r="AN39" s="660"/>
      <c r="AO39" s="613"/>
      <c r="AP39" s="629"/>
      <c r="AQ39" s="631"/>
      <c r="AR39" s="633"/>
      <c r="AS39" s="633"/>
      <c r="AT39" s="637"/>
      <c r="AU39" s="580"/>
      <c r="AV39" s="476"/>
      <c r="AW39" s="482"/>
      <c r="AX39" s="476"/>
      <c r="AY39" s="476"/>
      <c r="AZ39" s="476"/>
      <c r="BA39" s="476"/>
      <c r="BB39" s="476"/>
      <c r="BC39" s="482"/>
    </row>
    <row r="40" spans="2:108" ht="19.5" customHeight="1" thickBot="1" x14ac:dyDescent="0.4">
      <c r="B40" s="253">
        <f>'Tipp-Formular'!B40</f>
        <v>34</v>
      </c>
      <c r="C40" s="290">
        <f>'Tipp-Formular'!C40</f>
        <v>45469</v>
      </c>
      <c r="D40" s="291">
        <f>'Tipp-Formular'!D40</f>
        <v>0.75</v>
      </c>
      <c r="E40" s="292" t="str">
        <f>'Tipp-Formular'!E40</f>
        <v>Ukraine</v>
      </c>
      <c r="F40" s="292" t="str">
        <f>'Tipp-Formular'!F40</f>
        <v>Belgien</v>
      </c>
      <c r="G40" s="293">
        <f>IFERROR('Tipp-Formular'!G40,0)</f>
        <v>0</v>
      </c>
      <c r="H40" s="293" t="s">
        <v>54</v>
      </c>
      <c r="I40" s="293">
        <f>IFERROR('Tipp-Formular'!I40,0)</f>
        <v>0</v>
      </c>
      <c r="J40" s="293">
        <f>'Tipp-Formular'!J40</f>
        <v>0</v>
      </c>
      <c r="K40" s="152">
        <f>'Tipp-Formular'!K40</f>
        <v>0</v>
      </c>
      <c r="L40" s="22">
        <f>'Tipp-Formular'!L40</f>
        <v>0</v>
      </c>
      <c r="P40" s="19" t="str">
        <f>'Tipp-Formular'!P40</f>
        <v>nein</v>
      </c>
      <c r="Q40" s="40">
        <v>0</v>
      </c>
      <c r="T40" s="172">
        <f>'Tipp-Formular'!T40</f>
        <v>0</v>
      </c>
      <c r="U40" s="172">
        <f>'Tipp-Formular'!U40</f>
        <v>0</v>
      </c>
      <c r="V40" s="641"/>
      <c r="W40" s="641"/>
      <c r="X40" s="641"/>
      <c r="Y40" s="641"/>
      <c r="Z40" s="641"/>
      <c r="AA40" s="641"/>
      <c r="AB40" s="641"/>
      <c r="AC40" s="642"/>
      <c r="AE40" s="19">
        <f>'Tipp-Formular'!AE40</f>
        <v>0</v>
      </c>
      <c r="AF40" s="19"/>
      <c r="AG40" s="606"/>
      <c r="AH40" s="476"/>
      <c r="AI40" s="626">
        <f>'Tipp-Formular'!AI40:AI41</f>
        <v>45483</v>
      </c>
      <c r="AJ40" s="627">
        <f>'Tipp-Formular'!AJ40:AJ41</f>
        <v>0.875</v>
      </c>
      <c r="AK40" s="633" t="str">
        <f>'Tipp-Formular'!AK40:AK41</f>
        <v>1VF3</v>
      </c>
      <c r="AL40" s="660" t="str">
        <f>'Tipp-Formular'!AL40:AL41</f>
        <v/>
      </c>
      <c r="AM40" s="633" t="str">
        <f>'Tipp-Formular'!AM40:AM41</f>
        <v>1VF4</v>
      </c>
      <c r="AN40" s="660" t="str">
        <f>'Tipp-Formular'!AN40:AN41</f>
        <v/>
      </c>
      <c r="AO40" s="613">
        <f>IFERROR('Tipp-Formular'!AO40,0)</f>
        <v>0</v>
      </c>
      <c r="AP40" s="643" t="s">
        <v>54</v>
      </c>
      <c r="AQ40" s="631">
        <f>IFERROR('Tipp-Formular'!AQ40,0)</f>
        <v>0</v>
      </c>
      <c r="AR40" s="633"/>
      <c r="AS40" s="633">
        <f>'Tipp-Formular'!AS40:AS41</f>
        <v>0</v>
      </c>
      <c r="AT40" s="637">
        <f>'Tipp-Formular'!AT40:AT41</f>
        <v>0</v>
      </c>
      <c r="AU40" s="580">
        <f>'Tipp-Formular'!AU40:AU41</f>
        <v>0</v>
      </c>
      <c r="AV40" s="476" t="str">
        <f>'Tipp-Formular'!AV40:AV41</f>
        <v>1HF2</v>
      </c>
      <c r="AW40" s="482" t="str">
        <f>'Tipp-Formular'!AW40:AW41</f>
        <v/>
      </c>
      <c r="AX40" s="476" t="e">
        <f>'Tipp-Formular'!AX40:AX41</f>
        <v>#N/A</v>
      </c>
      <c r="AY40" s="476" t="e">
        <f>'Tipp-Formular'!AY40:AY41</f>
        <v>#N/A</v>
      </c>
      <c r="AZ40" s="476" t="str">
        <f>'Tipp-Formular'!AZ40:AZ41</f>
        <v>nein</v>
      </c>
      <c r="BA40" s="476" t="str">
        <f>'Tipp-Formular'!BA40:BA41</f>
        <v/>
      </c>
      <c r="BB40" s="476" t="str">
        <f>'Tipp-Formular'!BB40:BB41</f>
        <v>2HF2</v>
      </c>
      <c r="BC40" s="482" t="str">
        <f>'Tipp-Formular'!BC40:BC41</f>
        <v/>
      </c>
    </row>
    <row r="41" spans="2:108" ht="19.5" customHeight="1" thickBot="1" x14ac:dyDescent="0.4">
      <c r="B41" s="33"/>
      <c r="C41" s="300"/>
      <c r="D41" s="294"/>
      <c r="E41" s="295"/>
      <c r="F41" s="295"/>
      <c r="G41" s="296"/>
      <c r="H41" s="294"/>
      <c r="I41" s="297"/>
      <c r="J41" s="294"/>
      <c r="K41" s="294"/>
      <c r="AE41" s="19"/>
      <c r="AF41" s="19"/>
      <c r="AG41" s="19"/>
      <c r="AH41" s="476"/>
      <c r="AI41" s="653"/>
      <c r="AJ41" s="654"/>
      <c r="AK41" s="655"/>
      <c r="AL41" s="661"/>
      <c r="AM41" s="655"/>
      <c r="AN41" s="661"/>
      <c r="AO41" s="648"/>
      <c r="AP41" s="649"/>
      <c r="AQ41" s="650"/>
      <c r="AR41" s="655"/>
      <c r="AS41" s="655"/>
      <c r="AT41" s="652"/>
      <c r="AU41" s="580"/>
      <c r="AV41" s="476"/>
      <c r="AW41" s="482"/>
      <c r="AX41" s="476"/>
      <c r="AY41" s="476"/>
      <c r="AZ41" s="476"/>
      <c r="BA41" s="476"/>
      <c r="BB41" s="476"/>
      <c r="BC41" s="482"/>
    </row>
    <row r="42" spans="2:108" ht="28.5" customHeight="1" thickBot="1" x14ac:dyDescent="0.4">
      <c r="B42" s="251"/>
      <c r="C42" s="614" t="s">
        <v>477</v>
      </c>
      <c r="D42" s="615"/>
      <c r="E42" s="615"/>
      <c r="F42" s="615"/>
      <c r="G42" s="615"/>
      <c r="H42" s="185"/>
      <c r="I42" s="184"/>
      <c r="J42" s="185"/>
      <c r="K42" s="183"/>
      <c r="L42" s="39"/>
      <c r="M42" s="39"/>
      <c r="N42" s="39"/>
      <c r="O42" s="17"/>
      <c r="P42" s="17"/>
      <c r="Q42" s="590" t="str">
        <f>'Tipp-Formular'!Q42:R46</f>
        <v/>
      </c>
      <c r="R42" s="590"/>
      <c r="T42" s="616" t="s">
        <v>477</v>
      </c>
      <c r="U42" s="617"/>
      <c r="V42" s="617"/>
      <c r="W42" s="617"/>
      <c r="X42" s="617"/>
      <c r="Y42" s="617"/>
      <c r="Z42" s="617"/>
      <c r="AA42" s="617"/>
      <c r="AB42" s="617"/>
      <c r="AC42" s="618"/>
      <c r="AE42" s="476"/>
      <c r="AF42" s="476"/>
      <c r="AG42" s="606" t="str">
        <f>'Tipp-Formular'!AG42:AG46</f>
        <v>.</v>
      </c>
      <c r="DA42" s="335" t="str">
        <f>'Tipp-Formular'!DA42</f>
        <v>Gruppe F</v>
      </c>
      <c r="DB42" s="98" t="str">
        <f>'Tipp-Formular'!DB42</f>
        <v>Gelb
=1 Punkt</v>
      </c>
      <c r="DC42" s="98" t="str">
        <f>'Tipp-Formular'!DC42</f>
        <v>Rot
=3 Punkte</v>
      </c>
      <c r="DD42" s="19" t="str">
        <f>'Tipp-Formular'!DD42</f>
        <v>Summe</v>
      </c>
    </row>
    <row r="43" spans="2:108" ht="19.5" customHeight="1" thickBot="1" x14ac:dyDescent="0.4">
      <c r="B43" s="252">
        <f>'Tipp-Formular'!B43</f>
        <v>11</v>
      </c>
      <c r="C43" s="286">
        <f>'Tipp-Formular'!C43</f>
        <v>45461</v>
      </c>
      <c r="D43" s="287">
        <f>'Tipp-Formular'!D43</f>
        <v>0.75</v>
      </c>
      <c r="E43" s="288" t="str">
        <f>'Tipp-Formular'!E43</f>
        <v>Türkei</v>
      </c>
      <c r="F43" s="288" t="str">
        <f>'Tipp-Formular'!F43</f>
        <v>Georgien</v>
      </c>
      <c r="G43" s="366">
        <f>IFERROR('Tipp-Formular'!G43,0)</f>
        <v>0</v>
      </c>
      <c r="H43" s="366" t="s">
        <v>54</v>
      </c>
      <c r="I43" s="366">
        <f>IFERROR('Tipp-Formular'!I43,0)</f>
        <v>0</v>
      </c>
      <c r="J43" s="289">
        <f>'Tipp-Formular'!J43</f>
        <v>0</v>
      </c>
      <c r="K43" s="151">
        <f>'Tipp-Formular'!K43</f>
        <v>0</v>
      </c>
      <c r="L43" s="22">
        <f>'Tipp-Formular'!L43</f>
        <v>0</v>
      </c>
      <c r="Q43" s="590"/>
      <c r="R43" s="590"/>
      <c r="T43" s="158">
        <v>1</v>
      </c>
      <c r="U43" s="159" t="s">
        <v>139</v>
      </c>
      <c r="V43" s="160" t="str">
        <f>'Tipp-Formular'!V43</f>
        <v>Tipps fehlen</v>
      </c>
      <c r="W43" s="160">
        <f>'Tipp-Formular'!W43</f>
        <v>0</v>
      </c>
      <c r="X43" s="162">
        <f>'Tipp-Formular'!X43</f>
        <v>0</v>
      </c>
      <c r="Y43" s="161" t="s">
        <v>54</v>
      </c>
      <c r="Z43" s="159">
        <f>'Tipp-Formular'!Z43</f>
        <v>0</v>
      </c>
      <c r="AA43" s="161">
        <f>'Tipp-Formular'!AA43</f>
        <v>0</v>
      </c>
      <c r="AB43" s="162">
        <f>'Tipp-Formular'!AB43</f>
        <v>0</v>
      </c>
      <c r="AC43" s="163" t="str">
        <f>'Tipp-Formular'!AC43</f>
        <v/>
      </c>
      <c r="AD43" s="340" t="str">
        <f>'Tipp-Formular'!AD43</f>
        <v>Reihung
unter den</v>
      </c>
      <c r="AE43" s="476"/>
      <c r="AF43" s="476"/>
      <c r="AG43" s="606"/>
      <c r="DA43" s="23" t="str">
        <f>'Tipp-Formular'!DA43</f>
        <v>Türkei</v>
      </c>
      <c r="DB43" s="39">
        <f>'Tipp-Formular'!DB43</f>
        <v>0</v>
      </c>
      <c r="DC43" s="39">
        <f>'Tipp-Formular'!DC43</f>
        <v>0</v>
      </c>
      <c r="DD43" s="19">
        <f>'Tipp-Formular'!DD43</f>
        <v>0</v>
      </c>
    </row>
    <row r="44" spans="2:108" ht="19.5" customHeight="1" x14ac:dyDescent="0.35">
      <c r="B44" s="252">
        <f>'Tipp-Formular'!B44</f>
        <v>12</v>
      </c>
      <c r="C44" s="286">
        <f>'Tipp-Formular'!C44</f>
        <v>45461</v>
      </c>
      <c r="D44" s="287">
        <f>'Tipp-Formular'!D44</f>
        <v>0.875</v>
      </c>
      <c r="E44" s="288" t="str">
        <f>'Tipp-Formular'!E44</f>
        <v>Portugal</v>
      </c>
      <c r="F44" s="288" t="str">
        <f>'Tipp-Formular'!F44</f>
        <v>Tschechien</v>
      </c>
      <c r="G44" s="289">
        <f>IFERROR('Tipp-Formular'!G44,0)</f>
        <v>0</v>
      </c>
      <c r="H44" s="289" t="s">
        <v>54</v>
      </c>
      <c r="I44" s="289">
        <f>IFERROR('Tipp-Formular'!I44,0)</f>
        <v>0</v>
      </c>
      <c r="J44" s="289">
        <f>'Tipp-Formular'!J44</f>
        <v>0</v>
      </c>
      <c r="K44" s="151">
        <f>'Tipp-Formular'!K44</f>
        <v>0</v>
      </c>
      <c r="L44" s="22">
        <f>'Tipp-Formular'!L44</f>
        <v>0</v>
      </c>
      <c r="Q44" s="590"/>
      <c r="R44" s="590"/>
      <c r="T44" s="158">
        <v>2</v>
      </c>
      <c r="U44" s="159" t="s">
        <v>139</v>
      </c>
      <c r="V44" s="160" t="str">
        <f>'Tipp-Formular'!V44</f>
        <v>Tipps fehlen</v>
      </c>
      <c r="W44" s="160">
        <f>'Tipp-Formular'!W44</f>
        <v>0</v>
      </c>
      <c r="X44" s="162">
        <f>'Tipp-Formular'!X44</f>
        <v>0</v>
      </c>
      <c r="Y44" s="161" t="s">
        <v>54</v>
      </c>
      <c r="Z44" s="159">
        <f>'Tipp-Formular'!Z44</f>
        <v>0</v>
      </c>
      <c r="AA44" s="161">
        <f>'Tipp-Formular'!AA44</f>
        <v>0</v>
      </c>
      <c r="AB44" s="162">
        <f>'Tipp-Formular'!AB44</f>
        <v>0</v>
      </c>
      <c r="AC44" s="163" t="str">
        <f>'Tipp-Formular'!AC44</f>
        <v/>
      </c>
      <c r="AD44" s="341" t="str">
        <f>'Tipp-Formular'!AD44</f>
        <v>Dritt-
Platzierten</v>
      </c>
      <c r="AE44" s="19"/>
      <c r="AF44" s="19"/>
      <c r="AG44" s="606"/>
      <c r="AI44" s="678" t="s">
        <v>59</v>
      </c>
      <c r="AJ44" s="679"/>
      <c r="AK44" s="679"/>
      <c r="AL44" s="679"/>
      <c r="AM44" s="679"/>
      <c r="AN44" s="679"/>
      <c r="AO44" s="679"/>
      <c r="AP44" s="679"/>
      <c r="AQ44" s="679"/>
      <c r="AR44" s="679"/>
      <c r="AS44" s="679"/>
      <c r="AT44" s="680"/>
      <c r="DA44" s="23" t="str">
        <f>'Tipp-Formular'!DA44</f>
        <v>Georgien</v>
      </c>
      <c r="DB44" s="39">
        <f>'Tipp-Formular'!DB44</f>
        <v>0</v>
      </c>
      <c r="DC44" s="39">
        <f>'Tipp-Formular'!DC44</f>
        <v>0</v>
      </c>
      <c r="DD44" s="19">
        <f>'Tipp-Formular'!DD44</f>
        <v>0</v>
      </c>
    </row>
    <row r="45" spans="2:108" ht="19.5" customHeight="1" thickBot="1" x14ac:dyDescent="0.4">
      <c r="B45" s="252">
        <f>'Tipp-Formular'!B45</f>
        <v>23</v>
      </c>
      <c r="C45" s="286">
        <f>'Tipp-Formular'!C45</f>
        <v>45465</v>
      </c>
      <c r="D45" s="287">
        <f>'Tipp-Formular'!D45</f>
        <v>0.75</v>
      </c>
      <c r="E45" s="288" t="str">
        <f>'Tipp-Formular'!E45</f>
        <v>Türkei</v>
      </c>
      <c r="F45" s="288" t="str">
        <f>'Tipp-Formular'!F45</f>
        <v>Portugal</v>
      </c>
      <c r="G45" s="289">
        <f>IFERROR('Tipp-Formular'!G45,0)</f>
        <v>0</v>
      </c>
      <c r="H45" s="289" t="s">
        <v>54</v>
      </c>
      <c r="I45" s="289">
        <f>IFERROR('Tipp-Formular'!I45,0)</f>
        <v>0</v>
      </c>
      <c r="J45" s="289">
        <f>'Tipp-Formular'!J45</f>
        <v>0</v>
      </c>
      <c r="K45" s="151">
        <f>'Tipp-Formular'!K45</f>
        <v>0</v>
      </c>
      <c r="L45" s="22">
        <f>'Tipp-Formular'!L45</f>
        <v>0</v>
      </c>
      <c r="Q45" s="590"/>
      <c r="R45" s="590"/>
      <c r="T45" s="158">
        <v>3</v>
      </c>
      <c r="U45" s="159" t="s">
        <v>139</v>
      </c>
      <c r="V45" s="160" t="str">
        <f>'Tipp-Formular'!V45</f>
        <v>Tipps fehlen</v>
      </c>
      <c r="W45" s="160">
        <f>'Tipp-Formular'!W45</f>
        <v>0</v>
      </c>
      <c r="X45" s="162">
        <f>'Tipp-Formular'!X45</f>
        <v>0</v>
      </c>
      <c r="Y45" s="161" t="s">
        <v>54</v>
      </c>
      <c r="Z45" s="159">
        <f>'Tipp-Formular'!Z45</f>
        <v>0</v>
      </c>
      <c r="AA45" s="161">
        <f>'Tipp-Formular'!AA45</f>
        <v>0</v>
      </c>
      <c r="AB45" s="162">
        <f>'Tipp-Formular'!AB45</f>
        <v>0</v>
      </c>
      <c r="AC45" s="163" t="str">
        <f>'Tipp-Formular'!AC45</f>
        <v/>
      </c>
      <c r="AD45" s="342" t="str">
        <f>'Tipp-Formular'!AD45</f>
        <v/>
      </c>
      <c r="AE45" s="19"/>
      <c r="AF45" s="19"/>
      <c r="AG45" s="606"/>
      <c r="AI45" s="681"/>
      <c r="AJ45" s="682"/>
      <c r="AK45" s="682"/>
      <c r="AL45" s="682"/>
      <c r="AM45" s="682"/>
      <c r="AN45" s="682"/>
      <c r="AO45" s="682"/>
      <c r="AP45" s="682"/>
      <c r="AQ45" s="682"/>
      <c r="AR45" s="682"/>
      <c r="AS45" s="682"/>
      <c r="AT45" s="683"/>
      <c r="DA45" s="23" t="str">
        <f>'Tipp-Formular'!DA45</f>
        <v>Portugal</v>
      </c>
      <c r="DB45" s="39">
        <f>'Tipp-Formular'!DB45</f>
        <v>0</v>
      </c>
      <c r="DC45" s="39">
        <f>'Tipp-Formular'!DC45</f>
        <v>0</v>
      </c>
      <c r="DD45" s="19">
        <f>'Tipp-Formular'!DD45</f>
        <v>0</v>
      </c>
    </row>
    <row r="46" spans="2:108" ht="19.5" customHeight="1" thickBot="1" x14ac:dyDescent="0.4">
      <c r="B46" s="252">
        <f>'Tipp-Formular'!B46</f>
        <v>24</v>
      </c>
      <c r="C46" s="286">
        <f>'Tipp-Formular'!C46</f>
        <v>45465</v>
      </c>
      <c r="D46" s="287">
        <f>'Tipp-Formular'!D46</f>
        <v>0.625</v>
      </c>
      <c r="E46" s="288" t="str">
        <f>'Tipp-Formular'!E46</f>
        <v>Georgien</v>
      </c>
      <c r="F46" s="288" t="str">
        <f>'Tipp-Formular'!F46</f>
        <v>Tschechien</v>
      </c>
      <c r="G46" s="289">
        <f>IFERROR('Tipp-Formular'!G46,0)</f>
        <v>0</v>
      </c>
      <c r="H46" s="289" t="s">
        <v>54</v>
      </c>
      <c r="I46" s="289">
        <f>IFERROR('Tipp-Formular'!I46,0)</f>
        <v>0</v>
      </c>
      <c r="J46" s="289">
        <f>'Tipp-Formular'!J46</f>
        <v>0</v>
      </c>
      <c r="K46" s="151">
        <f>'Tipp-Formular'!K46</f>
        <v>0</v>
      </c>
      <c r="L46" s="22">
        <f>'Tipp-Formular'!L46</f>
        <v>0</v>
      </c>
      <c r="Q46" s="590"/>
      <c r="R46" s="590"/>
      <c r="T46" s="164">
        <v>4</v>
      </c>
      <c r="U46" s="165" t="s">
        <v>139</v>
      </c>
      <c r="V46" s="166" t="str">
        <f>'Tipp-Formular'!V46</f>
        <v>Tipps fehlen</v>
      </c>
      <c r="W46" s="166">
        <f>'Tipp-Formular'!W46</f>
        <v>0</v>
      </c>
      <c r="X46" s="168">
        <f>'Tipp-Formular'!X46</f>
        <v>0</v>
      </c>
      <c r="Y46" s="167" t="s">
        <v>54</v>
      </c>
      <c r="Z46" s="165">
        <f>'Tipp-Formular'!Z46</f>
        <v>0</v>
      </c>
      <c r="AA46" s="167">
        <f>'Tipp-Formular'!AA46</f>
        <v>0</v>
      </c>
      <c r="AB46" s="168">
        <f>'Tipp-Formular'!AB46</f>
        <v>0</v>
      </c>
      <c r="AC46" s="169" t="str">
        <f>'Tipp-Formular'!AC46</f>
        <v/>
      </c>
      <c r="AE46" s="19"/>
      <c r="AF46" s="19"/>
      <c r="AG46" s="606"/>
      <c r="AH46" s="23"/>
      <c r="AI46" s="681"/>
      <c r="AJ46" s="682"/>
      <c r="AK46" s="682"/>
      <c r="AL46" s="682"/>
      <c r="AM46" s="682"/>
      <c r="AN46" s="682"/>
      <c r="AO46" s="682"/>
      <c r="AP46" s="682"/>
      <c r="AQ46" s="682"/>
      <c r="AR46" s="682"/>
      <c r="AS46" s="682"/>
      <c r="AT46" s="683"/>
      <c r="DA46" s="23" t="str">
        <f>'Tipp-Formular'!DA46</f>
        <v>Tschechien</v>
      </c>
      <c r="DB46" s="39">
        <f>'Tipp-Formular'!DB46</f>
        <v>0</v>
      </c>
      <c r="DC46" s="39">
        <f>'Tipp-Formular'!DC46</f>
        <v>0</v>
      </c>
      <c r="DD46" s="19">
        <f>'Tipp-Formular'!DD46</f>
        <v>0</v>
      </c>
    </row>
    <row r="47" spans="2:108" ht="19.5" customHeight="1" x14ac:dyDescent="0.35">
      <c r="B47" s="252">
        <f>'Tipp-Formular'!B47</f>
        <v>35</v>
      </c>
      <c r="C47" s="286">
        <f>'Tipp-Formular'!C47</f>
        <v>45469</v>
      </c>
      <c r="D47" s="287">
        <f>'Tipp-Formular'!D47</f>
        <v>0.875</v>
      </c>
      <c r="E47" s="288" t="str">
        <f>'Tipp-Formular'!E47</f>
        <v>Georgien</v>
      </c>
      <c r="F47" s="288" t="str">
        <f>'Tipp-Formular'!F47</f>
        <v>Portugal</v>
      </c>
      <c r="G47" s="289">
        <f>IFERROR('Tipp-Formular'!G47,0)</f>
        <v>0</v>
      </c>
      <c r="H47" s="289" t="s">
        <v>54</v>
      </c>
      <c r="I47" s="289">
        <f>IFERROR('Tipp-Formular'!I47,0)</f>
        <v>0</v>
      </c>
      <c r="J47" s="289">
        <f>'Tipp-Formular'!J47</f>
        <v>0</v>
      </c>
      <c r="K47" s="151">
        <f>'Tipp-Formular'!K47</f>
        <v>0</v>
      </c>
      <c r="L47" s="22">
        <f>'Tipp-Formular'!L47</f>
        <v>0</v>
      </c>
      <c r="P47" s="19" t="str">
        <f>'Tipp-Formular'!P47</f>
        <v>nein</v>
      </c>
      <c r="Q47" s="40">
        <f>'Tipp-Formular'!Q47</f>
        <v>0</v>
      </c>
      <c r="T47" s="170"/>
      <c r="U47" s="276" t="str">
        <f>'Tipp-Formular'!U47</f>
        <v/>
      </c>
      <c r="V47" s="644" t="str">
        <f>'Tipp-Formular'!V47</f>
        <v/>
      </c>
      <c r="W47" s="644"/>
      <c r="X47" s="644"/>
      <c r="Y47" s="644"/>
      <c r="Z47" s="644"/>
      <c r="AA47" s="644"/>
      <c r="AB47" s="644"/>
      <c r="AC47" s="645"/>
      <c r="AE47" s="19">
        <f>'Tipp-Formular'!AE47</f>
        <v>0</v>
      </c>
      <c r="AF47" s="19"/>
      <c r="AG47" s="606"/>
      <c r="AH47" s="476"/>
      <c r="AI47" s="625">
        <f>'Tipp-Formular'!AI47:AI48</f>
        <v>45487</v>
      </c>
      <c r="AJ47" s="638">
        <f>'Tipp-Formular'!AJ47:AJ48</f>
        <v>0.875</v>
      </c>
      <c r="AK47" s="632" t="str">
        <f>'Tipp-Formular'!AK47:AK48</f>
        <v>1HF1</v>
      </c>
      <c r="AL47" s="659" t="str">
        <f>'Tipp-Formular'!AL47:AL48</f>
        <v/>
      </c>
      <c r="AM47" s="632" t="str">
        <f>'Tipp-Formular'!AM47:AM48</f>
        <v>1HF2</v>
      </c>
      <c r="AN47" s="659" t="str">
        <f>'Tipp-Formular'!AN47:AN48</f>
        <v/>
      </c>
      <c r="AO47" s="612">
        <f>IFERROR('Tipp-Formular'!AO47,0)</f>
        <v>0</v>
      </c>
      <c r="AP47" s="628" t="s">
        <v>54</v>
      </c>
      <c r="AQ47" s="630">
        <f>IFERROR('Tipp-Formular'!AQ47,0)</f>
        <v>0</v>
      </c>
      <c r="AR47" s="676"/>
      <c r="AS47" s="676">
        <f>'Tipp-Formular'!AS47:AS48</f>
        <v>0</v>
      </c>
      <c r="AT47" s="636">
        <f>'Tipp-Formular'!AT47:AT48</f>
        <v>0</v>
      </c>
      <c r="AU47" s="594">
        <f>'Tipp-Formular'!AU47:AU48</f>
        <v>0</v>
      </c>
      <c r="AV47" s="476" t="str">
        <f>'Tipp-Formular'!AV47:AV48</f>
        <v>1F</v>
      </c>
      <c r="AW47" s="482" t="str">
        <f>'Tipp-Formular'!AW47:AW48</f>
        <v/>
      </c>
      <c r="AX47" s="476" t="str">
        <f>'Tipp-Formular'!AX47:AX48</f>
        <v xml:space="preserve"> </v>
      </c>
      <c r="AY47" s="476" t="e">
        <f>'Tipp-Formular'!AY47:AY48</f>
        <v>#N/A</v>
      </c>
      <c r="AZ47" s="476" t="str">
        <f>'Tipp-Formular'!AZ47:AZ48</f>
        <v>nein</v>
      </c>
      <c r="BA47" s="476" t="str">
        <f>'Tipp-Formular'!BA47:BA48</f>
        <v/>
      </c>
      <c r="BB47" s="476" t="str">
        <f>'Tipp-Formular'!BB47:BB48</f>
        <v>2F</v>
      </c>
      <c r="BC47" s="482" t="str">
        <f>'Tipp-Formular'!BC47:BC48</f>
        <v/>
      </c>
    </row>
    <row r="48" spans="2:108" ht="19.5" customHeight="1" thickBot="1" x14ac:dyDescent="0.4">
      <c r="B48" s="253">
        <f>'Tipp-Formular'!B48</f>
        <v>36</v>
      </c>
      <c r="C48" s="290">
        <f>'Tipp-Formular'!C48</f>
        <v>45469</v>
      </c>
      <c r="D48" s="291">
        <f>'Tipp-Formular'!D48</f>
        <v>0.875</v>
      </c>
      <c r="E48" s="292" t="str">
        <f>'Tipp-Formular'!E48</f>
        <v>Tschechien</v>
      </c>
      <c r="F48" s="292" t="str">
        <f>'Tipp-Formular'!F48</f>
        <v>Türkei</v>
      </c>
      <c r="G48" s="293">
        <f>IFERROR('Tipp-Formular'!G48,0)</f>
        <v>0</v>
      </c>
      <c r="H48" s="293" t="s">
        <v>54</v>
      </c>
      <c r="I48" s="293">
        <f>IFERROR('Tipp-Formular'!I48,0)</f>
        <v>0</v>
      </c>
      <c r="J48" s="293">
        <f>'Tipp-Formular'!J48</f>
        <v>0</v>
      </c>
      <c r="K48" s="152">
        <f>'Tipp-Formular'!K48</f>
        <v>0</v>
      </c>
      <c r="L48" s="22">
        <f>'Tipp-Formular'!L48</f>
        <v>0</v>
      </c>
      <c r="P48" s="19" t="str">
        <f>'Tipp-Formular'!P48</f>
        <v>nein</v>
      </c>
      <c r="Q48" s="40">
        <v>0</v>
      </c>
      <c r="T48" s="172">
        <f>'Tipp-Formular'!T48</f>
        <v>0</v>
      </c>
      <c r="U48" s="172">
        <f>'Tipp-Formular'!U48</f>
        <v>0</v>
      </c>
      <c r="V48" s="641"/>
      <c r="W48" s="641"/>
      <c r="X48" s="641"/>
      <c r="Y48" s="641"/>
      <c r="Z48" s="641"/>
      <c r="AA48" s="641"/>
      <c r="AB48" s="641"/>
      <c r="AC48" s="642"/>
      <c r="AE48" s="19">
        <f>'Tipp-Formular'!AE48</f>
        <v>0</v>
      </c>
      <c r="AF48" s="19"/>
      <c r="AG48" s="606"/>
      <c r="AH48" s="476"/>
      <c r="AI48" s="653"/>
      <c r="AJ48" s="654"/>
      <c r="AK48" s="655"/>
      <c r="AL48" s="661"/>
      <c r="AM48" s="655"/>
      <c r="AN48" s="661"/>
      <c r="AO48" s="648"/>
      <c r="AP48" s="649"/>
      <c r="AQ48" s="650"/>
      <c r="AR48" s="677"/>
      <c r="AS48" s="677"/>
      <c r="AT48" s="652"/>
      <c r="AU48" s="594"/>
      <c r="AV48" s="476"/>
      <c r="AW48" s="482"/>
      <c r="AX48" s="476"/>
      <c r="AY48" s="476"/>
      <c r="AZ48" s="476"/>
      <c r="BA48" s="476"/>
      <c r="BB48" s="476"/>
      <c r="BC48" s="482"/>
    </row>
    <row r="49" spans="3:108" ht="19.5" customHeight="1" x14ac:dyDescent="0.35">
      <c r="C49" s="23"/>
      <c r="D49" s="23"/>
      <c r="G49" s="23"/>
      <c r="H49" s="23"/>
      <c r="I49" s="23"/>
      <c r="J49" s="23"/>
      <c r="K49" s="23"/>
      <c r="DA49" s="604">
        <f>'1'!C10</f>
        <v>0</v>
      </c>
      <c r="DB49" s="604"/>
      <c r="DC49" s="604"/>
      <c r="DD49" s="604"/>
    </row>
    <row r="50" spans="3:108" ht="19.5" customHeight="1" thickBot="1" x14ac:dyDescent="0.4">
      <c r="C50" s="23"/>
      <c r="D50" s="23"/>
      <c r="G50" s="23"/>
      <c r="H50" s="23"/>
      <c r="I50" s="23"/>
      <c r="J50" s="23"/>
      <c r="K50" s="23"/>
      <c r="AQ50" s="23"/>
      <c r="AX50" s="476"/>
      <c r="AY50" s="476" t="e">
        <f>'Tipp-Formular'!AY52</f>
        <v>#N/A</v>
      </c>
      <c r="DA50" s="604"/>
      <c r="DB50" s="604"/>
      <c r="DC50" s="604"/>
      <c r="DD50" s="604"/>
    </row>
    <row r="51" spans="3:108" ht="19.5" customHeight="1" x14ac:dyDescent="0.35">
      <c r="C51" s="578" t="s">
        <v>156</v>
      </c>
      <c r="D51" s="578"/>
      <c r="E51" s="579">
        <f>'Tipp-Formular'!E54</f>
        <v>0</v>
      </c>
      <c r="F51" s="579"/>
      <c r="G51" s="579"/>
      <c r="H51" s="579"/>
      <c r="I51" s="579"/>
      <c r="J51" s="579"/>
      <c r="K51" s="579"/>
      <c r="S51" s="577" t="s">
        <v>158</v>
      </c>
      <c r="T51" s="577"/>
      <c r="U51" s="577"/>
      <c r="V51" s="577"/>
      <c r="W51" s="577"/>
      <c r="X51" s="233" t="s">
        <v>428</v>
      </c>
      <c r="Z51" s="23"/>
      <c r="AI51" s="668" t="s">
        <v>570</v>
      </c>
      <c r="AJ51" s="669"/>
      <c r="AK51" s="669"/>
      <c r="AL51" s="669"/>
      <c r="AM51" s="284"/>
      <c r="AN51" s="672" t="str">
        <f>'Tipp-Formular'!AN52</f>
        <v/>
      </c>
      <c r="AO51" s="672"/>
      <c r="AP51" s="672"/>
      <c r="AQ51" s="672"/>
      <c r="AR51" s="673"/>
      <c r="AS51" s="27"/>
      <c r="AT51" s="27"/>
      <c r="AX51" s="476"/>
      <c r="AY51" s="476"/>
      <c r="BE51" s="603">
        <f>'1'!C8</f>
        <v>0</v>
      </c>
      <c r="BF51" s="603"/>
      <c r="DA51" s="604"/>
      <c r="DB51" s="604"/>
      <c r="DC51" s="604"/>
      <c r="DD51" s="604"/>
    </row>
    <row r="52" spans="3:108" ht="19.5" customHeight="1" thickBot="1" x14ac:dyDescent="0.4">
      <c r="C52" s="578"/>
      <c r="D52" s="578"/>
      <c r="E52" s="579"/>
      <c r="F52" s="579"/>
      <c r="G52" s="579"/>
      <c r="H52" s="579"/>
      <c r="I52" s="579"/>
      <c r="J52" s="579"/>
      <c r="K52" s="579"/>
      <c r="S52" s="577"/>
      <c r="T52" s="577"/>
      <c r="U52" s="577"/>
      <c r="V52" s="577"/>
      <c r="W52" s="577"/>
      <c r="X52" s="233" t="s">
        <v>429</v>
      </c>
      <c r="AI52" s="670"/>
      <c r="AJ52" s="671"/>
      <c r="AK52" s="671"/>
      <c r="AL52" s="671"/>
      <c r="AM52" s="285"/>
      <c r="AN52" s="674"/>
      <c r="AO52" s="674"/>
      <c r="AP52" s="674"/>
      <c r="AQ52" s="674"/>
      <c r="AR52" s="675"/>
      <c r="AS52" s="27"/>
      <c r="AT52" s="27"/>
      <c r="DA52" s="604"/>
      <c r="DB52" s="604"/>
      <c r="DC52" s="604"/>
      <c r="DD52" s="604"/>
    </row>
    <row r="53" spans="3:108" ht="19.5" customHeight="1" x14ac:dyDescent="0.35">
      <c r="C53" s="578" t="s">
        <v>157</v>
      </c>
      <c r="D53" s="578"/>
      <c r="E53" s="579">
        <f>'Tipp-Formular'!E55</f>
        <v>0</v>
      </c>
      <c r="F53" s="579"/>
      <c r="G53" s="579"/>
      <c r="H53" s="579"/>
      <c r="I53" s="579"/>
      <c r="J53" s="579"/>
      <c r="K53" s="579"/>
      <c r="S53" s="577"/>
      <c r="T53" s="577"/>
      <c r="U53" s="577"/>
      <c r="V53" s="577"/>
      <c r="W53" s="577"/>
      <c r="X53" s="233" t="s">
        <v>430</v>
      </c>
      <c r="AQ53" s="23"/>
      <c r="AS53" s="234"/>
      <c r="AT53" s="234"/>
      <c r="DA53" s="604"/>
      <c r="DB53" s="604"/>
      <c r="DC53" s="604"/>
      <c r="DD53" s="604"/>
    </row>
    <row r="54" spans="3:108" ht="19.5" customHeight="1" x14ac:dyDescent="0.35">
      <c r="C54" s="578"/>
      <c r="D54" s="578"/>
      <c r="E54" s="579"/>
      <c r="F54" s="579"/>
      <c r="G54" s="579"/>
      <c r="H54" s="579"/>
      <c r="I54" s="579"/>
      <c r="J54" s="579"/>
      <c r="K54" s="579"/>
      <c r="S54" s="577"/>
      <c r="T54" s="577"/>
      <c r="U54" s="577"/>
      <c r="V54" s="577"/>
      <c r="W54" s="577"/>
      <c r="AQ54" s="23"/>
      <c r="AS54" s="234"/>
      <c r="AT54" s="234"/>
      <c r="DA54" s="604"/>
      <c r="DB54" s="604"/>
      <c r="DC54" s="604"/>
      <c r="DD54" s="604"/>
    </row>
    <row r="55" spans="3:108" ht="19.5" customHeight="1" x14ac:dyDescent="0.35">
      <c r="C55" s="23"/>
      <c r="D55" s="23"/>
      <c r="G55" s="23"/>
      <c r="H55" s="23"/>
      <c r="I55" s="23"/>
      <c r="J55" s="23"/>
      <c r="K55" s="23"/>
      <c r="AO55" s="234"/>
      <c r="AP55" s="234"/>
      <c r="AQ55" s="235"/>
      <c r="AR55" s="234"/>
      <c r="AS55" s="234"/>
      <c r="AT55" s="234"/>
    </row>
    <row r="57" spans="3:108" ht="19.5" customHeight="1" x14ac:dyDescent="0.35">
      <c r="C57" s="23"/>
      <c r="D57" s="23"/>
      <c r="G57" s="23"/>
      <c r="H57" s="23"/>
      <c r="I57" s="23"/>
      <c r="J57" s="23"/>
      <c r="K57" s="23"/>
    </row>
    <row r="58" spans="3:108" ht="19.5" customHeight="1" x14ac:dyDescent="0.35">
      <c r="C58" s="23"/>
      <c r="D58" s="23"/>
      <c r="G58" s="23"/>
      <c r="H58" s="23"/>
      <c r="I58" s="23"/>
      <c r="J58" s="23"/>
      <c r="K58" s="23"/>
    </row>
  </sheetData>
  <mergeCells count="380">
    <mergeCell ref="C51:D52"/>
    <mergeCell ref="E51:K52"/>
    <mergeCell ref="S51:W54"/>
    <mergeCell ref="AI51:AL52"/>
    <mergeCell ref="AN51:AR52"/>
    <mergeCell ref="BE51:BF51"/>
    <mergeCell ref="C53:D54"/>
    <mergeCell ref="E53:K54"/>
    <mergeCell ref="BA47:BA48"/>
    <mergeCell ref="BB47:BB48"/>
    <mergeCell ref="BC47:BC48"/>
    <mergeCell ref="AO47:AO48"/>
    <mergeCell ref="AP47:AP48"/>
    <mergeCell ref="AQ47:AQ48"/>
    <mergeCell ref="AR47:AR48"/>
    <mergeCell ref="AS47:AS48"/>
    <mergeCell ref="AT47:AT48"/>
    <mergeCell ref="AG42:AG48"/>
    <mergeCell ref="AI44:AT46"/>
    <mergeCell ref="V47:AC48"/>
    <mergeCell ref="AH47:AH48"/>
    <mergeCell ref="AI47:AI48"/>
    <mergeCell ref="AJ47:AJ48"/>
    <mergeCell ref="AK47:AK48"/>
    <mergeCell ref="DA49:DD54"/>
    <mergeCell ref="AX50:AX51"/>
    <mergeCell ref="AY50:AY51"/>
    <mergeCell ref="AU47:AU48"/>
    <mergeCell ref="AV47:AV48"/>
    <mergeCell ref="AW47:AW48"/>
    <mergeCell ref="AX47:AX48"/>
    <mergeCell ref="AY47:AY48"/>
    <mergeCell ref="AZ47:AZ48"/>
    <mergeCell ref="C42:G42"/>
    <mergeCell ref="Q42:R46"/>
    <mergeCell ref="T42:AC42"/>
    <mergeCell ref="AE42:AE43"/>
    <mergeCell ref="AF42:AF43"/>
    <mergeCell ref="AS40:AS41"/>
    <mergeCell ref="AT40:AT41"/>
    <mergeCell ref="AU40:AU41"/>
    <mergeCell ref="AV40:AV41"/>
    <mergeCell ref="AM40:AM41"/>
    <mergeCell ref="AN40:AN41"/>
    <mergeCell ref="AO40:AO41"/>
    <mergeCell ref="AP40:AP41"/>
    <mergeCell ref="AQ40:AQ41"/>
    <mergeCell ref="AJ40:AJ41"/>
    <mergeCell ref="AH38:AH39"/>
    <mergeCell ref="AL47:AL48"/>
    <mergeCell ref="AM47:AM48"/>
    <mergeCell ref="AN47:AN48"/>
    <mergeCell ref="AY40:AY41"/>
    <mergeCell ref="AZ40:AZ41"/>
    <mergeCell ref="BA40:BA41"/>
    <mergeCell ref="BB40:BB41"/>
    <mergeCell ref="BC40:BC41"/>
    <mergeCell ref="AW40:AW41"/>
    <mergeCell ref="AX40:AX41"/>
    <mergeCell ref="AK40:AK41"/>
    <mergeCell ref="AL40:AL41"/>
    <mergeCell ref="AT38:AT39"/>
    <mergeCell ref="AU38:AU39"/>
    <mergeCell ref="AV38:AV39"/>
    <mergeCell ref="AW38:AW39"/>
    <mergeCell ref="AX38:AX39"/>
    <mergeCell ref="AY38:AY39"/>
    <mergeCell ref="AN38:AN39"/>
    <mergeCell ref="AO38:AO39"/>
    <mergeCell ref="AP38:AP39"/>
    <mergeCell ref="AQ38:AQ39"/>
    <mergeCell ref="AR38:AR39"/>
    <mergeCell ref="AS38:AS39"/>
    <mergeCell ref="AY31:AY32"/>
    <mergeCell ref="AZ31:AZ32"/>
    <mergeCell ref="BA31:BA32"/>
    <mergeCell ref="BB31:BB32"/>
    <mergeCell ref="AR40:AR41"/>
    <mergeCell ref="AZ38:AZ39"/>
    <mergeCell ref="BA38:BA39"/>
    <mergeCell ref="BB38:BB39"/>
    <mergeCell ref="BC38:BC39"/>
    <mergeCell ref="C34:G34"/>
    <mergeCell ref="Q34:R38"/>
    <mergeCell ref="T34:AC34"/>
    <mergeCell ref="AG34:AG40"/>
    <mergeCell ref="AI35:AT37"/>
    <mergeCell ref="AS31:AS32"/>
    <mergeCell ref="AT31:AT32"/>
    <mergeCell ref="AU31:AU32"/>
    <mergeCell ref="AV31:AV32"/>
    <mergeCell ref="AM31:AM32"/>
    <mergeCell ref="AN31:AN32"/>
    <mergeCell ref="AO31:AO32"/>
    <mergeCell ref="AP31:AP32"/>
    <mergeCell ref="AQ31:AQ32"/>
    <mergeCell ref="AR31:AR32"/>
    <mergeCell ref="AI38:AI39"/>
    <mergeCell ref="AJ38:AJ39"/>
    <mergeCell ref="AK38:AK39"/>
    <mergeCell ref="AL38:AL39"/>
    <mergeCell ref="AM38:AM39"/>
    <mergeCell ref="V39:AC40"/>
    <mergeCell ref="AH40:AH41"/>
    <mergeCell ref="AI40:AI41"/>
    <mergeCell ref="BC29:BC30"/>
    <mergeCell ref="V31:AC32"/>
    <mergeCell ref="AH31:AH32"/>
    <mergeCell ref="AI31:AI32"/>
    <mergeCell ref="AJ31:AJ32"/>
    <mergeCell ref="AK31:AK32"/>
    <mergeCell ref="AL31:AL32"/>
    <mergeCell ref="AT29:AT30"/>
    <mergeCell ref="AU29:AU30"/>
    <mergeCell ref="AV29:AV30"/>
    <mergeCell ref="AW29:AW30"/>
    <mergeCell ref="AX29:AX30"/>
    <mergeCell ref="AY29:AY30"/>
    <mergeCell ref="AN29:AN30"/>
    <mergeCell ref="AO29:AO30"/>
    <mergeCell ref="AP29:AP30"/>
    <mergeCell ref="AQ29:AQ30"/>
    <mergeCell ref="AR29:AR30"/>
    <mergeCell ref="AS29:AS30"/>
    <mergeCell ref="AH29:AH30"/>
    <mergeCell ref="AI29:AI30"/>
    <mergeCell ref="BC31:BC32"/>
    <mergeCell ref="AW31:AW32"/>
    <mergeCell ref="AX31:AX32"/>
    <mergeCell ref="AJ29:AJ30"/>
    <mergeCell ref="AK29:AK30"/>
    <mergeCell ref="AL29:AL30"/>
    <mergeCell ref="AM29:AM30"/>
    <mergeCell ref="AX27:AX28"/>
    <mergeCell ref="AY27:AY28"/>
    <mergeCell ref="AZ27:AZ28"/>
    <mergeCell ref="BA27:BA28"/>
    <mergeCell ref="BB27:BB28"/>
    <mergeCell ref="AZ29:AZ30"/>
    <mergeCell ref="BA29:BA30"/>
    <mergeCell ref="BB29:BB30"/>
    <mergeCell ref="AS27:AS28"/>
    <mergeCell ref="AT27:AT28"/>
    <mergeCell ref="AU27:AU28"/>
    <mergeCell ref="AV27:AV28"/>
    <mergeCell ref="AW27:AW28"/>
    <mergeCell ref="AL27:AL28"/>
    <mergeCell ref="AM27:AM28"/>
    <mergeCell ref="AN27:AN28"/>
    <mergeCell ref="AO27:AO28"/>
    <mergeCell ref="AP27:AP28"/>
    <mergeCell ref="AQ27:AQ28"/>
    <mergeCell ref="BB25:BB26"/>
    <mergeCell ref="BC25:BC26"/>
    <mergeCell ref="C26:G26"/>
    <mergeCell ref="Q26:R30"/>
    <mergeCell ref="T26:AC26"/>
    <mergeCell ref="AG26:AG32"/>
    <mergeCell ref="AH27:AH28"/>
    <mergeCell ref="AI27:AI28"/>
    <mergeCell ref="AJ27:AJ28"/>
    <mergeCell ref="AK27:AK28"/>
    <mergeCell ref="AV25:AV26"/>
    <mergeCell ref="AW25:AW26"/>
    <mergeCell ref="AX25:AX26"/>
    <mergeCell ref="AY25:AY26"/>
    <mergeCell ref="AZ25:AZ26"/>
    <mergeCell ref="BA25:BA26"/>
    <mergeCell ref="AP25:AP26"/>
    <mergeCell ref="AQ25:AQ26"/>
    <mergeCell ref="AR25:AR26"/>
    <mergeCell ref="AS25:AS26"/>
    <mergeCell ref="AT25:AT26"/>
    <mergeCell ref="AU25:AU26"/>
    <mergeCell ref="BC27:BC28"/>
    <mergeCell ref="AR27:AR28"/>
    <mergeCell ref="AI22:AT24"/>
    <mergeCell ref="V23:AC24"/>
    <mergeCell ref="AH25:AH26"/>
    <mergeCell ref="AI25:AI26"/>
    <mergeCell ref="AJ25:AJ26"/>
    <mergeCell ref="AK25:AK26"/>
    <mergeCell ref="AL25:AL26"/>
    <mergeCell ref="AM25:AM26"/>
    <mergeCell ref="AN25:AN26"/>
    <mergeCell ref="AO25:AO26"/>
    <mergeCell ref="BC16:BC17"/>
    <mergeCell ref="C18:G18"/>
    <mergeCell ref="Q18:R22"/>
    <mergeCell ref="T18:AC18"/>
    <mergeCell ref="AG18:AG24"/>
    <mergeCell ref="AH18:AH19"/>
    <mergeCell ref="AI18:AI19"/>
    <mergeCell ref="AJ18:AJ19"/>
    <mergeCell ref="AK18:AK19"/>
    <mergeCell ref="AV16:AV17"/>
    <mergeCell ref="AW16:AW17"/>
    <mergeCell ref="AX16:AX17"/>
    <mergeCell ref="AY16:AY17"/>
    <mergeCell ref="AZ16:AZ17"/>
    <mergeCell ref="BA16:BA17"/>
    <mergeCell ref="AP16:AP17"/>
    <mergeCell ref="AQ16:AQ17"/>
    <mergeCell ref="AX18:AX19"/>
    <mergeCell ref="AY18:AY19"/>
    <mergeCell ref="AZ18:AZ19"/>
    <mergeCell ref="BA18:BA19"/>
    <mergeCell ref="BB18:BB19"/>
    <mergeCell ref="BC18:BC19"/>
    <mergeCell ref="AR18:AR19"/>
    <mergeCell ref="AS14:AS15"/>
    <mergeCell ref="AT14:AT15"/>
    <mergeCell ref="AL18:AL19"/>
    <mergeCell ref="AM18:AM19"/>
    <mergeCell ref="AN18:AN19"/>
    <mergeCell ref="AO18:AO19"/>
    <mergeCell ref="AP18:AP19"/>
    <mergeCell ref="AQ18:AQ19"/>
    <mergeCell ref="BB16:BB17"/>
    <mergeCell ref="AS18:AS19"/>
    <mergeCell ref="AT18:AT19"/>
    <mergeCell ref="AU18:AU19"/>
    <mergeCell ref="AV18:AV19"/>
    <mergeCell ref="AW18:AW19"/>
    <mergeCell ref="AU12:AU13"/>
    <mergeCell ref="AV12:AV13"/>
    <mergeCell ref="AR16:AR17"/>
    <mergeCell ref="AS16:AS17"/>
    <mergeCell ref="AT16:AT17"/>
    <mergeCell ref="AU16:AU17"/>
    <mergeCell ref="BC14:BC15"/>
    <mergeCell ref="V15:AC16"/>
    <mergeCell ref="AH16:AH17"/>
    <mergeCell ref="AI16:AI17"/>
    <mergeCell ref="AJ16:AJ17"/>
    <mergeCell ref="AK16:AK17"/>
    <mergeCell ref="AL16:AL17"/>
    <mergeCell ref="AM16:AM17"/>
    <mergeCell ref="AN16:AN17"/>
    <mergeCell ref="AO16:AO17"/>
    <mergeCell ref="AW14:AW15"/>
    <mergeCell ref="AX14:AX15"/>
    <mergeCell ref="AY14:AY15"/>
    <mergeCell ref="AZ14:AZ15"/>
    <mergeCell ref="BA14:BA15"/>
    <mergeCell ref="BB14:BB15"/>
    <mergeCell ref="AQ14:AQ15"/>
    <mergeCell ref="AR14:AR15"/>
    <mergeCell ref="AK10:AK11"/>
    <mergeCell ref="AL10:AL11"/>
    <mergeCell ref="AU14:AU15"/>
    <mergeCell ref="AV14:AV15"/>
    <mergeCell ref="BC12:BC13"/>
    <mergeCell ref="AH14:AH15"/>
    <mergeCell ref="AI14:AI15"/>
    <mergeCell ref="AJ14:AJ15"/>
    <mergeCell ref="AK14:AK15"/>
    <mergeCell ref="AL14:AL15"/>
    <mergeCell ref="AM14:AM15"/>
    <mergeCell ref="AN14:AN15"/>
    <mergeCell ref="AO14:AO15"/>
    <mergeCell ref="AP14:AP15"/>
    <mergeCell ref="AW12:AW13"/>
    <mergeCell ref="AX12:AX13"/>
    <mergeCell ref="AY12:AY13"/>
    <mergeCell ref="AZ12:AZ13"/>
    <mergeCell ref="BA12:BA13"/>
    <mergeCell ref="BB12:BB13"/>
    <mergeCell ref="AQ12:AQ13"/>
    <mergeCell ref="AR12:AR13"/>
    <mergeCell ref="AS12:AS13"/>
    <mergeCell ref="AT12:AT13"/>
    <mergeCell ref="C10:G10"/>
    <mergeCell ref="Q10:R14"/>
    <mergeCell ref="T10:AC10"/>
    <mergeCell ref="AG10:AG16"/>
    <mergeCell ref="AH10:AH11"/>
    <mergeCell ref="AI10:AI11"/>
    <mergeCell ref="AJ10:AJ11"/>
    <mergeCell ref="AU8:AU9"/>
    <mergeCell ref="AV8:AV9"/>
    <mergeCell ref="AO8:AO9"/>
    <mergeCell ref="AP8:AP9"/>
    <mergeCell ref="AQ8:AQ9"/>
    <mergeCell ref="AR8:AR9"/>
    <mergeCell ref="AH12:AH13"/>
    <mergeCell ref="AI12:AI13"/>
    <mergeCell ref="AJ12:AJ13"/>
    <mergeCell ref="AK12:AK13"/>
    <mergeCell ref="AL12:AL13"/>
    <mergeCell ref="AM12:AM13"/>
    <mergeCell ref="AN12:AN13"/>
    <mergeCell ref="AO12:AO13"/>
    <mergeCell ref="AP12:AP13"/>
    <mergeCell ref="AQ10:AQ11"/>
    <mergeCell ref="AR10:AR11"/>
    <mergeCell ref="AT6:AT7"/>
    <mergeCell ref="AU6:AU7"/>
    <mergeCell ref="AM10:AM11"/>
    <mergeCell ref="AN10:AN11"/>
    <mergeCell ref="AO10:AO11"/>
    <mergeCell ref="AP10:AP11"/>
    <mergeCell ref="BA8:BA9"/>
    <mergeCell ref="BB8:BB9"/>
    <mergeCell ref="BC8:BC9"/>
    <mergeCell ref="AW8:AW9"/>
    <mergeCell ref="AX8:AX9"/>
    <mergeCell ref="AY8:AY9"/>
    <mergeCell ref="AZ8:AZ9"/>
    <mergeCell ref="BC10:BC11"/>
    <mergeCell ref="AW10:AW11"/>
    <mergeCell ref="AX10:AX11"/>
    <mergeCell ref="AY10:AY11"/>
    <mergeCell ref="AZ10:AZ11"/>
    <mergeCell ref="BA10:BA11"/>
    <mergeCell ref="BB10:BB11"/>
    <mergeCell ref="AS10:AS11"/>
    <mergeCell ref="AT10:AT11"/>
    <mergeCell ref="AU10:AU11"/>
    <mergeCell ref="AV10:AV11"/>
    <mergeCell ref="AJ4:AJ5"/>
    <mergeCell ref="AK4:AK5"/>
    <mergeCell ref="AS8:AS9"/>
    <mergeCell ref="AT8:AT9"/>
    <mergeCell ref="BB6:BB7"/>
    <mergeCell ref="BC6:BC7"/>
    <mergeCell ref="V7:AC8"/>
    <mergeCell ref="AH8:AH9"/>
    <mergeCell ref="AI8:AI9"/>
    <mergeCell ref="AJ8:AJ9"/>
    <mergeCell ref="AK8:AK9"/>
    <mergeCell ref="AL8:AL9"/>
    <mergeCell ref="AM8:AM9"/>
    <mergeCell ref="AN8:AN9"/>
    <mergeCell ref="AV6:AV7"/>
    <mergeCell ref="AW6:AW7"/>
    <mergeCell ref="AX6:AX7"/>
    <mergeCell ref="AY6:AY7"/>
    <mergeCell ref="AZ6:AZ7"/>
    <mergeCell ref="BA6:BA7"/>
    <mergeCell ref="AP6:AP7"/>
    <mergeCell ref="AQ6:AQ7"/>
    <mergeCell ref="AR6:AR7"/>
    <mergeCell ref="AS6:AS7"/>
    <mergeCell ref="AV4:AV5"/>
    <mergeCell ref="AW4:AW5"/>
    <mergeCell ref="AX4:AX5"/>
    <mergeCell ref="AY4:AY5"/>
    <mergeCell ref="AZ4:AZ5"/>
    <mergeCell ref="BA4:BA5"/>
    <mergeCell ref="AP4:AP5"/>
    <mergeCell ref="AQ4:AQ5"/>
    <mergeCell ref="AR4:AR5"/>
    <mergeCell ref="AS4:AS5"/>
    <mergeCell ref="AT4:AT5"/>
    <mergeCell ref="AU4:AU5"/>
    <mergeCell ref="AL4:AL5"/>
    <mergeCell ref="AM4:AM5"/>
    <mergeCell ref="AN4:AN5"/>
    <mergeCell ref="AO4:AO5"/>
    <mergeCell ref="C1:AC1"/>
    <mergeCell ref="AG1:BG1"/>
    <mergeCell ref="DA1:DD1"/>
    <mergeCell ref="C2:G2"/>
    <mergeCell ref="Q2:R6"/>
    <mergeCell ref="T2:AC2"/>
    <mergeCell ref="AG2:AG8"/>
    <mergeCell ref="AI2:AT3"/>
    <mergeCell ref="AH4:AH5"/>
    <mergeCell ref="AI4:AI5"/>
    <mergeCell ref="BB4:BB5"/>
    <mergeCell ref="BC4:BC5"/>
    <mergeCell ref="AH6:AH7"/>
    <mergeCell ref="AI6:AI7"/>
    <mergeCell ref="AJ6:AJ7"/>
    <mergeCell ref="AK6:AK7"/>
    <mergeCell ref="AL6:AL7"/>
    <mergeCell ref="AM6:AM7"/>
    <mergeCell ref="AN6:AN7"/>
    <mergeCell ref="AO6:AO7"/>
  </mergeCells>
  <conditionalFormatting sqref="K3:K8">
    <cfRule type="cellIs" dxfId="217" priority="68" stopIfTrue="1" operator="equal">
      <formula>0</formula>
    </cfRule>
  </conditionalFormatting>
  <conditionalFormatting sqref="K11:K16">
    <cfRule type="cellIs" dxfId="216" priority="67" stopIfTrue="1" operator="equal">
      <formula>0</formula>
    </cfRule>
    <cfRule type="cellIs" dxfId="215" priority="61" stopIfTrue="1" operator="equal">
      <formula>0</formula>
    </cfRule>
    <cfRule type="cellIs" dxfId="214" priority="74" stopIfTrue="1" operator="equal">
      <formula>0</formula>
    </cfRule>
  </conditionalFormatting>
  <conditionalFormatting sqref="K19:K24">
    <cfRule type="cellIs" dxfId="213" priority="66" stopIfTrue="1" operator="equal">
      <formula>0</formula>
    </cfRule>
    <cfRule type="cellIs" dxfId="212" priority="65" stopIfTrue="1" operator="equal">
      <formula>0</formula>
    </cfRule>
    <cfRule type="cellIs" dxfId="211" priority="60" stopIfTrue="1" operator="equal">
      <formula>0</formula>
    </cfRule>
    <cfRule type="cellIs" dxfId="210" priority="73" stopIfTrue="1" operator="equal">
      <formula>0</formula>
    </cfRule>
  </conditionalFormatting>
  <conditionalFormatting sqref="K27:K29 K32">
    <cfRule type="cellIs" dxfId="209" priority="72" stopIfTrue="1" operator="equal">
      <formula>0</formula>
    </cfRule>
  </conditionalFormatting>
  <conditionalFormatting sqref="K27:K32">
    <cfRule type="cellIs" dxfId="208" priority="64" stopIfTrue="1" operator="equal">
      <formula>0</formula>
    </cfRule>
    <cfRule type="cellIs" dxfId="207" priority="63" stopIfTrue="1" operator="equal">
      <formula>0</formula>
    </cfRule>
    <cfRule type="cellIs" dxfId="206" priority="62" stopIfTrue="1" operator="equal">
      <formula>0</formula>
    </cfRule>
    <cfRule type="cellIs" dxfId="205" priority="58" stopIfTrue="1" operator="equal">
      <formula>0</formula>
    </cfRule>
  </conditionalFormatting>
  <conditionalFormatting sqref="K30:K31">
    <cfRule type="cellIs" dxfId="204" priority="75" stopIfTrue="1" operator="equal">
      <formula>0</formula>
    </cfRule>
  </conditionalFormatting>
  <conditionalFormatting sqref="K35:K37 K40">
    <cfRule type="cellIs" dxfId="203" priority="55" stopIfTrue="1" operator="equal">
      <formula>0</formula>
    </cfRule>
  </conditionalFormatting>
  <conditionalFormatting sqref="K35:K40">
    <cfRule type="cellIs" dxfId="202" priority="54" stopIfTrue="1" operator="equal">
      <formula>0</formula>
    </cfRule>
    <cfRule type="cellIs" dxfId="201" priority="53" stopIfTrue="1" operator="equal">
      <formula>0</formula>
    </cfRule>
    <cfRule type="cellIs" dxfId="200" priority="52" stopIfTrue="1" operator="equal">
      <formula>0</formula>
    </cfRule>
    <cfRule type="cellIs" dxfId="199" priority="50" stopIfTrue="1" operator="equal">
      <formula>0</formula>
    </cfRule>
  </conditionalFormatting>
  <conditionalFormatting sqref="K38:K39">
    <cfRule type="cellIs" dxfId="198" priority="56" stopIfTrue="1" operator="equal">
      <formula>0</formula>
    </cfRule>
  </conditionalFormatting>
  <conditionalFormatting sqref="K43:K45 K48">
    <cfRule type="cellIs" dxfId="197" priority="48" stopIfTrue="1" operator="equal">
      <formula>0</formula>
    </cfRule>
  </conditionalFormatting>
  <conditionalFormatting sqref="K43:K48">
    <cfRule type="cellIs" dxfId="196" priority="43" stopIfTrue="1" operator="equal">
      <formula>0</formula>
    </cfRule>
    <cfRule type="cellIs" dxfId="195" priority="45" stopIfTrue="1" operator="equal">
      <formula>0</formula>
    </cfRule>
    <cfRule type="cellIs" dxfId="194" priority="46" stopIfTrue="1" operator="equal">
      <formula>0</formula>
    </cfRule>
    <cfRule type="cellIs" dxfId="193" priority="47" stopIfTrue="1" operator="equal">
      <formula>0</formula>
    </cfRule>
  </conditionalFormatting>
  <conditionalFormatting sqref="K46:K47">
    <cfRule type="cellIs" dxfId="192" priority="49" stopIfTrue="1" operator="equal">
      <formula>0</formula>
    </cfRule>
  </conditionalFormatting>
  <conditionalFormatting sqref="Q7:Q8">
    <cfRule type="expression" dxfId="191" priority="76" stopIfTrue="1">
      <formula>IF(P7="ja",TRUE,FALSE)</formula>
    </cfRule>
  </conditionalFormatting>
  <conditionalFormatting sqref="Q15:Q16">
    <cfRule type="expression" dxfId="190" priority="9" stopIfTrue="1">
      <formula>IF(P15="ja",TRUE,FALSE)</formula>
    </cfRule>
  </conditionalFormatting>
  <conditionalFormatting sqref="Q23:Q24">
    <cfRule type="expression" dxfId="189" priority="7" stopIfTrue="1">
      <formula>IF(P23="ja",TRUE,FALSE)</formula>
    </cfRule>
  </conditionalFormatting>
  <conditionalFormatting sqref="Q31:Q32">
    <cfRule type="expression" dxfId="188" priority="5" stopIfTrue="1">
      <formula>IF(P31="ja",TRUE,FALSE)</formula>
    </cfRule>
  </conditionalFormatting>
  <conditionalFormatting sqref="Q39:Q40">
    <cfRule type="expression" dxfId="187" priority="3" stopIfTrue="1">
      <formula>IF(P39="ja",TRUE,FALSE)</formula>
    </cfRule>
  </conditionalFormatting>
  <conditionalFormatting sqref="Q47:Q48">
    <cfRule type="expression" dxfId="186" priority="1" stopIfTrue="1">
      <formula>IF(P47="ja",TRUE,FALSE)</formula>
    </cfRule>
  </conditionalFormatting>
  <conditionalFormatting sqref="Q2:R6">
    <cfRule type="expression" dxfId="185" priority="77" stopIfTrue="1">
      <formula>IF(OR(P7="ja",P8="ja"),TRUE,FALSE)</formula>
    </cfRule>
  </conditionalFormatting>
  <conditionalFormatting sqref="Q10:R14">
    <cfRule type="expression" dxfId="184" priority="10" stopIfTrue="1">
      <formula>IF(OR(P15="ja",P16="ja"),TRUE,FALSE)</formula>
    </cfRule>
  </conditionalFormatting>
  <conditionalFormatting sqref="Q18:R22">
    <cfRule type="expression" dxfId="183" priority="8" stopIfTrue="1">
      <formula>IF(OR(P23="ja",P24="ja"),TRUE,FALSE)</formula>
    </cfRule>
  </conditionalFormatting>
  <conditionalFormatting sqref="Q26:R30">
    <cfRule type="expression" dxfId="182" priority="6" stopIfTrue="1">
      <formula>IF(OR(P31="ja",P32="ja"),TRUE,FALSE)</formula>
    </cfRule>
  </conditionalFormatting>
  <conditionalFormatting sqref="Q34:R38">
    <cfRule type="expression" dxfId="181" priority="4" stopIfTrue="1">
      <formula>IF(OR(P39="ja",P40="ja"),TRUE,FALSE)</formula>
    </cfRule>
  </conditionalFormatting>
  <conditionalFormatting sqref="Q42:R46">
    <cfRule type="expression" dxfId="180" priority="2" stopIfTrue="1">
      <formula>IF(OR(P47="ja",P48="ja"),TRUE,FALSE)</formula>
    </cfRule>
  </conditionalFormatting>
  <conditionalFormatting sqref="AT4:AT20">
    <cfRule type="cellIs" dxfId="179" priority="35" stopIfTrue="1" operator="equal">
      <formula>0</formula>
    </cfRule>
  </conditionalFormatting>
  <conditionalFormatting sqref="AT25:AT32">
    <cfRule type="cellIs" dxfId="178" priority="57" stopIfTrue="1" operator="equal">
      <formula>0</formula>
    </cfRule>
  </conditionalFormatting>
  <conditionalFormatting sqref="AT38:AT41 AT47:AT48">
    <cfRule type="cellIs" dxfId="177" priority="69" stopIfTrue="1" operator="equal">
      <formula>0</formula>
    </cfRule>
  </conditionalFormatting>
  <conditionalFormatting sqref="AU19:AU20">
    <cfRule type="expression" dxfId="176" priority="37" stopIfTrue="1">
      <formula>IF(AT18="X",TRUE,FALSE)</formula>
    </cfRule>
  </conditionalFormatting>
  <conditionalFormatting sqref="AU25 AU27 AU29 AU31 AU38 AU40 AU47">
    <cfRule type="expression" dxfId="175" priority="71" stopIfTrue="1">
      <formula>IF(AT25="X",TRUE,FALSE)</formula>
    </cfRule>
  </conditionalFormatting>
  <conditionalFormatting sqref="AU26 AU28 AU30 AU32 AU39 AU41 AU48">
    <cfRule type="expression" dxfId="174" priority="70" stopIfTrue="1">
      <formula>IF(AT25="X",TRUE,FALSE)</formula>
    </cfRule>
  </conditionalFormatting>
  <conditionalFormatting sqref="AU4:AW4 AU6:AW6 AU8:AW8 AU10:AW10">
    <cfRule type="expression" dxfId="173" priority="30" stopIfTrue="1">
      <formula>IF(AT4="X",TRUE,FALSE)</formula>
    </cfRule>
  </conditionalFormatting>
  <conditionalFormatting sqref="AU5:AW5 AU7:AW7 AU9:AW9 AU11:AW11">
    <cfRule type="expression" dxfId="172" priority="29" stopIfTrue="1">
      <formula>IF(AT4="X",TRUE,FALSE)</formula>
    </cfRule>
  </conditionalFormatting>
  <conditionalFormatting sqref="AU12:AW12 AU14:AW14 AU16:AW16 AU18:AW18">
    <cfRule type="expression" dxfId="171" priority="28" stopIfTrue="1">
      <formula>IF(AT12="X",TRUE,FALSE)</formula>
    </cfRule>
  </conditionalFormatting>
  <conditionalFormatting sqref="AU13:AW13 AU15:AW15 AU17:AW17 AV19:AW19">
    <cfRule type="expression" dxfId="170" priority="27" stopIfTrue="1">
      <formula>IF(AT12="X",TRUE,FALSE)</formula>
    </cfRule>
  </conditionalFormatting>
  <conditionalFormatting sqref="AZ4:BC4 AZ6:BC6 AZ8:BC8 AZ10:BC10">
    <cfRule type="expression" dxfId="169" priority="14" stopIfTrue="1">
      <formula>IF(AY4="X",TRUE,FALSE)</formula>
    </cfRule>
  </conditionalFormatting>
  <conditionalFormatting sqref="AZ5:BC5 AZ7:BC7 AZ9:BC9 AZ11:BC11">
    <cfRule type="expression" dxfId="168" priority="13" stopIfTrue="1">
      <formula>IF(AY4="X",TRUE,FALSE)</formula>
    </cfRule>
  </conditionalFormatting>
  <conditionalFormatting sqref="AZ12:BC12 AZ14:BC14 AZ16:BC16 AZ18:BC18">
    <cfRule type="expression" dxfId="167" priority="12" stopIfTrue="1">
      <formula>IF(AY12="X",TRUE,FALSE)</formula>
    </cfRule>
  </conditionalFormatting>
  <conditionalFormatting sqref="AZ13:BC13 AZ15:BC15 AZ17:BC17 AZ19:BC19">
    <cfRule type="expression" dxfId="166" priority="11" stopIfTrue="1">
      <formula>IF(AY12="X",TRUE,FALSE)</formula>
    </cfRule>
  </conditionalFormatting>
  <dataValidations count="1">
    <dataValidation allowBlank="1" showInputMessage="1" showErrorMessage="1" errorTitle="Elfmeter-Schießen" error="Nur 1 oder 2 möglich" promptTitle="Elfmeter-Schießen" prompt="Bitte 1 oder 2 eingeben" sqref="AU47 AU40 AU38 AU25 AU27 AU29 AU31 AU4:AW4 AU6:AW6 AU8:AW8 AU10:AW10 AU12:AW12 AU14:AW14 AU16:AW16 AU18:AW18 AZ4:BC4 AZ6:BC6 AZ8:BC8 AZ10:BC10 AZ12:BC12 AZ14:BC14 AZ16:BC16 AZ18:BC18" xr:uid="{00000000-0002-0000-0B00-000000000000}"/>
  </dataValidations>
  <hyperlinks>
    <hyperlink ref="X51" r:id="rId1" xr:uid="{00000000-0004-0000-0B00-000000000000}"/>
    <hyperlink ref="X52" r:id="rId2" xr:uid="{00000000-0004-0000-0B00-000001000000}"/>
    <hyperlink ref="X53" r:id="rId3" xr:uid="{00000000-0004-0000-0B00-000002000000}"/>
  </hyperlinks>
  <pageMargins left="0.86614173228346458" right="0.55118110236220474" top="0.23622047244094491" bottom="0.39370078740157483" header="0.23622047244094491" footer="0.47244094488188981"/>
  <pageSetup paperSize="8" scale="48" orientation="landscape" r:id="rId4"/>
  <headerFooter alignWithMargins="0"/>
  <colBreaks count="1" manualBreakCount="1">
    <brk id="31" max="53" man="1"/>
  </colBreaks>
  <drawing r:id="rId5"/>
  <picture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7"/>
  <dimension ref="A1:DD58"/>
  <sheetViews>
    <sheetView showGridLines="0" view="pageBreakPreview" zoomScale="80" zoomScaleNormal="75" zoomScaleSheetLayoutView="80" workbookViewId="0"/>
  </sheetViews>
  <sheetFormatPr baseColWidth="10" defaultColWidth="11" defaultRowHeight="19.5" customHeight="1" x14ac:dyDescent="0.35"/>
  <cols>
    <col min="1" max="1" width="3.375" style="23" customWidth="1"/>
    <col min="2" max="2" width="6.125" style="18" hidden="1" customWidth="1"/>
    <col min="3" max="3" width="13.125" style="19" customWidth="1"/>
    <col min="4" max="4" width="8.6875" style="19" customWidth="1"/>
    <col min="5" max="6" width="22.375" style="23" customWidth="1"/>
    <col min="7" max="7" width="2.875" style="21" customWidth="1"/>
    <col min="8" max="8" width="2.875" style="19" customWidth="1"/>
    <col min="9" max="9" width="2.875" style="20" customWidth="1"/>
    <col min="10" max="10" width="10.125" style="19" hidden="1" customWidth="1"/>
    <col min="11" max="11" width="7.625" style="19" customWidth="1"/>
    <col min="12" max="12" width="10" style="19" hidden="1" customWidth="1"/>
    <col min="13" max="13" width="1.875" style="19" customWidth="1"/>
    <col min="14" max="14" width="10" style="19" hidden="1" customWidth="1"/>
    <col min="15" max="16" width="10" style="23" hidden="1" customWidth="1"/>
    <col min="17" max="17" width="10" style="23" customWidth="1"/>
    <col min="18" max="18" width="18.6875" style="23" customWidth="1"/>
    <col min="19" max="19" width="13.1875" style="23" customWidth="1"/>
    <col min="20" max="20" width="3.625" style="21" customWidth="1"/>
    <col min="21" max="21" width="2.625" style="20" customWidth="1"/>
    <col min="22" max="22" width="19.375" style="24" customWidth="1"/>
    <col min="23" max="23" width="6.5" style="24" customWidth="1"/>
    <col min="24" max="24" width="3" style="21" customWidth="1"/>
    <col min="25" max="25" width="1.5" style="23" customWidth="1"/>
    <col min="26" max="26" width="3" style="20" customWidth="1"/>
    <col min="27" max="27" width="4" style="41" customWidth="1"/>
    <col min="28" max="28" width="5.875" style="23" customWidth="1"/>
    <col min="29" max="29" width="3.625" style="19" customWidth="1"/>
    <col min="30" max="30" width="7.875" style="19" customWidth="1"/>
    <col min="31" max="31" width="3.1875" style="23" hidden="1" customWidth="1"/>
    <col min="32" max="32" width="3.1875" style="23" customWidth="1"/>
    <col min="33" max="33" width="33.5" style="23" customWidth="1"/>
    <col min="34" max="34" width="21" style="19" customWidth="1"/>
    <col min="35" max="35" width="12.125" style="23" customWidth="1"/>
    <col min="36" max="36" width="6.6875" style="23" customWidth="1"/>
    <col min="37" max="37" width="6.625" style="23" hidden="1" customWidth="1"/>
    <col min="38" max="38" width="21.375" style="23" customWidth="1"/>
    <col min="39" max="39" width="21.375" style="23" hidden="1" customWidth="1"/>
    <col min="40" max="40" width="21.375" style="23" customWidth="1"/>
    <col min="41" max="41" width="8.5" style="23" customWidth="1"/>
    <col min="42" max="42" width="1.6875" style="23" customWidth="1"/>
    <col min="43" max="43" width="9.125" style="20" customWidth="1"/>
    <col min="44" max="45" width="10" style="23" customWidth="1"/>
    <col min="46" max="46" width="13" style="23" customWidth="1"/>
    <col min="47" max="47" width="7.5" style="23" customWidth="1"/>
    <col min="48" max="48" width="10" style="19" hidden="1" customWidth="1"/>
    <col min="49" max="52" width="10" style="23" hidden="1" customWidth="1"/>
    <col min="53" max="54" width="11" style="23" hidden="1" customWidth="1"/>
    <col min="55" max="55" width="17.125" style="23" hidden="1" customWidth="1"/>
    <col min="56" max="59" width="11" style="23"/>
    <col min="60" max="104" width="0" style="23" hidden="1" customWidth="1"/>
    <col min="105" max="105" width="13.375" style="23" customWidth="1"/>
    <col min="106" max="108" width="11" style="23" customWidth="1"/>
    <col min="109" max="16384" width="11" style="23"/>
  </cols>
  <sheetData>
    <row r="1" spans="1:108" ht="59.25" customHeight="1" thickBot="1" x14ac:dyDescent="0.4">
      <c r="A1" s="23" t="s">
        <v>626</v>
      </c>
      <c r="C1" s="607" t="s">
        <v>627</v>
      </c>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345"/>
      <c r="AE1" s="345"/>
      <c r="AF1" s="345"/>
      <c r="AG1" s="607" t="s">
        <v>627</v>
      </c>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DA1" s="475" t="str">
        <f>'Meine Tipps'!DA1:DD1</f>
        <v>Meine Faiplay-Wertung</v>
      </c>
      <c r="DB1" s="475"/>
      <c r="DC1" s="475"/>
      <c r="DD1" s="475"/>
    </row>
    <row r="2" spans="1:108" ht="28.5" customHeight="1" thickBot="1" x14ac:dyDescent="0.4">
      <c r="B2" s="251"/>
      <c r="C2" s="614" t="s">
        <v>134</v>
      </c>
      <c r="D2" s="615"/>
      <c r="E2" s="615"/>
      <c r="F2" s="615"/>
      <c r="G2" s="615"/>
      <c r="H2" s="185"/>
      <c r="I2" s="184"/>
      <c r="J2" s="185"/>
      <c r="K2" s="183"/>
      <c r="Q2" s="590" t="str">
        <f>'Meine Tipps'!Q2:R6</f>
        <v/>
      </c>
      <c r="R2" s="590"/>
      <c r="T2" s="616" t="s">
        <v>134</v>
      </c>
      <c r="U2" s="617"/>
      <c r="V2" s="617"/>
      <c r="W2" s="617"/>
      <c r="X2" s="617"/>
      <c r="Y2" s="617"/>
      <c r="Z2" s="617"/>
      <c r="AA2" s="617"/>
      <c r="AB2" s="617"/>
      <c r="AC2" s="618"/>
      <c r="AE2" s="19"/>
      <c r="AF2" s="19"/>
      <c r="AG2" s="605" t="str">
        <f>'Meine Tipps'!AG2:AG6</f>
        <v>.</v>
      </c>
      <c r="AI2" s="619" t="s">
        <v>569</v>
      </c>
      <c r="AJ2" s="620"/>
      <c r="AK2" s="620"/>
      <c r="AL2" s="620"/>
      <c r="AM2" s="620"/>
      <c r="AN2" s="620"/>
      <c r="AO2" s="620"/>
      <c r="AP2" s="620"/>
      <c r="AQ2" s="620"/>
      <c r="AR2" s="620"/>
      <c r="AS2" s="620"/>
      <c r="AT2" s="621"/>
      <c r="AW2" s="20"/>
      <c r="AZ2" s="19"/>
      <c r="DA2" s="335" t="str">
        <f>'Meine Tipps'!DA2</f>
        <v>Gruppe A</v>
      </c>
      <c r="DB2" s="98" t="str">
        <f>'Meine Tipps'!DB2</f>
        <v>Gelb
=1 Punkt</v>
      </c>
      <c r="DC2" s="98" t="str">
        <f>'Meine Tipps'!DC2</f>
        <v>Rot
=3 Punkte</v>
      </c>
      <c r="DD2" s="19" t="str">
        <f>'Meine Tipps'!DD2</f>
        <v>Summe</v>
      </c>
    </row>
    <row r="3" spans="1:108" ht="20.25" customHeight="1" thickBot="1" x14ac:dyDescent="0.4">
      <c r="B3" s="252">
        <f>'Meine Tipps'!B3</f>
        <v>1</v>
      </c>
      <c r="C3" s="363">
        <f>'Meine Tipps'!C3</f>
        <v>45457</v>
      </c>
      <c r="D3" s="364">
        <f>'Meine Tipps'!D3</f>
        <v>0.875</v>
      </c>
      <c r="E3" s="365" t="str">
        <f>'Meine Tipps'!E3</f>
        <v>Deutschland</v>
      </c>
      <c r="F3" s="365" t="str">
        <f>'Meine Tipps'!F3</f>
        <v>Schottland</v>
      </c>
      <c r="G3" s="366">
        <f>IF('Meine Tipps'!G3=Kontrolle!G3,0,1)</f>
        <v>0</v>
      </c>
      <c r="H3" s="366" t="s">
        <v>54</v>
      </c>
      <c r="I3" s="366">
        <f>IF('Meine Tipps'!I3=Kontrolle!I3,0,1)</f>
        <v>0</v>
      </c>
      <c r="J3" s="366">
        <f>'Meine Tipps'!J3</f>
        <v>0</v>
      </c>
      <c r="K3" s="367">
        <f>IF('Meine Tipps'!K3=Kontrolle!K3,0,1)</f>
        <v>0</v>
      </c>
      <c r="L3" s="39">
        <f>'Meine Tipps'!L3</f>
        <v>0</v>
      </c>
      <c r="M3" s="39"/>
      <c r="N3" s="39"/>
      <c r="O3" s="17"/>
      <c r="P3" s="17"/>
      <c r="Q3" s="590"/>
      <c r="R3" s="590"/>
      <c r="T3" s="158">
        <f>IF('Meine Tipps'!T3=Kontrolle!T3,0,1)</f>
        <v>0</v>
      </c>
      <c r="U3" s="159" t="s">
        <v>139</v>
      </c>
      <c r="V3" s="160">
        <f>IF('Meine Tipps'!V3=Kontrolle!V3,0,1)</f>
        <v>0</v>
      </c>
      <c r="W3" s="160">
        <f>IF('Meine Tipps'!W3=Kontrolle!W3,0,1)</f>
        <v>0</v>
      </c>
      <c r="X3" s="161">
        <f>IF('Meine Tipps'!X3=Kontrolle!X3,0,1)</f>
        <v>0</v>
      </c>
      <c r="Y3" s="161" t="s">
        <v>54</v>
      </c>
      <c r="Z3" s="159">
        <f>IF('Meine Tipps'!Z3=Kontrolle!Z3,0,1)</f>
        <v>0</v>
      </c>
      <c r="AA3" s="161">
        <f>IF('Meine Tipps'!AA3=Kontrolle!AA3,0,1)</f>
        <v>0</v>
      </c>
      <c r="AB3" s="162">
        <f>IF('Meine Tipps'!AB3=Kontrolle!AB3,0,1)</f>
        <v>0</v>
      </c>
      <c r="AC3" s="163">
        <f>IF('Meine Tipps'!AC3=Kontrolle!AC3,0,1)</f>
        <v>0</v>
      </c>
      <c r="AD3" s="340">
        <f>IF('Meine Tipps'!AD3=Kontrolle!AD3,0,1)</f>
        <v>0</v>
      </c>
      <c r="AE3" s="19"/>
      <c r="AF3" s="19"/>
      <c r="AG3" s="605"/>
      <c r="AI3" s="622"/>
      <c r="AJ3" s="623"/>
      <c r="AK3" s="623"/>
      <c r="AL3" s="623"/>
      <c r="AM3" s="623"/>
      <c r="AN3" s="623"/>
      <c r="AO3" s="623"/>
      <c r="AP3" s="623"/>
      <c r="AQ3" s="623"/>
      <c r="AR3" s="623"/>
      <c r="AS3" s="623"/>
      <c r="AT3" s="624"/>
      <c r="AW3" s="20"/>
      <c r="AZ3" s="19"/>
      <c r="DA3" s="23" t="str">
        <f>'Meine Tipps'!DA3</f>
        <v>Deutschland</v>
      </c>
      <c r="DB3" s="39">
        <f>IF('Meine Tipps'!DB3=Kontrolle!DB3,0,1)</f>
        <v>0</v>
      </c>
      <c r="DC3" s="39">
        <f>IF('Meine Tipps'!DC3=Kontrolle!DC3,0,1)</f>
        <v>0</v>
      </c>
      <c r="DD3" s="39">
        <f>IF('Meine Tipps'!DD3=Kontrolle!DD3,0,1)</f>
        <v>0</v>
      </c>
    </row>
    <row r="4" spans="1:108" ht="20.25" customHeight="1" x14ac:dyDescent="0.35">
      <c r="B4" s="252">
        <f>'Meine Tipps'!B4</f>
        <v>2</v>
      </c>
      <c r="C4" s="286">
        <f>'Meine Tipps'!C4</f>
        <v>45458</v>
      </c>
      <c r="D4" s="287">
        <f>'Meine Tipps'!D4</f>
        <v>0.625</v>
      </c>
      <c r="E4" s="288" t="str">
        <f>'Meine Tipps'!E4</f>
        <v>Ungarn</v>
      </c>
      <c r="F4" s="288" t="str">
        <f>'Meine Tipps'!F4</f>
        <v>Schweiz</v>
      </c>
      <c r="G4" s="289">
        <f>IF('Meine Tipps'!G4=Kontrolle!G4,0,1)</f>
        <v>0</v>
      </c>
      <c r="H4" s="289" t="s">
        <v>54</v>
      </c>
      <c r="I4" s="289">
        <f>IF('Meine Tipps'!I4=Kontrolle!I4,0,1)</f>
        <v>0</v>
      </c>
      <c r="J4" s="289">
        <f>'Meine Tipps'!J4</f>
        <v>0</v>
      </c>
      <c r="K4" s="151">
        <f>IF('Meine Tipps'!K4=Kontrolle!K4,0,1)</f>
        <v>0</v>
      </c>
      <c r="L4" s="39">
        <f>'Meine Tipps'!L4</f>
        <v>0</v>
      </c>
      <c r="M4" s="39"/>
      <c r="N4" s="39"/>
      <c r="O4" s="17"/>
      <c r="P4" s="17"/>
      <c r="Q4" s="590"/>
      <c r="R4" s="590"/>
      <c r="T4" s="158">
        <f>IF('Meine Tipps'!T4=Kontrolle!T4,0,1)</f>
        <v>0</v>
      </c>
      <c r="U4" s="159" t="s">
        <v>139</v>
      </c>
      <c r="V4" s="160">
        <f>IF('Meine Tipps'!V4=Kontrolle!V4,0,1)</f>
        <v>0</v>
      </c>
      <c r="W4" s="160">
        <f>IF('Meine Tipps'!W4=Kontrolle!W4,0,1)</f>
        <v>0</v>
      </c>
      <c r="X4" s="161">
        <f>IF('Meine Tipps'!X4=Kontrolle!X4,0,1)</f>
        <v>0</v>
      </c>
      <c r="Y4" s="161" t="s">
        <v>54</v>
      </c>
      <c r="Z4" s="159">
        <f>IF('Meine Tipps'!Z4=Kontrolle!Z4,0,1)</f>
        <v>0</v>
      </c>
      <c r="AA4" s="161">
        <f>IF('Meine Tipps'!AA4=Kontrolle!AA4,0,1)</f>
        <v>0</v>
      </c>
      <c r="AB4" s="162">
        <f>IF('Meine Tipps'!AB4=Kontrolle!AB4,0,1)</f>
        <v>0</v>
      </c>
      <c r="AC4" s="163">
        <f>IF('Meine Tipps'!AC4=Kontrolle!AC4,0,1)</f>
        <v>0</v>
      </c>
      <c r="AD4" s="341">
        <f>IF('Meine Tipps'!AD4=Kontrolle!AD4,0,1)</f>
        <v>0</v>
      </c>
      <c r="AE4" s="19"/>
      <c r="AF4" s="19"/>
      <c r="AG4" s="605"/>
      <c r="AH4" s="476"/>
      <c r="AI4" s="625">
        <f>'Meine Tipps'!AI4</f>
        <v>45472</v>
      </c>
      <c r="AJ4" s="638">
        <f>'Meine Tipps'!AJ4</f>
        <v>0.875</v>
      </c>
      <c r="AK4" s="638" t="str">
        <f>'Meine Tipps'!AK4</f>
        <v>1A</v>
      </c>
      <c r="AL4" s="684">
        <f>IF('Meine Tipps'!AL4=Kontrolle!AL4,0,1)</f>
        <v>0</v>
      </c>
      <c r="AM4" s="684">
        <f>IF('Meine Tipps'!AM4=Kontrolle!AM4,0,1)</f>
        <v>0</v>
      </c>
      <c r="AN4" s="684">
        <f>IF('Meine Tipps'!AN4=Kontrolle!AN4,0,1)</f>
        <v>0</v>
      </c>
      <c r="AO4" s="686">
        <f>IF('Meine Tipps'!AO4=Kontrolle!AO4,0,1)</f>
        <v>0</v>
      </c>
      <c r="AP4" s="688" t="s">
        <v>54</v>
      </c>
      <c r="AQ4" s="686">
        <f>IF('Meine Tipps'!AQ4=Kontrolle!AQ4,0,1)</f>
        <v>0</v>
      </c>
      <c r="AR4" s="690"/>
      <c r="AS4" s="692">
        <f>'Meine Tipps'!AS4</f>
        <v>0</v>
      </c>
      <c r="AT4" s="686">
        <f>IF('Meine Tipps'!AT4=Kontrolle!AT4,0,1)</f>
        <v>0</v>
      </c>
      <c r="AU4" s="580">
        <f>IF('Meine Tipps'!AU4=Kontrolle!AU4,0,1)</f>
        <v>0</v>
      </c>
      <c r="AV4" s="581" t="str">
        <f>'Meine Tipps'!AV4</f>
        <v>1AF1</v>
      </c>
      <c r="AW4" s="582" t="str">
        <f>'Meine Tipps'!AW4</f>
        <v/>
      </c>
      <c r="AX4" s="476" t="e">
        <f>'Meine Tipps'!AX4:AX5</f>
        <v>#N/A</v>
      </c>
      <c r="AY4" s="476" t="e">
        <f>'Meine Tipps'!AY4:AY5</f>
        <v>#N/A</v>
      </c>
      <c r="AZ4" s="581" t="str">
        <f>'Meine Tipps'!AZ4</f>
        <v>nein</v>
      </c>
      <c r="BA4" s="581" t="str">
        <f>'Meine Tipps'!BA4</f>
        <v/>
      </c>
      <c r="BB4" s="581" t="str">
        <f>'Meine Tipps'!BB4</f>
        <v>2AF1</v>
      </c>
      <c r="BC4" s="582" t="str">
        <f>'Meine Tipps'!BC4</f>
        <v/>
      </c>
      <c r="DA4" s="23" t="str">
        <f>'Meine Tipps'!DA4</f>
        <v>Schottland</v>
      </c>
      <c r="DB4" s="39">
        <f>IF('Meine Tipps'!DB4=Kontrolle!DB4,0,1)</f>
        <v>0</v>
      </c>
      <c r="DC4" s="39">
        <f>IF('Meine Tipps'!DC4=Kontrolle!DC4,0,1)</f>
        <v>0</v>
      </c>
      <c r="DD4" s="39">
        <f>IF('Meine Tipps'!DD4=Kontrolle!DD4,0,1)</f>
        <v>0</v>
      </c>
    </row>
    <row r="5" spans="1:108" ht="20.25" customHeight="1" thickBot="1" x14ac:dyDescent="0.4">
      <c r="B5" s="252">
        <f>'Meine Tipps'!B5</f>
        <v>13</v>
      </c>
      <c r="C5" s="286">
        <f>'Meine Tipps'!C5</f>
        <v>45462</v>
      </c>
      <c r="D5" s="287">
        <f>'Meine Tipps'!D5</f>
        <v>0.875</v>
      </c>
      <c r="E5" s="288" t="str">
        <f>'Meine Tipps'!E5</f>
        <v>Schottland</v>
      </c>
      <c r="F5" s="288" t="str">
        <f>'Meine Tipps'!F5</f>
        <v>Schweiz</v>
      </c>
      <c r="G5" s="289">
        <f>IF('Meine Tipps'!G5=Kontrolle!G5,0,1)</f>
        <v>0</v>
      </c>
      <c r="H5" s="289" t="s">
        <v>54</v>
      </c>
      <c r="I5" s="289">
        <f>IF('Meine Tipps'!I5=Kontrolle!I5,0,1)</f>
        <v>0</v>
      </c>
      <c r="J5" s="289">
        <f>'Meine Tipps'!J5</f>
        <v>0</v>
      </c>
      <c r="K5" s="151">
        <f>IF('Meine Tipps'!K5=Kontrolle!K5,0,1)</f>
        <v>0</v>
      </c>
      <c r="L5" s="39">
        <f>'Meine Tipps'!L5</f>
        <v>0</v>
      </c>
      <c r="M5" s="39"/>
      <c r="N5" s="39"/>
      <c r="O5" s="17"/>
      <c r="P5" s="17"/>
      <c r="Q5" s="590"/>
      <c r="R5" s="590"/>
      <c r="T5" s="158">
        <f>IF('Meine Tipps'!T5=Kontrolle!T5,0,1)</f>
        <v>0</v>
      </c>
      <c r="U5" s="159" t="s">
        <v>139</v>
      </c>
      <c r="V5" s="160">
        <f>IF('Meine Tipps'!V5=Kontrolle!V5,0,1)</f>
        <v>0</v>
      </c>
      <c r="W5" s="160">
        <f>IF('Meine Tipps'!W5=Kontrolle!W5,0,1)</f>
        <v>0</v>
      </c>
      <c r="X5" s="161">
        <f>IF('Meine Tipps'!X5=Kontrolle!X5,0,1)</f>
        <v>0</v>
      </c>
      <c r="Y5" s="161" t="s">
        <v>54</v>
      </c>
      <c r="Z5" s="159">
        <f>IF('Meine Tipps'!Z5=Kontrolle!Z5,0,1)</f>
        <v>0</v>
      </c>
      <c r="AA5" s="161">
        <f>IF('Meine Tipps'!AA5=Kontrolle!AA5,0,1)</f>
        <v>0</v>
      </c>
      <c r="AB5" s="162">
        <f>IF('Meine Tipps'!AB5=Kontrolle!AB5,0,1)</f>
        <v>0</v>
      </c>
      <c r="AC5" s="163">
        <f>IF('Meine Tipps'!AC5=Kontrolle!AC5,0,1)</f>
        <v>0</v>
      </c>
      <c r="AD5" s="342">
        <f>IF('Meine Tipps'!AD5=Kontrolle!AD5,0,1)</f>
        <v>0</v>
      </c>
      <c r="AE5" s="19"/>
      <c r="AF5" s="19"/>
      <c r="AG5" s="605"/>
      <c r="AH5" s="476"/>
      <c r="AI5" s="626"/>
      <c r="AJ5" s="627"/>
      <c r="AK5" s="627"/>
      <c r="AL5" s="685">
        <f>IF('Tipp-Formular'!AL5=Kontrolle!AL5,0,1)</f>
        <v>0</v>
      </c>
      <c r="AM5" s="685">
        <f>IF('Tipp-Formular'!AM5=Kontrolle!AM5,0,1)</f>
        <v>0</v>
      </c>
      <c r="AN5" s="685">
        <f>IF('Tipp-Formular'!AN5=Kontrolle!AN5,0,1)</f>
        <v>0</v>
      </c>
      <c r="AO5" s="687">
        <f>IF('Tipp-Formular'!AO5=Kontrolle!AO5,0,1)</f>
        <v>0</v>
      </c>
      <c r="AP5" s="689"/>
      <c r="AQ5" s="687">
        <f>IF('Tipp-Formular'!AQ5=Kontrolle!AQ5,0,1)</f>
        <v>0</v>
      </c>
      <c r="AR5" s="691"/>
      <c r="AS5" s="693"/>
      <c r="AT5" s="687">
        <f>IF('Tipp-Formular'!AT5=Kontrolle!AT5,0,1)</f>
        <v>0</v>
      </c>
      <c r="AU5" s="580">
        <f>IF('Tipp-Formular'!AU5=Kontrolle!AU5,0,1)</f>
        <v>0</v>
      </c>
      <c r="AV5" s="581"/>
      <c r="AW5" s="582"/>
      <c r="AX5" s="476"/>
      <c r="AY5" s="476"/>
      <c r="AZ5" s="581"/>
      <c r="BA5" s="581"/>
      <c r="BB5" s="581"/>
      <c r="BC5" s="582"/>
      <c r="DA5" s="23" t="str">
        <f>'Meine Tipps'!DA5</f>
        <v>Ungarn</v>
      </c>
      <c r="DB5" s="39">
        <f>IF('Meine Tipps'!DB5=Kontrolle!DB5,0,1)</f>
        <v>0</v>
      </c>
      <c r="DC5" s="39">
        <f>IF('Meine Tipps'!DC5=Kontrolle!DC5,0,1)</f>
        <v>0</v>
      </c>
      <c r="DD5" s="39">
        <f>IF('Meine Tipps'!DD5=Kontrolle!DD5,0,1)</f>
        <v>0</v>
      </c>
    </row>
    <row r="6" spans="1:108" ht="20.25" customHeight="1" x14ac:dyDescent="0.35">
      <c r="B6" s="252">
        <f>'Meine Tipps'!B6</f>
        <v>14</v>
      </c>
      <c r="C6" s="286">
        <f>'Meine Tipps'!C6</f>
        <v>45462</v>
      </c>
      <c r="D6" s="287">
        <f>'Meine Tipps'!D6</f>
        <v>0.75</v>
      </c>
      <c r="E6" s="288" t="str">
        <f>'Meine Tipps'!E6</f>
        <v>Deutschland</v>
      </c>
      <c r="F6" s="288" t="str">
        <f>'Meine Tipps'!F6</f>
        <v>Ungarn</v>
      </c>
      <c r="G6" s="289">
        <f>IF('Meine Tipps'!G6=Kontrolle!G6,0,1)</f>
        <v>0</v>
      </c>
      <c r="H6" s="289" t="s">
        <v>54</v>
      </c>
      <c r="I6" s="289">
        <f>IF('Meine Tipps'!I6=Kontrolle!I6,0,1)</f>
        <v>0</v>
      </c>
      <c r="J6" s="289">
        <f>'Meine Tipps'!J6</f>
        <v>0</v>
      </c>
      <c r="K6" s="151">
        <f>IF('Meine Tipps'!K6=Kontrolle!K6,0,1)</f>
        <v>0</v>
      </c>
      <c r="L6" s="39">
        <f>'Meine Tipps'!L6</f>
        <v>0</v>
      </c>
      <c r="M6" s="39"/>
      <c r="N6" s="39"/>
      <c r="O6" s="17"/>
      <c r="P6" s="17"/>
      <c r="Q6" s="590"/>
      <c r="R6" s="590"/>
      <c r="T6" s="164">
        <f>IF('Meine Tipps'!T6=Kontrolle!T6,0,1)</f>
        <v>0</v>
      </c>
      <c r="U6" s="165" t="s">
        <v>139</v>
      </c>
      <c r="V6" s="166">
        <f>IF('Meine Tipps'!V6=Kontrolle!V6,0,1)</f>
        <v>0</v>
      </c>
      <c r="W6" s="166">
        <f>IF('Meine Tipps'!W6=Kontrolle!W6,0,1)</f>
        <v>0</v>
      </c>
      <c r="X6" s="167">
        <f>IF('Meine Tipps'!X6=Kontrolle!X6,0,1)</f>
        <v>0</v>
      </c>
      <c r="Y6" s="167" t="s">
        <v>54</v>
      </c>
      <c r="Z6" s="165">
        <f>IF('Meine Tipps'!Z6=Kontrolle!Z6,0,1)</f>
        <v>0</v>
      </c>
      <c r="AA6" s="167">
        <f>IF('Meine Tipps'!AA6=Kontrolle!AA6,0,1)</f>
        <v>0</v>
      </c>
      <c r="AB6" s="168">
        <f>IF('Meine Tipps'!AB6=Kontrolle!AB6,0,1)</f>
        <v>0</v>
      </c>
      <c r="AC6" s="169">
        <f>IF('Meine Tipps'!AC6=Kontrolle!AC6,0,1)</f>
        <v>0</v>
      </c>
      <c r="AD6" s="19">
        <f>IF('Meine Tipps'!AD6=Kontrolle!AD6,0,1)</f>
        <v>0</v>
      </c>
      <c r="AE6" s="19"/>
      <c r="AF6" s="19"/>
      <c r="AG6" s="605"/>
      <c r="AH6" s="476"/>
      <c r="AI6" s="626">
        <f>'Meine Tipps'!AI6</f>
        <v>45472</v>
      </c>
      <c r="AJ6" s="627">
        <f>'Meine Tipps'!AJ6</f>
        <v>0.75</v>
      </c>
      <c r="AK6" s="627" t="str">
        <f>'Meine Tipps'!AK6</f>
        <v>2A</v>
      </c>
      <c r="AL6" s="684">
        <f>IF('Meine Tipps'!AL6=Kontrolle!AL6,0,1)</f>
        <v>0</v>
      </c>
      <c r="AM6" s="684">
        <f>IF('Meine Tipps'!AM6=Kontrolle!AM6,0,1)</f>
        <v>0</v>
      </c>
      <c r="AN6" s="684">
        <f>IF('Meine Tipps'!AN6=Kontrolle!AN6,0,1)</f>
        <v>0</v>
      </c>
      <c r="AO6" s="686">
        <f>IF('Meine Tipps'!AO6=Kontrolle!AO6,0,1)</f>
        <v>0</v>
      </c>
      <c r="AP6" s="688" t="s">
        <v>54</v>
      </c>
      <c r="AQ6" s="686">
        <f>IF('Meine Tipps'!AQ6=Kontrolle!AQ6,0,1)</f>
        <v>0</v>
      </c>
      <c r="AR6" s="690"/>
      <c r="AS6" s="692">
        <f>'Meine Tipps'!AS6</f>
        <v>0</v>
      </c>
      <c r="AT6" s="686">
        <f>IF('Meine Tipps'!AT6=Kontrolle!AT6,0,1)</f>
        <v>0</v>
      </c>
      <c r="AU6" s="580">
        <f>IF('Meine Tipps'!AU6=Kontrolle!AU6,0,1)</f>
        <v>0</v>
      </c>
      <c r="AV6" s="581" t="str">
        <f>'Meine Tipps'!AV6</f>
        <v>1AF2</v>
      </c>
      <c r="AW6" s="582" t="str">
        <f>'Meine Tipps'!AW6</f>
        <v/>
      </c>
      <c r="AX6" s="476" t="e">
        <f>'Meine Tipps'!AX6:AX7</f>
        <v>#N/A</v>
      </c>
      <c r="AY6" s="476" t="e">
        <f>'Meine Tipps'!AY6:AY7</f>
        <v>#N/A</v>
      </c>
      <c r="AZ6" s="581" t="str">
        <f>'Meine Tipps'!AZ6</f>
        <v>nein</v>
      </c>
      <c r="BA6" s="581" t="str">
        <f>'Meine Tipps'!BA6</f>
        <v/>
      </c>
      <c r="BB6" s="581" t="str">
        <f>'Meine Tipps'!BB6</f>
        <v>2AF2</v>
      </c>
      <c r="BC6" s="582" t="str">
        <f>'Meine Tipps'!BC6</f>
        <v/>
      </c>
      <c r="DA6" s="23" t="str">
        <f>'Meine Tipps'!DA6</f>
        <v>Schweiz</v>
      </c>
      <c r="DB6" s="39">
        <f>IF('Meine Tipps'!DB6=Kontrolle!DB6,0,1)</f>
        <v>0</v>
      </c>
      <c r="DC6" s="39">
        <f>IF('Meine Tipps'!DC6=Kontrolle!DC6,0,1)</f>
        <v>0</v>
      </c>
      <c r="DD6" s="39">
        <f>IF('Meine Tipps'!DD6=Kontrolle!DD6,0,1)</f>
        <v>0</v>
      </c>
    </row>
    <row r="7" spans="1:108" ht="20.25" customHeight="1" thickBot="1" x14ac:dyDescent="0.4">
      <c r="B7" s="252">
        <f>'Meine Tipps'!B7</f>
        <v>25</v>
      </c>
      <c r="C7" s="286">
        <f>'Meine Tipps'!C7</f>
        <v>45466</v>
      </c>
      <c r="D7" s="287">
        <f>'Meine Tipps'!D7</f>
        <v>0.875</v>
      </c>
      <c r="E7" s="288" t="str">
        <f>'Meine Tipps'!E7</f>
        <v>Schweiz</v>
      </c>
      <c r="F7" s="288" t="str">
        <f>'Meine Tipps'!F7</f>
        <v>Deutschland</v>
      </c>
      <c r="G7" s="289">
        <f>IF('Meine Tipps'!G7=Kontrolle!G7,0,1)</f>
        <v>0</v>
      </c>
      <c r="H7" s="289" t="s">
        <v>54</v>
      </c>
      <c r="I7" s="289">
        <f>IF('Meine Tipps'!I7=Kontrolle!I7,0,1)</f>
        <v>0</v>
      </c>
      <c r="J7" s="289">
        <f>'Meine Tipps'!J7</f>
        <v>0</v>
      </c>
      <c r="K7" s="151">
        <f>IF('Meine Tipps'!K7=Kontrolle!K7,0,1)</f>
        <v>0</v>
      </c>
      <c r="L7" s="39">
        <f>'Meine Tipps'!L7</f>
        <v>0</v>
      </c>
      <c r="M7" s="39"/>
      <c r="N7" s="39"/>
      <c r="O7" s="17"/>
      <c r="P7" s="39" t="str">
        <f>'Meine Tipps'!P7</f>
        <v>nein</v>
      </c>
      <c r="Q7" s="40">
        <f>IF('Meine Tipps'!Q7=Kontrolle!Q7,0,1)</f>
        <v>0</v>
      </c>
      <c r="T7" s="170">
        <f>IF('Meine Tipps'!T7=Kontrolle!T7,0,1)</f>
        <v>0</v>
      </c>
      <c r="U7" s="276">
        <f>IF('Meine Tipps'!U7=Kontrolle!U7,0,1)</f>
        <v>0</v>
      </c>
      <c r="V7" s="644">
        <f>IF('Meine Tipps'!V7=Kontrolle!V7,0,1)</f>
        <v>0</v>
      </c>
      <c r="W7" s="644">
        <f>IF('Tipp-Formular'!W7=Kontrolle!W7,0,1)</f>
        <v>0</v>
      </c>
      <c r="X7" s="644">
        <f>IF('Tipp-Formular'!X7=Kontrolle!X7,0,1)</f>
        <v>0</v>
      </c>
      <c r="Y7" s="644">
        <f>IF('Tipp-Formular'!Y7=Kontrolle!Y7,0,1)</f>
        <v>0</v>
      </c>
      <c r="Z7" s="644">
        <f>IF('Tipp-Formular'!Z7=Kontrolle!Z7,0,1)</f>
        <v>0</v>
      </c>
      <c r="AA7" s="644">
        <f>IF('Tipp-Formular'!AA7=Kontrolle!AA7,0,1)</f>
        <v>0</v>
      </c>
      <c r="AB7" s="644">
        <f>IF('Tipp-Formular'!AB7=Kontrolle!AB7,0,1)</f>
        <v>0</v>
      </c>
      <c r="AC7" s="645">
        <f>IF('Tipp-Formular'!AC7=Kontrolle!AC7,0,1)</f>
        <v>0</v>
      </c>
      <c r="AE7" s="19">
        <f>'Meine Tipps'!AE7</f>
        <v>0</v>
      </c>
      <c r="AF7" s="19"/>
      <c r="AG7" s="605"/>
      <c r="AH7" s="476"/>
      <c r="AI7" s="626"/>
      <c r="AJ7" s="627"/>
      <c r="AK7" s="627"/>
      <c r="AL7" s="685">
        <f>IF('Tipp-Formular'!AL7=Kontrolle!AL7,0,1)</f>
        <v>0</v>
      </c>
      <c r="AM7" s="685">
        <f>IF('Tipp-Formular'!AM7=Kontrolle!AM7,0,1)</f>
        <v>0</v>
      </c>
      <c r="AN7" s="685">
        <f>IF('Tipp-Formular'!AN7=Kontrolle!AN7,0,1)</f>
        <v>0</v>
      </c>
      <c r="AO7" s="687">
        <f>IF('Tipp-Formular'!AO7=Kontrolle!AO7,0,1)</f>
        <v>0</v>
      </c>
      <c r="AP7" s="689"/>
      <c r="AQ7" s="687">
        <f>IF('Tipp-Formular'!AQ7=Kontrolle!AQ7,0,1)</f>
        <v>0</v>
      </c>
      <c r="AR7" s="691"/>
      <c r="AS7" s="693"/>
      <c r="AT7" s="687">
        <f>IF('Tipp-Formular'!AT7=Kontrolle!AT7,0,1)</f>
        <v>0</v>
      </c>
      <c r="AU7" s="580">
        <f>IF('Tipp-Formular'!AU7=Kontrolle!AU7,0,1)</f>
        <v>0</v>
      </c>
      <c r="AV7" s="581"/>
      <c r="AW7" s="582"/>
      <c r="AX7" s="476"/>
      <c r="AY7" s="476"/>
      <c r="AZ7" s="581"/>
      <c r="BA7" s="581"/>
      <c r="BB7" s="581"/>
      <c r="BC7" s="582"/>
      <c r="DD7" s="23">
        <f>SUM(DB3:DD6)</f>
        <v>0</v>
      </c>
    </row>
    <row r="8" spans="1:108" ht="20.25" customHeight="1" thickBot="1" x14ac:dyDescent="0.4">
      <c r="B8" s="253">
        <f>'Meine Tipps'!B8</f>
        <v>26</v>
      </c>
      <c r="C8" s="290">
        <f>'Meine Tipps'!C8</f>
        <v>45466</v>
      </c>
      <c r="D8" s="291">
        <f>'Meine Tipps'!D8</f>
        <v>0.875</v>
      </c>
      <c r="E8" s="292" t="str">
        <f>'Meine Tipps'!E8</f>
        <v>Schottland</v>
      </c>
      <c r="F8" s="292" t="str">
        <f>'Meine Tipps'!F8</f>
        <v>Ungarn</v>
      </c>
      <c r="G8" s="293">
        <f>IF('Meine Tipps'!G8=Kontrolle!G8,0,1)</f>
        <v>0</v>
      </c>
      <c r="H8" s="293" t="s">
        <v>54</v>
      </c>
      <c r="I8" s="293">
        <f>IF('Meine Tipps'!I8=Kontrolle!I8,0,1)</f>
        <v>0</v>
      </c>
      <c r="J8" s="293">
        <f>'Meine Tipps'!J8</f>
        <v>0</v>
      </c>
      <c r="K8" s="152">
        <f>IF('Meine Tipps'!K8=Kontrolle!K8,0,1)</f>
        <v>0</v>
      </c>
      <c r="L8" s="39">
        <f>'Meine Tipps'!L8</f>
        <v>0</v>
      </c>
      <c r="M8" s="39"/>
      <c r="N8" s="39"/>
      <c r="O8" s="17"/>
      <c r="P8" s="39" t="str">
        <f>'Meine Tipps'!P8</f>
        <v>nein</v>
      </c>
      <c r="Q8" s="40">
        <f>IF('Meine Tipps'!Q8=Kontrolle!Q8,0,1)</f>
        <v>0</v>
      </c>
      <c r="T8" s="171">
        <f>IF('Meine Tipps'!T8=Kontrolle!T8,0,1)</f>
        <v>0</v>
      </c>
      <c r="U8" s="172">
        <f>IF('Meine Tipps'!U8=Kontrolle!U8,0,1)</f>
        <v>0</v>
      </c>
      <c r="V8" s="641">
        <f>IF('Tipp-Formular'!V8=Kontrolle!V8,0,1)</f>
        <v>0</v>
      </c>
      <c r="W8" s="641">
        <f>IF('Tipp-Formular'!W8=Kontrolle!W8,0,1)</f>
        <v>0</v>
      </c>
      <c r="X8" s="641">
        <f>IF('Tipp-Formular'!X8=Kontrolle!X8,0,1)</f>
        <v>0</v>
      </c>
      <c r="Y8" s="641">
        <f>IF('Tipp-Formular'!Y8=Kontrolle!Y8,0,1)</f>
        <v>0</v>
      </c>
      <c r="Z8" s="641">
        <f>IF('Tipp-Formular'!Z8=Kontrolle!Z8,0,1)</f>
        <v>0</v>
      </c>
      <c r="AA8" s="641">
        <f>IF('Tipp-Formular'!AA8=Kontrolle!AA8,0,1)</f>
        <v>0</v>
      </c>
      <c r="AB8" s="641">
        <f>IF('Tipp-Formular'!AB8=Kontrolle!AB8,0,1)</f>
        <v>0</v>
      </c>
      <c r="AC8" s="642">
        <f>IF('Tipp-Formular'!AC8=Kontrolle!AC8,0,1)</f>
        <v>0</v>
      </c>
      <c r="AE8" s="19">
        <f>'Meine Tipps'!AE8</f>
        <v>0</v>
      </c>
      <c r="AF8" s="19"/>
      <c r="AG8" s="605"/>
      <c r="AH8" s="476"/>
      <c r="AI8" s="626">
        <f>'Meine Tipps'!AI8</f>
        <v>45473</v>
      </c>
      <c r="AJ8" s="627">
        <f>'Meine Tipps'!AJ8</f>
        <v>0.875</v>
      </c>
      <c r="AK8" s="627" t="str">
        <f>'Meine Tipps'!AK8</f>
        <v>1B</v>
      </c>
      <c r="AL8" s="684">
        <f>IF('Meine Tipps'!AL8=Kontrolle!AL8,0,1)</f>
        <v>0</v>
      </c>
      <c r="AM8" s="684">
        <f>IF('Meine Tipps'!AM8=Kontrolle!AM8,0,1)</f>
        <v>0</v>
      </c>
      <c r="AN8" s="684">
        <f>IF('Meine Tipps'!AN8=Kontrolle!AN8,0,1)</f>
        <v>0</v>
      </c>
      <c r="AO8" s="686">
        <f>IF('Meine Tipps'!AO8=Kontrolle!AO8,0,1)</f>
        <v>0</v>
      </c>
      <c r="AP8" s="688" t="s">
        <v>54</v>
      </c>
      <c r="AQ8" s="686">
        <f>IF('Meine Tipps'!AQ8=Kontrolle!AQ8,0,1)</f>
        <v>0</v>
      </c>
      <c r="AR8" s="690"/>
      <c r="AS8" s="692">
        <f>'Meine Tipps'!AS8</f>
        <v>0</v>
      </c>
      <c r="AT8" s="686">
        <f>IF('Meine Tipps'!AT8=Kontrolle!AT8,0,1)</f>
        <v>0</v>
      </c>
      <c r="AU8" s="580">
        <f>IF('Meine Tipps'!AU8=Kontrolle!AU8,0,1)</f>
        <v>0</v>
      </c>
      <c r="AV8" s="581" t="str">
        <f>'Meine Tipps'!AV8</f>
        <v>1AF3</v>
      </c>
      <c r="AW8" s="582" t="str">
        <f>'Meine Tipps'!AW8</f>
        <v/>
      </c>
      <c r="AX8" s="476" t="e">
        <f>'Meine Tipps'!AX8:AX9</f>
        <v>#N/A</v>
      </c>
      <c r="AY8" s="476" t="e">
        <f>'Meine Tipps'!AY8:AY9</f>
        <v>#N/A</v>
      </c>
      <c r="AZ8" s="581" t="str">
        <f>'Meine Tipps'!AZ8</f>
        <v>nein</v>
      </c>
      <c r="BA8" s="581" t="str">
        <f>'Meine Tipps'!BA8</f>
        <v/>
      </c>
      <c r="BB8" s="581" t="str">
        <f>'Meine Tipps'!BB8</f>
        <v>2AF3</v>
      </c>
      <c r="BC8" s="582" t="str">
        <f>'Meine Tipps'!BC8</f>
        <v/>
      </c>
    </row>
    <row r="9" spans="1:108" ht="19.5" customHeight="1" thickBot="1" x14ac:dyDescent="0.4">
      <c r="C9" s="294"/>
      <c r="D9" s="294"/>
      <c r="E9" s="295"/>
      <c r="F9" s="295"/>
      <c r="G9" s="296">
        <f>SUM(G3:G8)</f>
        <v>0</v>
      </c>
      <c r="H9" s="294"/>
      <c r="I9" s="297">
        <f>SUM(I3:I8)</f>
        <v>0</v>
      </c>
      <c r="J9" s="294"/>
      <c r="K9" s="294">
        <f>SUM(K3:K8)</f>
        <v>0</v>
      </c>
      <c r="L9" s="39"/>
      <c r="M9" s="39"/>
      <c r="N9" s="39"/>
      <c r="O9" s="17"/>
      <c r="P9" s="17"/>
      <c r="Q9" s="23">
        <f>SUM(Q7:Q8)</f>
        <v>0</v>
      </c>
      <c r="R9" s="23">
        <f>SUM(G9:Q9)</f>
        <v>0</v>
      </c>
      <c r="AD9" s="19">
        <f>SUM(T3:AD8)</f>
        <v>0</v>
      </c>
      <c r="AE9" s="19"/>
      <c r="AF9" s="19"/>
      <c r="AG9" s="19"/>
      <c r="AH9" s="476"/>
      <c r="AI9" s="626"/>
      <c r="AJ9" s="627"/>
      <c r="AK9" s="627"/>
      <c r="AL9" s="685">
        <f>IF('Tipp-Formular'!AL9=Kontrolle!AL9,0,1)</f>
        <v>0</v>
      </c>
      <c r="AM9" s="685">
        <f>IF('Tipp-Formular'!AM9=Kontrolle!AM9,0,1)</f>
        <v>0</v>
      </c>
      <c r="AN9" s="685">
        <f>IF('Tipp-Formular'!AN9=Kontrolle!AN9,0,1)</f>
        <v>0</v>
      </c>
      <c r="AO9" s="687">
        <f>IF('Tipp-Formular'!AO9=Kontrolle!AO9,0,1)</f>
        <v>0</v>
      </c>
      <c r="AP9" s="689"/>
      <c r="AQ9" s="687">
        <f>IF('Tipp-Formular'!AQ9=Kontrolle!AQ9,0,1)</f>
        <v>0</v>
      </c>
      <c r="AR9" s="691"/>
      <c r="AS9" s="693"/>
      <c r="AT9" s="687">
        <f>IF('Tipp-Formular'!AT9=Kontrolle!AT9,0,1)</f>
        <v>0</v>
      </c>
      <c r="AU9" s="580">
        <f>IF('Tipp-Formular'!AU9=Kontrolle!AU9,0,1)</f>
        <v>0</v>
      </c>
      <c r="AV9" s="581"/>
      <c r="AW9" s="582"/>
      <c r="AX9" s="476"/>
      <c r="AY9" s="476"/>
      <c r="AZ9" s="581"/>
      <c r="BA9" s="581"/>
      <c r="BB9" s="581"/>
      <c r="BC9" s="582"/>
    </row>
    <row r="10" spans="1:108" ht="28.5" customHeight="1" thickBot="1" x14ac:dyDescent="0.4">
      <c r="B10" s="251"/>
      <c r="C10" s="614" t="s">
        <v>135</v>
      </c>
      <c r="D10" s="615"/>
      <c r="E10" s="615"/>
      <c r="F10" s="615"/>
      <c r="G10" s="615"/>
      <c r="H10" s="185"/>
      <c r="I10" s="184"/>
      <c r="J10" s="185"/>
      <c r="K10" s="183"/>
      <c r="L10" s="39"/>
      <c r="M10" s="39"/>
      <c r="N10" s="39"/>
      <c r="O10" s="17"/>
      <c r="P10" s="17"/>
      <c r="Q10" s="590" t="str">
        <f>'Meine Tipps'!Q10:R14</f>
        <v/>
      </c>
      <c r="R10" s="590"/>
      <c r="T10" s="616" t="s">
        <v>135</v>
      </c>
      <c r="U10" s="617"/>
      <c r="V10" s="617"/>
      <c r="W10" s="617"/>
      <c r="X10" s="617"/>
      <c r="Y10" s="617"/>
      <c r="Z10" s="617"/>
      <c r="AA10" s="617"/>
      <c r="AB10" s="617"/>
      <c r="AC10" s="618"/>
      <c r="AE10" s="19"/>
      <c r="AF10" s="19"/>
      <c r="AG10" s="606" t="str">
        <f>'Meine Tipps'!AG10:AG14</f>
        <v>.</v>
      </c>
      <c r="AH10" s="476"/>
      <c r="AI10" s="626">
        <f>'Meine Tipps'!AI10</f>
        <v>45473</v>
      </c>
      <c r="AJ10" s="627">
        <f>'Meine Tipps'!AJ10</f>
        <v>0.75</v>
      </c>
      <c r="AK10" s="627" t="str">
        <f>'Meine Tipps'!AK10</f>
        <v>1C</v>
      </c>
      <c r="AL10" s="684">
        <f>IF('Meine Tipps'!AL10=Kontrolle!AL10,0,1)</f>
        <v>0</v>
      </c>
      <c r="AM10" s="684">
        <f>IF('Meine Tipps'!AM10=Kontrolle!AM10,0,1)</f>
        <v>0</v>
      </c>
      <c r="AN10" s="684">
        <f>IF('Meine Tipps'!AN10=Kontrolle!AN10,0,1)</f>
        <v>0</v>
      </c>
      <c r="AO10" s="686">
        <f>IF('Meine Tipps'!AO10=Kontrolle!AO10,0,1)</f>
        <v>0</v>
      </c>
      <c r="AP10" s="688" t="s">
        <v>54</v>
      </c>
      <c r="AQ10" s="686">
        <f>IF('Meine Tipps'!AQ10=Kontrolle!AQ10,0,1)</f>
        <v>0</v>
      </c>
      <c r="AR10" s="690"/>
      <c r="AS10" s="692">
        <f>'Meine Tipps'!AS10</f>
        <v>0</v>
      </c>
      <c r="AT10" s="686">
        <f>IF('Meine Tipps'!AT10=Kontrolle!AT10,0,1)</f>
        <v>0</v>
      </c>
      <c r="AU10" s="580">
        <f>IF('Meine Tipps'!AU10=Kontrolle!AU10,0,1)</f>
        <v>0</v>
      </c>
      <c r="AV10" s="581" t="str">
        <f>'Meine Tipps'!AV10</f>
        <v>1AF4</v>
      </c>
      <c r="AW10" s="582" t="str">
        <f>'Meine Tipps'!AW10</f>
        <v/>
      </c>
      <c r="AX10" s="476" t="e">
        <f>'Meine Tipps'!AX10:AX11</f>
        <v>#N/A</v>
      </c>
      <c r="AY10" s="476" t="e">
        <f>'Meine Tipps'!AY10:AY11</f>
        <v>#N/A</v>
      </c>
      <c r="AZ10" s="581" t="str">
        <f>'Meine Tipps'!AZ10</f>
        <v>nein</v>
      </c>
      <c r="BA10" s="581" t="str">
        <f>'Meine Tipps'!BA10</f>
        <v/>
      </c>
      <c r="BB10" s="581" t="str">
        <f>'Meine Tipps'!BB10</f>
        <v>2AF4</v>
      </c>
      <c r="BC10" s="582" t="str">
        <f>'Meine Tipps'!BC10</f>
        <v/>
      </c>
      <c r="DA10" s="335" t="str">
        <f>'Meine Tipps'!DA10</f>
        <v>Gruppe B</v>
      </c>
      <c r="DB10" s="98" t="str">
        <f>'Meine Tipps'!DB10</f>
        <v>Gelb
=1 Punkt</v>
      </c>
      <c r="DC10" s="98" t="str">
        <f>'Meine Tipps'!DC10</f>
        <v>Rot
=3 Punkte</v>
      </c>
      <c r="DD10" s="19" t="str">
        <f>'Meine Tipps'!DD10</f>
        <v>Summe</v>
      </c>
    </row>
    <row r="11" spans="1:108" ht="19.5" customHeight="1" thickBot="1" x14ac:dyDescent="0.4">
      <c r="B11" s="254">
        <f>'Meine Tipps'!B11</f>
        <v>3</v>
      </c>
      <c r="C11" s="363">
        <f>'Meine Tipps'!C11</f>
        <v>45458</v>
      </c>
      <c r="D11" s="364">
        <f>'Meine Tipps'!D11</f>
        <v>0.75</v>
      </c>
      <c r="E11" s="365" t="str">
        <f>'Meine Tipps'!E11</f>
        <v>Spanien</v>
      </c>
      <c r="F11" s="365" t="str">
        <f>'Meine Tipps'!F11</f>
        <v>Kroatien</v>
      </c>
      <c r="G11" s="366">
        <f>IF('Meine Tipps'!G11=Kontrolle!G11,0,1)</f>
        <v>0</v>
      </c>
      <c r="H11" s="366" t="s">
        <v>54</v>
      </c>
      <c r="I11" s="366">
        <f>IF('Meine Tipps'!I11=Kontrolle!I11,0,1)</f>
        <v>0</v>
      </c>
      <c r="J11" s="366">
        <f>'Meine Tipps'!J11</f>
        <v>0</v>
      </c>
      <c r="K11" s="367">
        <f>IF('Meine Tipps'!K11=Kontrolle!K11,0,1)</f>
        <v>0</v>
      </c>
      <c r="L11" s="22">
        <f>'Meine Tipps'!L11</f>
        <v>0</v>
      </c>
      <c r="Q11" s="590"/>
      <c r="R11" s="590"/>
      <c r="T11" s="158">
        <f>IF('Meine Tipps'!T11=Kontrolle!T11,0,1)</f>
        <v>0</v>
      </c>
      <c r="U11" s="159" t="s">
        <v>139</v>
      </c>
      <c r="V11" s="160">
        <f>IF('Meine Tipps'!V11=Kontrolle!V11,0,1)</f>
        <v>0</v>
      </c>
      <c r="W11" s="160">
        <f>IF('Meine Tipps'!W11=Kontrolle!W11,0,1)</f>
        <v>0</v>
      </c>
      <c r="X11" s="161">
        <f>IF('Meine Tipps'!X11=Kontrolle!X11,0,1)</f>
        <v>0</v>
      </c>
      <c r="Y11" s="161" t="s">
        <v>54</v>
      </c>
      <c r="Z11" s="159">
        <f>IF('Meine Tipps'!Z11=Kontrolle!Z11,0,1)</f>
        <v>0</v>
      </c>
      <c r="AA11" s="161">
        <f>IF('Meine Tipps'!AA11=Kontrolle!AA11,0,1)</f>
        <v>0</v>
      </c>
      <c r="AB11" s="162">
        <f>IF('Meine Tipps'!AB11=Kontrolle!AB11,0,1)</f>
        <v>0</v>
      </c>
      <c r="AC11" s="163">
        <f>IF('Meine Tipps'!AC11=Kontrolle!AC11,0,1)</f>
        <v>0</v>
      </c>
      <c r="AD11" s="340">
        <f>IF('Meine Tipps'!AD11=Kontrolle!AD11,0,1)</f>
        <v>0</v>
      </c>
      <c r="AE11" s="19"/>
      <c r="AF11" s="19"/>
      <c r="AG11" s="606"/>
      <c r="AH11" s="476"/>
      <c r="AI11" s="626"/>
      <c r="AJ11" s="627"/>
      <c r="AK11" s="627"/>
      <c r="AL11" s="685">
        <f>IF('Tipp-Formular'!AL11=Kontrolle!AL11,0,1)</f>
        <v>0</v>
      </c>
      <c r="AM11" s="685">
        <f>IF('Tipp-Formular'!AM11=Kontrolle!AM11,0,1)</f>
        <v>0</v>
      </c>
      <c r="AN11" s="685">
        <f>IF('Tipp-Formular'!AN11=Kontrolle!AN11,0,1)</f>
        <v>0</v>
      </c>
      <c r="AO11" s="687">
        <f>IF('Tipp-Formular'!AO11=Kontrolle!AO11,0,1)</f>
        <v>0</v>
      </c>
      <c r="AP11" s="689"/>
      <c r="AQ11" s="687">
        <f>IF('Tipp-Formular'!AQ11=Kontrolle!AQ11,0,1)</f>
        <v>0</v>
      </c>
      <c r="AR11" s="691"/>
      <c r="AS11" s="693"/>
      <c r="AT11" s="687">
        <f>IF('Tipp-Formular'!AT11=Kontrolle!AT11,0,1)</f>
        <v>0</v>
      </c>
      <c r="AU11" s="580">
        <f>IF('Tipp-Formular'!AU11=Kontrolle!AU11,0,1)</f>
        <v>0</v>
      </c>
      <c r="AV11" s="581"/>
      <c r="AW11" s="582"/>
      <c r="AX11" s="476"/>
      <c r="AY11" s="476"/>
      <c r="AZ11" s="581"/>
      <c r="BA11" s="581"/>
      <c r="BB11" s="581"/>
      <c r="BC11" s="582"/>
      <c r="DA11" s="23" t="str">
        <f>'Meine Tipps'!DA11</f>
        <v>Spanien</v>
      </c>
      <c r="DB11" s="39">
        <f>IF('Meine Tipps'!DB11=Kontrolle!DB11,0,1)</f>
        <v>0</v>
      </c>
      <c r="DC11" s="39">
        <f>IF('Meine Tipps'!DC11=Kontrolle!DC11,0,1)</f>
        <v>0</v>
      </c>
      <c r="DD11" s="39">
        <f>IF('Meine Tipps'!DD11=Kontrolle!DD11,0,1)</f>
        <v>0</v>
      </c>
    </row>
    <row r="12" spans="1:108" ht="19.5" customHeight="1" x14ac:dyDescent="0.35">
      <c r="B12" s="254">
        <f>'Meine Tipps'!B12</f>
        <v>4</v>
      </c>
      <c r="C12" s="286">
        <f>'Meine Tipps'!C12</f>
        <v>45458</v>
      </c>
      <c r="D12" s="287">
        <f>'Meine Tipps'!D12</f>
        <v>0.875</v>
      </c>
      <c r="E12" s="288" t="str">
        <f>'Meine Tipps'!E12</f>
        <v>Italien</v>
      </c>
      <c r="F12" s="288" t="str">
        <f>'Meine Tipps'!F12</f>
        <v>Albanien</v>
      </c>
      <c r="G12" s="289">
        <f>IF('Meine Tipps'!G12=Kontrolle!G12,0,1)</f>
        <v>0</v>
      </c>
      <c r="H12" s="289" t="s">
        <v>54</v>
      </c>
      <c r="I12" s="289">
        <f>IF('Meine Tipps'!I12=Kontrolle!I12,0,1)</f>
        <v>0</v>
      </c>
      <c r="J12" s="289">
        <f>'Meine Tipps'!J12</f>
        <v>0</v>
      </c>
      <c r="K12" s="151">
        <f>IF('Meine Tipps'!K12=Kontrolle!K12,0,1)</f>
        <v>0</v>
      </c>
      <c r="L12" s="22">
        <f>'Meine Tipps'!L12</f>
        <v>0</v>
      </c>
      <c r="Q12" s="590"/>
      <c r="R12" s="590"/>
      <c r="T12" s="158">
        <f>IF('Meine Tipps'!T12=Kontrolle!T12,0,1)</f>
        <v>0</v>
      </c>
      <c r="U12" s="159" t="s">
        <v>139</v>
      </c>
      <c r="V12" s="160">
        <f>IF('Meine Tipps'!V12=Kontrolle!V12,0,1)</f>
        <v>0</v>
      </c>
      <c r="W12" s="160">
        <f>IF('Meine Tipps'!W12=Kontrolle!W12,0,1)</f>
        <v>0</v>
      </c>
      <c r="X12" s="161">
        <f>IF('Meine Tipps'!X12=Kontrolle!X12,0,1)</f>
        <v>0</v>
      </c>
      <c r="Y12" s="161" t="s">
        <v>54</v>
      </c>
      <c r="Z12" s="159">
        <f>IF('Meine Tipps'!Z12=Kontrolle!Z12,0,1)</f>
        <v>0</v>
      </c>
      <c r="AA12" s="161">
        <f>IF('Meine Tipps'!AA12=Kontrolle!AA12,0,1)</f>
        <v>0</v>
      </c>
      <c r="AB12" s="162">
        <f>IF('Meine Tipps'!AB12=Kontrolle!AB12,0,1)</f>
        <v>0</v>
      </c>
      <c r="AC12" s="163">
        <f>IF('Meine Tipps'!AC12=Kontrolle!AC12,0,1)</f>
        <v>0</v>
      </c>
      <c r="AD12" s="341">
        <f>IF('Meine Tipps'!AD12=Kontrolle!AD12,0,1)</f>
        <v>0</v>
      </c>
      <c r="AE12" s="19"/>
      <c r="AF12" s="19"/>
      <c r="AG12" s="606"/>
      <c r="AH12" s="476"/>
      <c r="AI12" s="626">
        <f>'Meine Tipps'!AI12</f>
        <v>45474</v>
      </c>
      <c r="AJ12" s="627">
        <f>'Meine Tipps'!AJ12</f>
        <v>0.875</v>
      </c>
      <c r="AK12" s="627" t="str">
        <f>'Meine Tipps'!AK12</f>
        <v>1F</v>
      </c>
      <c r="AL12" s="684">
        <f>IF('Meine Tipps'!AL12=Kontrolle!AL12,0,1)</f>
        <v>0</v>
      </c>
      <c r="AM12" s="684">
        <f>IF('Meine Tipps'!AM12=Kontrolle!AM12,0,1)</f>
        <v>0</v>
      </c>
      <c r="AN12" s="684">
        <f>IF('Meine Tipps'!AN12=Kontrolle!AN12,0,1)</f>
        <v>0</v>
      </c>
      <c r="AO12" s="686">
        <f>IF('Meine Tipps'!AO12=Kontrolle!AO12,0,1)</f>
        <v>0</v>
      </c>
      <c r="AP12" s="688" t="s">
        <v>54</v>
      </c>
      <c r="AQ12" s="686">
        <f>IF('Meine Tipps'!AQ12=Kontrolle!AQ12,0,1)</f>
        <v>0</v>
      </c>
      <c r="AR12" s="690"/>
      <c r="AS12" s="692">
        <f>'Meine Tipps'!AS12</f>
        <v>0</v>
      </c>
      <c r="AT12" s="686">
        <f>IF('Meine Tipps'!AT12=Kontrolle!AT12,0,1)</f>
        <v>0</v>
      </c>
      <c r="AU12" s="580">
        <f>IF('Meine Tipps'!AU12=Kontrolle!AU12,0,1)</f>
        <v>0</v>
      </c>
      <c r="AV12" s="581" t="str">
        <f>'Meine Tipps'!AV12</f>
        <v>1AF5</v>
      </c>
      <c r="AW12" s="582" t="str">
        <f>'Meine Tipps'!AW12</f>
        <v/>
      </c>
      <c r="AX12" s="476" t="e">
        <f>'Meine Tipps'!AX12:AX13</f>
        <v>#N/A</v>
      </c>
      <c r="AY12" s="476" t="e">
        <f>'Meine Tipps'!AY12:AY13</f>
        <v>#N/A</v>
      </c>
      <c r="AZ12" s="581" t="str">
        <f>'Meine Tipps'!AZ12</f>
        <v>nein</v>
      </c>
      <c r="BA12" s="581" t="str">
        <f>'Meine Tipps'!BA12</f>
        <v/>
      </c>
      <c r="BB12" s="581" t="str">
        <f>'Meine Tipps'!BB12</f>
        <v>2AF5</v>
      </c>
      <c r="BC12" s="582" t="str">
        <f>'Meine Tipps'!BC12</f>
        <v/>
      </c>
      <c r="DA12" s="23" t="str">
        <f>'Meine Tipps'!DA12</f>
        <v>Kroatien</v>
      </c>
      <c r="DB12" s="39">
        <f>IF('Meine Tipps'!DB12=Kontrolle!DB12,0,1)</f>
        <v>0</v>
      </c>
      <c r="DC12" s="39">
        <f>IF('Meine Tipps'!DC12=Kontrolle!DC12,0,1)</f>
        <v>0</v>
      </c>
      <c r="DD12" s="39">
        <f>IF('Meine Tipps'!DD12=Kontrolle!DD12,0,1)</f>
        <v>0</v>
      </c>
    </row>
    <row r="13" spans="1:108" ht="19.5" customHeight="1" thickBot="1" x14ac:dyDescent="0.4">
      <c r="B13" s="254">
        <f>'Meine Tipps'!B13</f>
        <v>15</v>
      </c>
      <c r="C13" s="286">
        <f>'Meine Tipps'!C13</f>
        <v>45462</v>
      </c>
      <c r="D13" s="287">
        <f>'Meine Tipps'!D13</f>
        <v>0.625</v>
      </c>
      <c r="E13" s="288" t="str">
        <f>'Meine Tipps'!E13</f>
        <v>Kroatien</v>
      </c>
      <c r="F13" s="288" t="str">
        <f>'Meine Tipps'!F13</f>
        <v>Albanien</v>
      </c>
      <c r="G13" s="289">
        <f>IF('Meine Tipps'!G13=Kontrolle!G13,0,1)</f>
        <v>0</v>
      </c>
      <c r="H13" s="289" t="s">
        <v>54</v>
      </c>
      <c r="I13" s="289">
        <f>IF('Meine Tipps'!I13=Kontrolle!I13,0,1)</f>
        <v>0</v>
      </c>
      <c r="J13" s="289">
        <f>'Meine Tipps'!J13</f>
        <v>0</v>
      </c>
      <c r="K13" s="151">
        <f>IF('Meine Tipps'!K13=Kontrolle!K13,0,1)</f>
        <v>0</v>
      </c>
      <c r="L13" s="22">
        <f>'Meine Tipps'!L13</f>
        <v>0</v>
      </c>
      <c r="Q13" s="590"/>
      <c r="R13" s="590"/>
      <c r="T13" s="158">
        <f>IF('Meine Tipps'!T13=Kontrolle!T13,0,1)</f>
        <v>0</v>
      </c>
      <c r="U13" s="159" t="s">
        <v>139</v>
      </c>
      <c r="V13" s="160">
        <f>IF('Meine Tipps'!V13=Kontrolle!V13,0,1)</f>
        <v>0</v>
      </c>
      <c r="W13" s="160">
        <f>IF('Meine Tipps'!W13=Kontrolle!W13,0,1)</f>
        <v>0</v>
      </c>
      <c r="X13" s="161">
        <f>IF('Meine Tipps'!X13=Kontrolle!X13,0,1)</f>
        <v>0</v>
      </c>
      <c r="Y13" s="161" t="s">
        <v>54</v>
      </c>
      <c r="Z13" s="159">
        <f>IF('Meine Tipps'!Z13=Kontrolle!Z13,0,1)</f>
        <v>0</v>
      </c>
      <c r="AA13" s="161">
        <f>IF('Meine Tipps'!AA13=Kontrolle!AA13,0,1)</f>
        <v>0</v>
      </c>
      <c r="AB13" s="162">
        <f>IF('Meine Tipps'!AB13=Kontrolle!AB13,0,1)</f>
        <v>0</v>
      </c>
      <c r="AC13" s="163">
        <f>IF('Meine Tipps'!AC13=Kontrolle!AC13,0,1)</f>
        <v>0</v>
      </c>
      <c r="AD13" s="342">
        <f>IF('Meine Tipps'!AD13=Kontrolle!AD13,0,1)</f>
        <v>0</v>
      </c>
      <c r="AE13" s="19"/>
      <c r="AF13" s="19"/>
      <c r="AG13" s="606"/>
      <c r="AH13" s="476"/>
      <c r="AI13" s="626"/>
      <c r="AJ13" s="627"/>
      <c r="AK13" s="627"/>
      <c r="AL13" s="685">
        <f>IF('Tipp-Formular'!AL13=Kontrolle!AL13,0,1)</f>
        <v>0</v>
      </c>
      <c r="AM13" s="685">
        <f>IF('Tipp-Formular'!AM13=Kontrolle!AM13,0,1)</f>
        <v>0</v>
      </c>
      <c r="AN13" s="685">
        <f>IF('Tipp-Formular'!AN13=Kontrolle!AN13,0,1)</f>
        <v>0</v>
      </c>
      <c r="AO13" s="687">
        <f>IF('Tipp-Formular'!AO13=Kontrolle!AO13,0,1)</f>
        <v>0</v>
      </c>
      <c r="AP13" s="689"/>
      <c r="AQ13" s="687">
        <f>IF('Tipp-Formular'!AQ13=Kontrolle!AQ13,0,1)</f>
        <v>0</v>
      </c>
      <c r="AR13" s="691"/>
      <c r="AS13" s="693"/>
      <c r="AT13" s="687">
        <f>IF('Tipp-Formular'!AT13=Kontrolle!AT13,0,1)</f>
        <v>0</v>
      </c>
      <c r="AU13" s="580">
        <f>IF('Tipp-Formular'!AU13=Kontrolle!AU13,0,1)</f>
        <v>0</v>
      </c>
      <c r="AV13" s="581"/>
      <c r="AW13" s="582"/>
      <c r="AX13" s="476"/>
      <c r="AY13" s="476"/>
      <c r="AZ13" s="581"/>
      <c r="BA13" s="581"/>
      <c r="BB13" s="581"/>
      <c r="BC13" s="582"/>
      <c r="DA13" s="23" t="str">
        <f>'Meine Tipps'!DA13</f>
        <v>Italien</v>
      </c>
      <c r="DB13" s="39">
        <f>IF('Meine Tipps'!DB13=Kontrolle!DB13,0,1)</f>
        <v>0</v>
      </c>
      <c r="DC13" s="39">
        <f>IF('Meine Tipps'!DC13=Kontrolle!DC13,0,1)</f>
        <v>0</v>
      </c>
      <c r="DD13" s="39">
        <f>IF('Meine Tipps'!DD13=Kontrolle!DD13,0,1)</f>
        <v>0</v>
      </c>
    </row>
    <row r="14" spans="1:108" ht="19.5" customHeight="1" x14ac:dyDescent="0.35">
      <c r="B14" s="254">
        <f>'Meine Tipps'!B14</f>
        <v>16</v>
      </c>
      <c r="C14" s="286">
        <f>'Meine Tipps'!C14</f>
        <v>45463</v>
      </c>
      <c r="D14" s="287">
        <f>'Meine Tipps'!D14</f>
        <v>0.875</v>
      </c>
      <c r="E14" s="288" t="str">
        <f>'Meine Tipps'!E14</f>
        <v>Spanien</v>
      </c>
      <c r="F14" s="288" t="str">
        <f>'Meine Tipps'!F14</f>
        <v>Italien</v>
      </c>
      <c r="G14" s="289">
        <f>IF('Meine Tipps'!G14=Kontrolle!G14,0,1)</f>
        <v>0</v>
      </c>
      <c r="H14" s="289" t="s">
        <v>54</v>
      </c>
      <c r="I14" s="289">
        <f>IF('Meine Tipps'!I14=Kontrolle!I14,0,1)</f>
        <v>0</v>
      </c>
      <c r="J14" s="289">
        <f>'Meine Tipps'!J14</f>
        <v>0</v>
      </c>
      <c r="K14" s="151">
        <f>IF('Meine Tipps'!K14=Kontrolle!K14,0,1)</f>
        <v>0</v>
      </c>
      <c r="L14" s="22">
        <f>'Meine Tipps'!L14</f>
        <v>0</v>
      </c>
      <c r="Q14" s="590"/>
      <c r="R14" s="590"/>
      <c r="T14" s="164">
        <f>IF('Meine Tipps'!T14=Kontrolle!T14,0,1)</f>
        <v>0</v>
      </c>
      <c r="U14" s="165" t="s">
        <v>139</v>
      </c>
      <c r="V14" s="166">
        <f>IF('Meine Tipps'!V14=Kontrolle!V14,0,1)</f>
        <v>0</v>
      </c>
      <c r="W14" s="166">
        <f>IF('Meine Tipps'!W14=Kontrolle!W14,0,1)</f>
        <v>0</v>
      </c>
      <c r="X14" s="167">
        <f>IF('Meine Tipps'!X14=Kontrolle!X14,0,1)</f>
        <v>0</v>
      </c>
      <c r="Y14" s="167" t="s">
        <v>54</v>
      </c>
      <c r="Z14" s="165">
        <f>IF('Meine Tipps'!Z14=Kontrolle!Z14,0,1)</f>
        <v>0</v>
      </c>
      <c r="AA14" s="167">
        <f>IF('Meine Tipps'!AA14=Kontrolle!AA14,0,1)</f>
        <v>0</v>
      </c>
      <c r="AB14" s="168">
        <f>IF('Meine Tipps'!AB14=Kontrolle!AB14,0,1)</f>
        <v>0</v>
      </c>
      <c r="AC14" s="169">
        <f>IF('Meine Tipps'!AC14=Kontrolle!AC14,0,1)</f>
        <v>0</v>
      </c>
      <c r="AD14" s="19">
        <f>IF('Meine Tipps'!AD14=Kontrolle!AD14,0,1)</f>
        <v>0</v>
      </c>
      <c r="AE14" s="19"/>
      <c r="AF14" s="19"/>
      <c r="AG14" s="606"/>
      <c r="AH14" s="476"/>
      <c r="AI14" s="626">
        <f>'Meine Tipps'!AI14</f>
        <v>45474</v>
      </c>
      <c r="AJ14" s="627">
        <f>'Meine Tipps'!AJ14</f>
        <v>0.75</v>
      </c>
      <c r="AK14" s="627" t="str">
        <f>'Meine Tipps'!AK14</f>
        <v>2D</v>
      </c>
      <c r="AL14" s="684">
        <f>IF('Meine Tipps'!AL14=Kontrolle!AL14,0,1)</f>
        <v>0</v>
      </c>
      <c r="AM14" s="684">
        <f>IF('Meine Tipps'!AM14=Kontrolle!AM14,0,1)</f>
        <v>0</v>
      </c>
      <c r="AN14" s="684">
        <f>IF('Meine Tipps'!AN14=Kontrolle!AN14,0,1)</f>
        <v>0</v>
      </c>
      <c r="AO14" s="686">
        <f>IF('Meine Tipps'!AO14=Kontrolle!AO14,0,1)</f>
        <v>0</v>
      </c>
      <c r="AP14" s="688" t="s">
        <v>54</v>
      </c>
      <c r="AQ14" s="686">
        <f>IF('Meine Tipps'!AQ14=Kontrolle!AQ14,0,1)</f>
        <v>0</v>
      </c>
      <c r="AR14" s="690"/>
      <c r="AS14" s="692">
        <f>'Meine Tipps'!AS14</f>
        <v>0</v>
      </c>
      <c r="AT14" s="686">
        <f>IF('Meine Tipps'!AT14=Kontrolle!AT14,0,1)</f>
        <v>0</v>
      </c>
      <c r="AU14" s="580">
        <f>IF('Meine Tipps'!AU14=Kontrolle!AU14,0,1)</f>
        <v>0</v>
      </c>
      <c r="AV14" s="581" t="str">
        <f>'Meine Tipps'!AV14</f>
        <v>1AF6</v>
      </c>
      <c r="AW14" s="582" t="str">
        <f>'Meine Tipps'!AW14</f>
        <v/>
      </c>
      <c r="AX14" s="476" t="e">
        <f>'Meine Tipps'!AX14:AX15</f>
        <v>#N/A</v>
      </c>
      <c r="AY14" s="476" t="e">
        <f>'Meine Tipps'!AY14:AY15</f>
        <v>#N/A</v>
      </c>
      <c r="AZ14" s="581" t="str">
        <f>'Meine Tipps'!AZ14</f>
        <v>nein</v>
      </c>
      <c r="BA14" s="581" t="str">
        <f>'Meine Tipps'!BA14</f>
        <v/>
      </c>
      <c r="BB14" s="581" t="str">
        <f>'Meine Tipps'!BB14</f>
        <v>2AF6</v>
      </c>
      <c r="BC14" s="582" t="str">
        <f>'Meine Tipps'!BC14</f>
        <v/>
      </c>
      <c r="DA14" s="23" t="str">
        <f>'Meine Tipps'!DA14</f>
        <v>Albanien</v>
      </c>
      <c r="DB14" s="39">
        <f>IF('Meine Tipps'!DB14=Kontrolle!DB14,0,1)</f>
        <v>0</v>
      </c>
      <c r="DC14" s="39">
        <f>IF('Meine Tipps'!DC14=Kontrolle!DC14,0,1)</f>
        <v>0</v>
      </c>
      <c r="DD14" s="39">
        <f>IF('Meine Tipps'!DD14=Kontrolle!DD14,0,1)</f>
        <v>0</v>
      </c>
    </row>
    <row r="15" spans="1:108" ht="19.5" customHeight="1" thickBot="1" x14ac:dyDescent="0.4">
      <c r="B15" s="254">
        <f>'Meine Tipps'!B15</f>
        <v>27</v>
      </c>
      <c r="C15" s="286">
        <f>'Meine Tipps'!C15</f>
        <v>45467</v>
      </c>
      <c r="D15" s="287">
        <f>'Meine Tipps'!D15</f>
        <v>0.875</v>
      </c>
      <c r="E15" s="288" t="str">
        <f>'Meine Tipps'!E15</f>
        <v>Albanien</v>
      </c>
      <c r="F15" s="288" t="str">
        <f>'Meine Tipps'!F15</f>
        <v>Spanien</v>
      </c>
      <c r="G15" s="289">
        <f>IF('Meine Tipps'!G15=Kontrolle!G15,0,1)</f>
        <v>0</v>
      </c>
      <c r="H15" s="289" t="s">
        <v>54</v>
      </c>
      <c r="I15" s="289">
        <f>IF('Meine Tipps'!I15=Kontrolle!I15,0,1)</f>
        <v>0</v>
      </c>
      <c r="J15" s="289">
        <f>'Meine Tipps'!J15</f>
        <v>0</v>
      </c>
      <c r="K15" s="151">
        <f>IF('Meine Tipps'!K15=Kontrolle!K15,0,1)</f>
        <v>0</v>
      </c>
      <c r="L15" s="39">
        <f>'Meine Tipps'!L15</f>
        <v>0</v>
      </c>
      <c r="M15" s="39"/>
      <c r="N15" s="39"/>
      <c r="O15" s="17"/>
      <c r="P15" s="39" t="str">
        <f>'Meine Tipps'!P15</f>
        <v>nein</v>
      </c>
      <c r="Q15" s="40">
        <f>IF('Meine Tipps'!Q15=Kontrolle!Q15,0,1)</f>
        <v>0</v>
      </c>
      <c r="T15" s="170">
        <f>IF('Meine Tipps'!T15=Kontrolle!T15,0,1)</f>
        <v>0</v>
      </c>
      <c r="U15" s="276">
        <f>IF('Meine Tipps'!U15=Kontrolle!U15,0,1)</f>
        <v>0</v>
      </c>
      <c r="V15" s="644">
        <f>IF('Meine Tipps'!V15=Kontrolle!V15,0,1)</f>
        <v>0</v>
      </c>
      <c r="W15" s="644">
        <f>IF('Tipp-Formular'!W15=Kontrolle!W15,0,1)</f>
        <v>0</v>
      </c>
      <c r="X15" s="644">
        <f>IF('Tipp-Formular'!X15=Kontrolle!X15,0,1)</f>
        <v>0</v>
      </c>
      <c r="Y15" s="644">
        <f>IF('Tipp-Formular'!Y15=Kontrolle!Y15,0,1)</f>
        <v>0</v>
      </c>
      <c r="Z15" s="644">
        <f>IF('Tipp-Formular'!Z15=Kontrolle!Z15,0,1)</f>
        <v>0</v>
      </c>
      <c r="AA15" s="644">
        <f>IF('Tipp-Formular'!AA15=Kontrolle!AA15,0,1)</f>
        <v>0</v>
      </c>
      <c r="AB15" s="644">
        <f>IF('Tipp-Formular'!AB15=Kontrolle!AB15,0,1)</f>
        <v>0</v>
      </c>
      <c r="AC15" s="645">
        <f>IF('Tipp-Formular'!AC15=Kontrolle!AC15,0,1)</f>
        <v>0</v>
      </c>
      <c r="AE15" s="19">
        <f>'Meine Tipps'!AE15</f>
        <v>0</v>
      </c>
      <c r="AF15" s="19"/>
      <c r="AG15" s="606"/>
      <c r="AH15" s="476"/>
      <c r="AI15" s="626"/>
      <c r="AJ15" s="627"/>
      <c r="AK15" s="627"/>
      <c r="AL15" s="685">
        <f>IF('Tipp-Formular'!AL15=Kontrolle!AL15,0,1)</f>
        <v>0</v>
      </c>
      <c r="AM15" s="685">
        <f>IF('Tipp-Formular'!AM15=Kontrolle!AM15,0,1)</f>
        <v>0</v>
      </c>
      <c r="AN15" s="685">
        <f>IF('Tipp-Formular'!AN15=Kontrolle!AN15,0,1)</f>
        <v>0</v>
      </c>
      <c r="AO15" s="687">
        <f>IF('Tipp-Formular'!AO15=Kontrolle!AO15,0,1)</f>
        <v>0</v>
      </c>
      <c r="AP15" s="689"/>
      <c r="AQ15" s="687">
        <f>IF('Tipp-Formular'!AQ15=Kontrolle!AQ15,0,1)</f>
        <v>0</v>
      </c>
      <c r="AR15" s="691"/>
      <c r="AS15" s="693"/>
      <c r="AT15" s="687">
        <f>IF('Tipp-Formular'!AT15=Kontrolle!AT15,0,1)</f>
        <v>0</v>
      </c>
      <c r="AU15" s="580">
        <f>IF('Tipp-Formular'!AU15=Kontrolle!AU15,0,1)</f>
        <v>0</v>
      </c>
      <c r="AV15" s="581"/>
      <c r="AW15" s="582"/>
      <c r="AX15" s="476"/>
      <c r="AY15" s="476"/>
      <c r="AZ15" s="581"/>
      <c r="BA15" s="581"/>
      <c r="BB15" s="581"/>
      <c r="BC15" s="582"/>
      <c r="DD15" s="23">
        <f>SUM(DB11:DD14)</f>
        <v>0</v>
      </c>
    </row>
    <row r="16" spans="1:108" ht="19.5" customHeight="1" thickBot="1" x14ac:dyDescent="0.4">
      <c r="B16" s="255">
        <f>'Meine Tipps'!B16</f>
        <v>28</v>
      </c>
      <c r="C16" s="290">
        <f>'Meine Tipps'!C16</f>
        <v>45467</v>
      </c>
      <c r="D16" s="291">
        <f>'Meine Tipps'!D16</f>
        <v>0.875</v>
      </c>
      <c r="E16" s="292" t="str">
        <f>'Meine Tipps'!E16</f>
        <v>Kroatien</v>
      </c>
      <c r="F16" s="292" t="str">
        <f>'Meine Tipps'!F16</f>
        <v>Italien</v>
      </c>
      <c r="G16" s="293">
        <f>IF('Meine Tipps'!G16=Kontrolle!G16,0,1)</f>
        <v>0</v>
      </c>
      <c r="H16" s="293" t="s">
        <v>54</v>
      </c>
      <c r="I16" s="293">
        <f>IF('Meine Tipps'!I16=Kontrolle!I16,0,1)</f>
        <v>0</v>
      </c>
      <c r="J16" s="293">
        <f>'Meine Tipps'!J16</f>
        <v>0</v>
      </c>
      <c r="K16" s="152">
        <f>IF('Meine Tipps'!K16=Kontrolle!K16,0,1)</f>
        <v>0</v>
      </c>
      <c r="L16" s="39">
        <f>'Meine Tipps'!L16</f>
        <v>0</v>
      </c>
      <c r="M16" s="39"/>
      <c r="N16" s="39"/>
      <c r="O16" s="17"/>
      <c r="P16" s="39" t="str">
        <f>'Meine Tipps'!P16</f>
        <v>nein</v>
      </c>
      <c r="Q16" s="40">
        <f>IF('Meine Tipps'!Q16=Kontrolle!Q16,0,1)</f>
        <v>0</v>
      </c>
      <c r="T16" s="171">
        <f>IF('Meine Tipps'!T16=Kontrolle!T16,0,1)</f>
        <v>0</v>
      </c>
      <c r="U16" s="172">
        <f>IF('Meine Tipps'!U16=Kontrolle!U16,0,1)</f>
        <v>0</v>
      </c>
      <c r="V16" s="641">
        <f>IF('Tipp-Formular'!V16=Kontrolle!V16,0,1)</f>
        <v>0</v>
      </c>
      <c r="W16" s="641">
        <f>IF('Tipp-Formular'!W16=Kontrolle!W16,0,1)</f>
        <v>0</v>
      </c>
      <c r="X16" s="641">
        <f>IF('Tipp-Formular'!X16=Kontrolle!X16,0,1)</f>
        <v>0</v>
      </c>
      <c r="Y16" s="641">
        <f>IF('Tipp-Formular'!Y16=Kontrolle!Y16,0,1)</f>
        <v>0</v>
      </c>
      <c r="Z16" s="641">
        <f>IF('Tipp-Formular'!Z16=Kontrolle!Z16,0,1)</f>
        <v>0</v>
      </c>
      <c r="AA16" s="641">
        <f>IF('Tipp-Formular'!AA16=Kontrolle!AA16,0,1)</f>
        <v>0</v>
      </c>
      <c r="AB16" s="641">
        <f>IF('Tipp-Formular'!AB16=Kontrolle!AB16,0,1)</f>
        <v>0</v>
      </c>
      <c r="AC16" s="642">
        <f>IF('Tipp-Formular'!AC16=Kontrolle!AC16,0,1)</f>
        <v>0</v>
      </c>
      <c r="AE16" s="19">
        <f>'Meine Tipps'!AE16</f>
        <v>0</v>
      </c>
      <c r="AF16" s="19"/>
      <c r="AG16" s="606"/>
      <c r="AH16" s="476"/>
      <c r="AI16" s="626">
        <f>'Meine Tipps'!AI16</f>
        <v>45475</v>
      </c>
      <c r="AJ16" s="627">
        <f>'Meine Tipps'!AJ16</f>
        <v>0.75</v>
      </c>
      <c r="AK16" s="627" t="str">
        <f>'Meine Tipps'!AK16</f>
        <v>1E</v>
      </c>
      <c r="AL16" s="684">
        <f>IF('Meine Tipps'!AL16=Kontrolle!AL16,0,1)</f>
        <v>0</v>
      </c>
      <c r="AM16" s="684">
        <f>IF('Meine Tipps'!AM16=Kontrolle!AM16,0,1)</f>
        <v>0</v>
      </c>
      <c r="AN16" s="684">
        <f>IF('Meine Tipps'!AN16=Kontrolle!AN16,0,1)</f>
        <v>0</v>
      </c>
      <c r="AO16" s="686">
        <f>IF('Meine Tipps'!AO16=Kontrolle!AO16,0,1)</f>
        <v>0</v>
      </c>
      <c r="AP16" s="688" t="s">
        <v>54</v>
      </c>
      <c r="AQ16" s="686">
        <f>IF('Meine Tipps'!AQ16=Kontrolle!AQ16,0,1)</f>
        <v>0</v>
      </c>
      <c r="AR16" s="690"/>
      <c r="AS16" s="692">
        <f>'Meine Tipps'!AS16</f>
        <v>0</v>
      </c>
      <c r="AT16" s="686">
        <f>IF('Meine Tipps'!AT16=Kontrolle!AT16,0,1)</f>
        <v>0</v>
      </c>
      <c r="AU16" s="580">
        <f>IF('Meine Tipps'!AU16=Kontrolle!AU16,0,1)</f>
        <v>0</v>
      </c>
      <c r="AV16" s="581" t="str">
        <f>'Meine Tipps'!AV16</f>
        <v>1AF7</v>
      </c>
      <c r="AW16" s="582" t="str">
        <f>'Meine Tipps'!AW16</f>
        <v/>
      </c>
      <c r="AX16" s="476" t="e">
        <f>'Meine Tipps'!AX16:AX17</f>
        <v>#N/A</v>
      </c>
      <c r="AY16" s="476" t="e">
        <f>'Meine Tipps'!AY16:AY17</f>
        <v>#N/A</v>
      </c>
      <c r="AZ16" s="581" t="str">
        <f>'Meine Tipps'!AZ16</f>
        <v>nein</v>
      </c>
      <c r="BA16" s="581" t="str">
        <f>'Meine Tipps'!BA16</f>
        <v/>
      </c>
      <c r="BB16" s="581" t="str">
        <f>'Meine Tipps'!BB16</f>
        <v>2AF7</v>
      </c>
      <c r="BC16" s="582" t="str">
        <f>'Meine Tipps'!BC16</f>
        <v/>
      </c>
    </row>
    <row r="17" spans="2:108" ht="19.5" customHeight="1" thickBot="1" x14ac:dyDescent="0.4">
      <c r="C17" s="294"/>
      <c r="D17" s="294"/>
      <c r="E17" s="295"/>
      <c r="F17" s="295"/>
      <c r="G17" s="296">
        <f>SUM(G11:G16)</f>
        <v>0</v>
      </c>
      <c r="H17" s="294"/>
      <c r="I17" s="297">
        <f>SUM(I11:I16)</f>
        <v>0</v>
      </c>
      <c r="J17" s="294"/>
      <c r="K17" s="294">
        <f>SUM(K11:K16)</f>
        <v>0</v>
      </c>
      <c r="L17" s="39"/>
      <c r="M17" s="39"/>
      <c r="N17" s="39"/>
      <c r="O17" s="17"/>
      <c r="P17" s="17"/>
      <c r="Q17" s="23">
        <f>SUM(Q15:Q16)</f>
        <v>0</v>
      </c>
      <c r="R17" s="23">
        <f>SUM(G17:Q17)</f>
        <v>0</v>
      </c>
      <c r="AD17" s="19">
        <f>SUM(T11:AD16)</f>
        <v>0</v>
      </c>
      <c r="AE17" s="19"/>
      <c r="AF17" s="19"/>
      <c r="AG17" s="19"/>
      <c r="AH17" s="476"/>
      <c r="AI17" s="626"/>
      <c r="AJ17" s="627"/>
      <c r="AK17" s="627"/>
      <c r="AL17" s="685">
        <f>IF('Tipp-Formular'!AL17=Kontrolle!AL17,0,1)</f>
        <v>0</v>
      </c>
      <c r="AM17" s="685">
        <f>IF('Tipp-Formular'!AM17=Kontrolle!AM17,0,1)</f>
        <v>0</v>
      </c>
      <c r="AN17" s="685">
        <f>IF('Tipp-Formular'!AN17=Kontrolle!AN17,0,1)</f>
        <v>0</v>
      </c>
      <c r="AO17" s="687">
        <f>IF('Tipp-Formular'!AO17=Kontrolle!AO17,0,1)</f>
        <v>0</v>
      </c>
      <c r="AP17" s="689"/>
      <c r="AQ17" s="687">
        <f>IF('Tipp-Formular'!AQ17=Kontrolle!AQ17,0,1)</f>
        <v>0</v>
      </c>
      <c r="AR17" s="691"/>
      <c r="AS17" s="693"/>
      <c r="AT17" s="687">
        <f>IF('Tipp-Formular'!AT17=Kontrolle!AT17,0,1)</f>
        <v>0</v>
      </c>
      <c r="AU17" s="580">
        <f>IF('Tipp-Formular'!AU17=Kontrolle!AU17,0,1)</f>
        <v>0</v>
      </c>
      <c r="AV17" s="581"/>
      <c r="AW17" s="582"/>
      <c r="AX17" s="476"/>
      <c r="AY17" s="476"/>
      <c r="AZ17" s="581"/>
      <c r="BA17" s="581"/>
      <c r="BB17" s="581"/>
      <c r="BC17" s="582"/>
    </row>
    <row r="18" spans="2:108" ht="28.5" customHeight="1" thickBot="1" x14ac:dyDescent="0.4">
      <c r="B18" s="251"/>
      <c r="C18" s="614" t="s">
        <v>136</v>
      </c>
      <c r="D18" s="615"/>
      <c r="E18" s="615"/>
      <c r="F18" s="615"/>
      <c r="G18" s="615"/>
      <c r="H18" s="185"/>
      <c r="I18" s="184"/>
      <c r="J18" s="185"/>
      <c r="K18" s="183"/>
      <c r="L18" s="39"/>
      <c r="M18" s="39"/>
      <c r="N18" s="39"/>
      <c r="O18" s="17"/>
      <c r="P18" s="17"/>
      <c r="Q18" s="590" t="str">
        <f>'Meine Tipps'!Q18:R22</f>
        <v/>
      </c>
      <c r="R18" s="590"/>
      <c r="T18" s="616" t="s">
        <v>136</v>
      </c>
      <c r="U18" s="617"/>
      <c r="V18" s="617"/>
      <c r="W18" s="617"/>
      <c r="X18" s="617"/>
      <c r="Y18" s="617"/>
      <c r="Z18" s="617"/>
      <c r="AA18" s="617"/>
      <c r="AB18" s="617"/>
      <c r="AC18" s="618"/>
      <c r="AE18" s="19"/>
      <c r="AF18" s="19"/>
      <c r="AG18" s="606" t="str">
        <f>'Meine Tipps'!AG18:AG22</f>
        <v>.</v>
      </c>
      <c r="AH18" s="476"/>
      <c r="AI18" s="626">
        <f>'Meine Tipps'!AI18</f>
        <v>45475</v>
      </c>
      <c r="AJ18" s="627">
        <f>'Meine Tipps'!AJ18</f>
        <v>0.875</v>
      </c>
      <c r="AK18" s="627" t="str">
        <f>'Meine Tipps'!AK18</f>
        <v>1D</v>
      </c>
      <c r="AL18" s="684">
        <f>IF('Meine Tipps'!AL18=Kontrolle!AL18,0,1)</f>
        <v>0</v>
      </c>
      <c r="AM18" s="684">
        <f>IF('Meine Tipps'!AM18=Kontrolle!AM18,0,1)</f>
        <v>0</v>
      </c>
      <c r="AN18" s="684">
        <f>IF('Meine Tipps'!AN18=Kontrolle!AN18,0,1)</f>
        <v>0</v>
      </c>
      <c r="AO18" s="686">
        <f>IF('Meine Tipps'!AO18=Kontrolle!AO18,0,1)</f>
        <v>0</v>
      </c>
      <c r="AP18" s="688" t="s">
        <v>54</v>
      </c>
      <c r="AQ18" s="686">
        <f>IF('Meine Tipps'!AQ18=Kontrolle!AQ18,0,1)</f>
        <v>0</v>
      </c>
      <c r="AR18" s="690"/>
      <c r="AS18" s="692">
        <f>'Meine Tipps'!AS18</f>
        <v>0</v>
      </c>
      <c r="AT18" s="686">
        <f>IF('Meine Tipps'!AT18=Kontrolle!AT18,0,1)</f>
        <v>0</v>
      </c>
      <c r="AU18" s="580">
        <f>IF('Meine Tipps'!AU18=Kontrolle!AU18,0,1)</f>
        <v>0</v>
      </c>
      <c r="AV18" s="581" t="str">
        <f>'Meine Tipps'!AV18</f>
        <v>1AF8</v>
      </c>
      <c r="AW18" s="582" t="str">
        <f>'Meine Tipps'!AW18</f>
        <v/>
      </c>
      <c r="AX18" s="476" t="e">
        <f>'Meine Tipps'!AX18:AX19</f>
        <v>#N/A</v>
      </c>
      <c r="AY18" s="476" t="e">
        <f>'Meine Tipps'!AY18:AY19</f>
        <v>#N/A</v>
      </c>
      <c r="AZ18" s="581" t="str">
        <f>'Meine Tipps'!AZ18</f>
        <v>nein</v>
      </c>
      <c r="BA18" s="581" t="str">
        <f>'Meine Tipps'!BA18</f>
        <v/>
      </c>
      <c r="BB18" s="581" t="str">
        <f>'Meine Tipps'!BB18</f>
        <v>2AF8</v>
      </c>
      <c r="BC18" s="582" t="str">
        <f>'Meine Tipps'!BC18</f>
        <v/>
      </c>
      <c r="DA18" s="335" t="str">
        <f>'Meine Tipps'!DA18</f>
        <v>Gruppe C</v>
      </c>
      <c r="DB18" s="98" t="str">
        <f>'Meine Tipps'!DB18</f>
        <v>Gelb
=1 Punkt</v>
      </c>
      <c r="DC18" s="98" t="str">
        <f>'Meine Tipps'!DC18</f>
        <v>Rot
=3 Punkte</v>
      </c>
      <c r="DD18" s="19" t="str">
        <f>'Meine Tipps'!DD18</f>
        <v>Summe</v>
      </c>
    </row>
    <row r="19" spans="2:108" ht="19.5" customHeight="1" thickBot="1" x14ac:dyDescent="0.4">
      <c r="B19" s="252">
        <f>'Meine Tipps'!B19</f>
        <v>5</v>
      </c>
      <c r="C19" s="286">
        <f>'Meine Tipps'!C19</f>
        <v>45459</v>
      </c>
      <c r="D19" s="287">
        <f>'Meine Tipps'!D19</f>
        <v>0.875</v>
      </c>
      <c r="E19" s="288" t="str">
        <f>'Meine Tipps'!E19</f>
        <v>Serbien</v>
      </c>
      <c r="F19" s="288" t="str">
        <f>'Meine Tipps'!F19</f>
        <v>England</v>
      </c>
      <c r="G19" s="366">
        <f>IF('Meine Tipps'!G19=Kontrolle!G19,0,1)</f>
        <v>0</v>
      </c>
      <c r="H19" s="366" t="s">
        <v>54</v>
      </c>
      <c r="I19" s="366">
        <f>IF('Meine Tipps'!I19=Kontrolle!I19,0,1)</f>
        <v>0</v>
      </c>
      <c r="J19" s="366">
        <f>'Meine Tipps'!J19</f>
        <v>0</v>
      </c>
      <c r="K19" s="367">
        <f>IF('Meine Tipps'!K19=Kontrolle!K19,0,1)</f>
        <v>0</v>
      </c>
      <c r="L19" s="22">
        <f>'Meine Tipps'!L19</f>
        <v>0</v>
      </c>
      <c r="Q19" s="590"/>
      <c r="R19" s="590"/>
      <c r="T19" s="158">
        <f>IF('Meine Tipps'!T19=Kontrolle!T19,0,1)</f>
        <v>0</v>
      </c>
      <c r="U19" s="159" t="s">
        <v>139</v>
      </c>
      <c r="V19" s="160">
        <f>IF('Meine Tipps'!V19=Kontrolle!V19,0,1)</f>
        <v>0</v>
      </c>
      <c r="W19" s="160">
        <f>IF('Meine Tipps'!W19=Kontrolle!W19,0,1)</f>
        <v>0</v>
      </c>
      <c r="X19" s="161">
        <f>IF('Meine Tipps'!X19=Kontrolle!X19,0,1)</f>
        <v>0</v>
      </c>
      <c r="Y19" s="161" t="s">
        <v>54</v>
      </c>
      <c r="Z19" s="159">
        <f>IF('Meine Tipps'!Z19=Kontrolle!Z19,0,1)</f>
        <v>0</v>
      </c>
      <c r="AA19" s="161">
        <f>IF('Meine Tipps'!AA19=Kontrolle!AA19,0,1)</f>
        <v>0</v>
      </c>
      <c r="AB19" s="162">
        <f>IF('Meine Tipps'!AB19=Kontrolle!AB19,0,1)</f>
        <v>0</v>
      </c>
      <c r="AC19" s="163">
        <f>IF('Meine Tipps'!AC19=Kontrolle!AC19,0,1)</f>
        <v>0</v>
      </c>
      <c r="AD19" s="340">
        <f>IF('Meine Tipps'!AD19=Kontrolle!AD19,0,1)</f>
        <v>0</v>
      </c>
      <c r="AE19" s="19"/>
      <c r="AF19" s="19"/>
      <c r="AG19" s="606"/>
      <c r="AH19" s="476"/>
      <c r="AI19" s="653"/>
      <c r="AJ19" s="654"/>
      <c r="AK19" s="654"/>
      <c r="AL19" s="685">
        <f>IF('Tipp-Formular'!AL19=Kontrolle!AL19,0,1)</f>
        <v>0</v>
      </c>
      <c r="AM19" s="685">
        <f>IF('Tipp-Formular'!AM19=Kontrolle!AM19,0,1)</f>
        <v>0</v>
      </c>
      <c r="AN19" s="685">
        <f>IF('Tipp-Formular'!AN19=Kontrolle!AN19,0,1)</f>
        <v>0</v>
      </c>
      <c r="AO19" s="687">
        <f>IF('Tipp-Formular'!AO19=Kontrolle!AO19,0,1)</f>
        <v>0</v>
      </c>
      <c r="AP19" s="689"/>
      <c r="AQ19" s="687">
        <f>IF('Tipp-Formular'!AQ19=Kontrolle!AQ19,0,1)</f>
        <v>0</v>
      </c>
      <c r="AR19" s="691"/>
      <c r="AS19" s="693"/>
      <c r="AT19" s="687">
        <f>IF('Tipp-Formular'!AT19=Kontrolle!AT19,0,1)</f>
        <v>0</v>
      </c>
      <c r="AU19" s="580">
        <f>IF('Tipp-Formular'!AU19=Kontrolle!AU19,0,1)</f>
        <v>0</v>
      </c>
      <c r="AV19" s="581"/>
      <c r="AW19" s="582"/>
      <c r="AX19" s="476"/>
      <c r="AY19" s="476"/>
      <c r="AZ19" s="581"/>
      <c r="BA19" s="581"/>
      <c r="BB19" s="581"/>
      <c r="BC19" s="582"/>
      <c r="DA19" s="23" t="str">
        <f>'Meine Tipps'!DA19</f>
        <v>Slowenien</v>
      </c>
      <c r="DB19" s="39">
        <f>IF('Meine Tipps'!DB19=Kontrolle!DB19,0,1)</f>
        <v>0</v>
      </c>
      <c r="DC19" s="39">
        <f>IF('Meine Tipps'!DC19=Kontrolle!DC19,0,1)</f>
        <v>0</v>
      </c>
      <c r="DD19" s="39">
        <f>IF('Meine Tipps'!DD19=Kontrolle!DD19,0,1)</f>
        <v>0</v>
      </c>
    </row>
    <row r="20" spans="2:108" ht="19.5" customHeight="1" x14ac:dyDescent="0.35">
      <c r="B20" s="252">
        <f>'Meine Tipps'!B20</f>
        <v>6</v>
      </c>
      <c r="C20" s="286">
        <f>'Meine Tipps'!C20</f>
        <v>45459</v>
      </c>
      <c r="D20" s="287">
        <f>'Meine Tipps'!D20</f>
        <v>0.75</v>
      </c>
      <c r="E20" s="288" t="str">
        <f>'Meine Tipps'!E20</f>
        <v>Slowenien</v>
      </c>
      <c r="F20" s="288" t="str">
        <f>'Meine Tipps'!F20</f>
        <v>Dänemark</v>
      </c>
      <c r="G20" s="289">
        <f>IF('Meine Tipps'!G20=Kontrolle!G20,0,1)</f>
        <v>0</v>
      </c>
      <c r="H20" s="289" t="s">
        <v>54</v>
      </c>
      <c r="I20" s="289">
        <f>IF('Meine Tipps'!I20=Kontrolle!I20,0,1)</f>
        <v>0</v>
      </c>
      <c r="J20" s="289">
        <f>'Meine Tipps'!J20</f>
        <v>0</v>
      </c>
      <c r="K20" s="151">
        <f>IF('Meine Tipps'!K20=Kontrolle!K20,0,1)</f>
        <v>0</v>
      </c>
      <c r="L20" s="22">
        <f>'Meine Tipps'!L20</f>
        <v>0</v>
      </c>
      <c r="Q20" s="590"/>
      <c r="R20" s="590"/>
      <c r="T20" s="158">
        <f>IF('Meine Tipps'!T20=Kontrolle!T20,0,1)</f>
        <v>0</v>
      </c>
      <c r="U20" s="159" t="s">
        <v>139</v>
      </c>
      <c r="V20" s="160">
        <f>IF('Meine Tipps'!V20=Kontrolle!V20,0,1)</f>
        <v>0</v>
      </c>
      <c r="W20" s="160">
        <f>IF('Meine Tipps'!W20=Kontrolle!W20,0,1)</f>
        <v>0</v>
      </c>
      <c r="X20" s="161">
        <f>IF('Meine Tipps'!X20=Kontrolle!X20,0,1)</f>
        <v>0</v>
      </c>
      <c r="Y20" s="161" t="s">
        <v>54</v>
      </c>
      <c r="Z20" s="159">
        <f>IF('Meine Tipps'!Z20=Kontrolle!Z20,0,1)</f>
        <v>0</v>
      </c>
      <c r="AA20" s="161">
        <f>IF('Meine Tipps'!AA20=Kontrolle!AA20,0,1)</f>
        <v>0</v>
      </c>
      <c r="AB20" s="162">
        <f>IF('Meine Tipps'!AB20=Kontrolle!AB20,0,1)</f>
        <v>0</v>
      </c>
      <c r="AC20" s="163">
        <f>IF('Meine Tipps'!AC20=Kontrolle!AC20,0,1)</f>
        <v>0</v>
      </c>
      <c r="AD20" s="341">
        <f>IF('Meine Tipps'!AD20=Kontrolle!AD20,0,1)</f>
        <v>0</v>
      </c>
      <c r="AE20" s="19"/>
      <c r="AF20" s="19"/>
      <c r="AG20" s="606"/>
      <c r="AI20" s="279"/>
      <c r="AJ20" s="280"/>
      <c r="AK20" s="19"/>
      <c r="AL20" s="282">
        <f>SUM(AL4:AL19)</f>
        <v>0</v>
      </c>
      <c r="AM20" s="370">
        <f t="shared" ref="AM20:BC20" si="0">SUM(AM4:AM19)</f>
        <v>0</v>
      </c>
      <c r="AN20" s="282">
        <f t="shared" si="0"/>
        <v>0</v>
      </c>
      <c r="AO20" s="282">
        <f>SUM(AO4:AO19)</f>
        <v>0</v>
      </c>
      <c r="AP20" s="370">
        <f t="shared" si="0"/>
        <v>0</v>
      </c>
      <c r="AQ20" s="282">
        <f t="shared" si="0"/>
        <v>0</v>
      </c>
      <c r="AR20" s="370">
        <f t="shared" si="0"/>
        <v>0</v>
      </c>
      <c r="AS20" s="370"/>
      <c r="AT20" s="282">
        <f t="shared" si="0"/>
        <v>0</v>
      </c>
      <c r="AU20" s="282">
        <f t="shared" si="0"/>
        <v>0</v>
      </c>
      <c r="AV20" s="369">
        <f t="shared" si="0"/>
        <v>0</v>
      </c>
      <c r="AW20" s="369">
        <f t="shared" si="0"/>
        <v>0</v>
      </c>
      <c r="AX20" s="369" t="e">
        <f t="shared" si="0"/>
        <v>#N/A</v>
      </c>
      <c r="AY20" s="369" t="e">
        <f t="shared" si="0"/>
        <v>#N/A</v>
      </c>
      <c r="AZ20" s="369">
        <f t="shared" si="0"/>
        <v>0</v>
      </c>
      <c r="BA20" s="369">
        <f t="shared" si="0"/>
        <v>0</v>
      </c>
      <c r="BB20" s="369">
        <f t="shared" si="0"/>
        <v>0</v>
      </c>
      <c r="BC20" s="369">
        <f t="shared" si="0"/>
        <v>0</v>
      </c>
      <c r="BD20" s="23">
        <f>SUM(AL20:AU20)</f>
        <v>0</v>
      </c>
      <c r="DA20" s="23" t="str">
        <f>'Meine Tipps'!DA20</f>
        <v>Dänemark</v>
      </c>
      <c r="DB20" s="39">
        <f>IF('Meine Tipps'!DB20=Kontrolle!DB20,0,1)</f>
        <v>0</v>
      </c>
      <c r="DC20" s="39">
        <f>IF('Meine Tipps'!DC20=Kontrolle!DC20,0,1)</f>
        <v>0</v>
      </c>
      <c r="DD20" s="39">
        <f>IF('Meine Tipps'!DD20=Kontrolle!DD20,0,1)</f>
        <v>0</v>
      </c>
    </row>
    <row r="21" spans="2:108" ht="19.5" customHeight="1" thickBot="1" x14ac:dyDescent="0.4">
      <c r="B21" s="252">
        <f>'Meine Tipps'!B21</f>
        <v>17</v>
      </c>
      <c r="C21" s="286">
        <f>'Meine Tipps'!C21</f>
        <v>45463</v>
      </c>
      <c r="D21" s="287">
        <f>'Meine Tipps'!D21</f>
        <v>0.75</v>
      </c>
      <c r="E21" s="288" t="str">
        <f>'Meine Tipps'!E21</f>
        <v>Dänemark</v>
      </c>
      <c r="F21" s="288" t="str">
        <f>'Meine Tipps'!F21</f>
        <v>England</v>
      </c>
      <c r="G21" s="289">
        <f>IF('Meine Tipps'!G21=Kontrolle!G21,0,1)</f>
        <v>0</v>
      </c>
      <c r="H21" s="289" t="s">
        <v>54</v>
      </c>
      <c r="I21" s="289">
        <f>IF('Meine Tipps'!I21=Kontrolle!I21,0,1)</f>
        <v>0</v>
      </c>
      <c r="J21" s="289">
        <f>'Meine Tipps'!J21</f>
        <v>0</v>
      </c>
      <c r="K21" s="151">
        <f>IF('Meine Tipps'!K21=Kontrolle!K21,0,1)</f>
        <v>0</v>
      </c>
      <c r="L21" s="22">
        <f>'Meine Tipps'!L21</f>
        <v>0</v>
      </c>
      <c r="Q21" s="590"/>
      <c r="R21" s="590"/>
      <c r="T21" s="158">
        <f>IF('Meine Tipps'!T21=Kontrolle!T21,0,1)</f>
        <v>0</v>
      </c>
      <c r="U21" s="159" t="s">
        <v>139</v>
      </c>
      <c r="V21" s="160">
        <f>IF('Meine Tipps'!V21=Kontrolle!V21,0,1)</f>
        <v>0</v>
      </c>
      <c r="W21" s="160">
        <f>IF('Meine Tipps'!W21=Kontrolle!W21,0,1)</f>
        <v>0</v>
      </c>
      <c r="X21" s="161">
        <f>IF('Meine Tipps'!X21=Kontrolle!X21,0,1)</f>
        <v>0</v>
      </c>
      <c r="Y21" s="161" t="s">
        <v>54</v>
      </c>
      <c r="Z21" s="159">
        <f>IF('Meine Tipps'!Z21=Kontrolle!Z21,0,1)</f>
        <v>0</v>
      </c>
      <c r="AA21" s="161">
        <f>IF('Meine Tipps'!AA21=Kontrolle!AA21,0,1)</f>
        <v>0</v>
      </c>
      <c r="AB21" s="162">
        <f>IF('Meine Tipps'!AB21=Kontrolle!AB21,0,1)</f>
        <v>0</v>
      </c>
      <c r="AC21" s="163">
        <f>IF('Meine Tipps'!AC21=Kontrolle!AC21,0,1)</f>
        <v>0</v>
      </c>
      <c r="AD21" s="342">
        <f>IF('Meine Tipps'!AD21=Kontrolle!AD21,0,1)</f>
        <v>0</v>
      </c>
      <c r="AE21" s="19"/>
      <c r="AF21" s="19"/>
      <c r="AG21" s="606"/>
      <c r="AI21" s="275"/>
      <c r="AJ21" s="277"/>
      <c r="AK21" s="277"/>
      <c r="AL21" s="277"/>
      <c r="AM21" s="277"/>
      <c r="AN21" s="277"/>
      <c r="DA21" s="23" t="str">
        <f>'Meine Tipps'!DA21</f>
        <v>Serbien</v>
      </c>
      <c r="DB21" s="39">
        <f>IF('Meine Tipps'!DB21=Kontrolle!DB21,0,1)</f>
        <v>0</v>
      </c>
      <c r="DC21" s="39">
        <f>IF('Meine Tipps'!DC21=Kontrolle!DC21,0,1)</f>
        <v>0</v>
      </c>
      <c r="DD21" s="39">
        <f>IF('Meine Tipps'!DD21=Kontrolle!DD21,0,1)</f>
        <v>0</v>
      </c>
    </row>
    <row r="22" spans="2:108" ht="19.5" customHeight="1" x14ac:dyDescent="0.35">
      <c r="B22" s="252">
        <f>'Meine Tipps'!B22</f>
        <v>18</v>
      </c>
      <c r="C22" s="286">
        <f>'Meine Tipps'!C22</f>
        <v>45463</v>
      </c>
      <c r="D22" s="287">
        <f>'Meine Tipps'!D22</f>
        <v>0.625</v>
      </c>
      <c r="E22" s="288" t="str">
        <f>'Meine Tipps'!E22</f>
        <v>Slowenien</v>
      </c>
      <c r="F22" s="288" t="str">
        <f>'Meine Tipps'!F22</f>
        <v>Serbien</v>
      </c>
      <c r="G22" s="289">
        <f>IF('Meine Tipps'!G22=Kontrolle!G22,0,1)</f>
        <v>0</v>
      </c>
      <c r="H22" s="289" t="s">
        <v>54</v>
      </c>
      <c r="I22" s="289">
        <f>IF('Meine Tipps'!I22=Kontrolle!I22,0,1)</f>
        <v>0</v>
      </c>
      <c r="J22" s="289">
        <f>'Meine Tipps'!J22</f>
        <v>0</v>
      </c>
      <c r="K22" s="151">
        <f>IF('Meine Tipps'!K22=Kontrolle!K22,0,1)</f>
        <v>0</v>
      </c>
      <c r="L22" s="22">
        <f>'Meine Tipps'!L22</f>
        <v>0</v>
      </c>
      <c r="Q22" s="590"/>
      <c r="R22" s="590"/>
      <c r="T22" s="164">
        <f>IF('Meine Tipps'!T22=Kontrolle!T22,0,1)</f>
        <v>0</v>
      </c>
      <c r="U22" s="165" t="s">
        <v>139</v>
      </c>
      <c r="V22" s="166">
        <f>IF('Meine Tipps'!V22=Kontrolle!V22,0,1)</f>
        <v>0</v>
      </c>
      <c r="W22" s="166">
        <f>IF('Meine Tipps'!W22=Kontrolle!W22,0,1)</f>
        <v>0</v>
      </c>
      <c r="X22" s="167">
        <f>IF('Meine Tipps'!X22=Kontrolle!X22,0,1)</f>
        <v>0</v>
      </c>
      <c r="Y22" s="167" t="s">
        <v>54</v>
      </c>
      <c r="Z22" s="165">
        <f>IF('Meine Tipps'!Z22=Kontrolle!Z22,0,1)</f>
        <v>0</v>
      </c>
      <c r="AA22" s="167">
        <f>IF('Meine Tipps'!AA22=Kontrolle!AA22,0,1)</f>
        <v>0</v>
      </c>
      <c r="AB22" s="168">
        <f>IF('Meine Tipps'!AB22=Kontrolle!AB22,0,1)</f>
        <v>0</v>
      </c>
      <c r="AC22" s="169">
        <f>IF('Meine Tipps'!AC22=Kontrolle!AC22,0,1)</f>
        <v>0</v>
      </c>
      <c r="AD22" s="19">
        <f>IF('Meine Tipps'!AD22=Kontrolle!AD22,0,1)</f>
        <v>0</v>
      </c>
      <c r="AE22" s="19"/>
      <c r="AF22" s="19"/>
      <c r="AG22" s="606"/>
      <c r="AI22" s="619" t="s">
        <v>138</v>
      </c>
      <c r="AJ22" s="620"/>
      <c r="AK22" s="620"/>
      <c r="AL22" s="620"/>
      <c r="AM22" s="620"/>
      <c r="AN22" s="620"/>
      <c r="AO22" s="620"/>
      <c r="AP22" s="620"/>
      <c r="AQ22" s="620"/>
      <c r="AR22" s="620"/>
      <c r="AS22" s="620"/>
      <c r="AT22" s="621"/>
      <c r="DA22" s="23" t="str">
        <f>'Meine Tipps'!DA22</f>
        <v>England</v>
      </c>
      <c r="DB22" s="39">
        <f>IF('Meine Tipps'!DB22=Kontrolle!DB22,0,1)</f>
        <v>0</v>
      </c>
      <c r="DC22" s="39">
        <f>IF('Meine Tipps'!DC22=Kontrolle!DC22,0,1)</f>
        <v>0</v>
      </c>
      <c r="DD22" s="39">
        <f>IF('Meine Tipps'!DD22=Kontrolle!DD22,0,1)</f>
        <v>0</v>
      </c>
    </row>
    <row r="23" spans="2:108" ht="19.5" customHeight="1" x14ac:dyDescent="0.35">
      <c r="B23" s="252">
        <f>'Meine Tipps'!B23</f>
        <v>29</v>
      </c>
      <c r="C23" s="286">
        <f>'Meine Tipps'!C23</f>
        <v>45468</v>
      </c>
      <c r="D23" s="287">
        <f>'Meine Tipps'!D23</f>
        <v>0.875</v>
      </c>
      <c r="E23" s="288" t="str">
        <f>'Meine Tipps'!E23</f>
        <v>England</v>
      </c>
      <c r="F23" s="288" t="str">
        <f>'Meine Tipps'!F23</f>
        <v>Slowenien</v>
      </c>
      <c r="G23" s="289">
        <f>IF('Meine Tipps'!G23=Kontrolle!G23,0,1)</f>
        <v>0</v>
      </c>
      <c r="H23" s="289" t="s">
        <v>54</v>
      </c>
      <c r="I23" s="289">
        <f>IF('Meine Tipps'!I23=Kontrolle!I23,0,1)</f>
        <v>0</v>
      </c>
      <c r="J23" s="289">
        <f>'Meine Tipps'!J23</f>
        <v>0</v>
      </c>
      <c r="K23" s="151">
        <f>IF('Meine Tipps'!K23=Kontrolle!K23,0,1)</f>
        <v>0</v>
      </c>
      <c r="L23" s="39">
        <f>'Meine Tipps'!L23</f>
        <v>0</v>
      </c>
      <c r="M23" s="39"/>
      <c r="N23" s="39"/>
      <c r="O23" s="17"/>
      <c r="P23" s="39" t="str">
        <f>'Meine Tipps'!P23</f>
        <v>nein</v>
      </c>
      <c r="Q23" s="40">
        <f>IF('Meine Tipps'!Q23=Kontrolle!Q23,0,1)</f>
        <v>0</v>
      </c>
      <c r="T23" s="170">
        <f>IF('Meine Tipps'!T23=Kontrolle!T23,0,1)</f>
        <v>0</v>
      </c>
      <c r="U23" s="276">
        <f>IF('Meine Tipps'!U23=Kontrolle!U23,0,1)</f>
        <v>0</v>
      </c>
      <c r="V23" s="644">
        <f>IF('Meine Tipps'!V23=Kontrolle!V23,0,1)</f>
        <v>0</v>
      </c>
      <c r="W23" s="644">
        <f>IF('Tipp-Formular'!W23=Kontrolle!W23,0,1)</f>
        <v>0</v>
      </c>
      <c r="X23" s="644">
        <f>IF('Tipp-Formular'!X23=Kontrolle!X23,0,1)</f>
        <v>0</v>
      </c>
      <c r="Y23" s="644">
        <f>IF('Tipp-Formular'!Y23=Kontrolle!Y23,0,1)</f>
        <v>0</v>
      </c>
      <c r="Z23" s="644">
        <f>IF('Tipp-Formular'!Z23=Kontrolle!Z23,0,1)</f>
        <v>0</v>
      </c>
      <c r="AA23" s="644">
        <f>IF('Tipp-Formular'!AA23=Kontrolle!AA23,0,1)</f>
        <v>0</v>
      </c>
      <c r="AB23" s="644">
        <f>IF('Tipp-Formular'!AB23=Kontrolle!AB23,0,1)</f>
        <v>0</v>
      </c>
      <c r="AC23" s="645">
        <f>IF('Tipp-Formular'!AC23=Kontrolle!AC23,0,1)</f>
        <v>0</v>
      </c>
      <c r="AE23" s="19">
        <f>'Meine Tipps'!AE23</f>
        <v>0</v>
      </c>
      <c r="AF23" s="19"/>
      <c r="AG23" s="606"/>
      <c r="AI23" s="622"/>
      <c r="AJ23" s="623"/>
      <c r="AK23" s="623"/>
      <c r="AL23" s="623"/>
      <c r="AM23" s="623"/>
      <c r="AN23" s="623"/>
      <c r="AO23" s="623"/>
      <c r="AP23" s="623"/>
      <c r="AQ23" s="623"/>
      <c r="AR23" s="623"/>
      <c r="AS23" s="623"/>
      <c r="AT23" s="624"/>
      <c r="DD23" s="23">
        <f>SUM(DB19:DD22)</f>
        <v>0</v>
      </c>
    </row>
    <row r="24" spans="2:108" ht="19.5" customHeight="1" thickBot="1" x14ac:dyDescent="0.4">
      <c r="B24" s="253">
        <f>'Meine Tipps'!B24</f>
        <v>30</v>
      </c>
      <c r="C24" s="290">
        <f>'Meine Tipps'!C24</f>
        <v>45468</v>
      </c>
      <c r="D24" s="291">
        <f>'Meine Tipps'!D24</f>
        <v>0.875</v>
      </c>
      <c r="E24" s="292" t="str">
        <f>'Meine Tipps'!E24</f>
        <v>Dänemark</v>
      </c>
      <c r="F24" s="292" t="str">
        <f>'Meine Tipps'!F24</f>
        <v>Serbien</v>
      </c>
      <c r="G24" s="293">
        <f>IF('Meine Tipps'!G24=Kontrolle!G24,0,1)</f>
        <v>0</v>
      </c>
      <c r="H24" s="293" t="s">
        <v>54</v>
      </c>
      <c r="I24" s="293">
        <f>IF('Meine Tipps'!I24=Kontrolle!I24,0,1)</f>
        <v>0</v>
      </c>
      <c r="J24" s="293">
        <f>'Meine Tipps'!J24</f>
        <v>0</v>
      </c>
      <c r="K24" s="152">
        <f>IF('Meine Tipps'!K24=Kontrolle!K24,0,1)</f>
        <v>0</v>
      </c>
      <c r="L24" s="39">
        <f>'Meine Tipps'!L24</f>
        <v>0</v>
      </c>
      <c r="M24" s="39"/>
      <c r="N24" s="39"/>
      <c r="O24" s="17"/>
      <c r="P24" s="39" t="str">
        <f>'Meine Tipps'!P24</f>
        <v>nein</v>
      </c>
      <c r="Q24" s="40">
        <f>IF('Meine Tipps'!Q24=Kontrolle!Q24,0,1)</f>
        <v>0</v>
      </c>
      <c r="T24" s="171">
        <f>IF('Meine Tipps'!T24=Kontrolle!T24,0,1)</f>
        <v>0</v>
      </c>
      <c r="U24" s="172">
        <f>IF('Meine Tipps'!U24=Kontrolle!U24,0,1)</f>
        <v>0</v>
      </c>
      <c r="V24" s="641">
        <f>IF('Tipp-Formular'!V24=Kontrolle!V24,0,1)</f>
        <v>0</v>
      </c>
      <c r="W24" s="641">
        <f>IF('Tipp-Formular'!W24=Kontrolle!W24,0,1)</f>
        <v>0</v>
      </c>
      <c r="X24" s="641">
        <f>IF('Tipp-Formular'!X24=Kontrolle!X24,0,1)</f>
        <v>0</v>
      </c>
      <c r="Y24" s="641">
        <f>IF('Tipp-Formular'!Y24=Kontrolle!Y24,0,1)</f>
        <v>0</v>
      </c>
      <c r="Z24" s="641">
        <f>IF('Tipp-Formular'!Z24=Kontrolle!Z24,0,1)</f>
        <v>0</v>
      </c>
      <c r="AA24" s="641">
        <f>IF('Tipp-Formular'!AA24=Kontrolle!AA24,0,1)</f>
        <v>0</v>
      </c>
      <c r="AB24" s="641">
        <f>IF('Tipp-Formular'!AB24=Kontrolle!AB24,0,1)</f>
        <v>0</v>
      </c>
      <c r="AC24" s="642">
        <f>IF('Tipp-Formular'!AC24=Kontrolle!AC24,0,1)</f>
        <v>0</v>
      </c>
      <c r="AE24" s="19">
        <f>'Meine Tipps'!AE24</f>
        <v>0</v>
      </c>
      <c r="AF24" s="19"/>
      <c r="AG24" s="606"/>
      <c r="AI24" s="656"/>
      <c r="AJ24" s="657"/>
      <c r="AK24" s="657"/>
      <c r="AL24" s="657"/>
      <c r="AM24" s="657"/>
      <c r="AN24" s="657"/>
      <c r="AO24" s="657"/>
      <c r="AP24" s="657"/>
      <c r="AQ24" s="657"/>
      <c r="AR24" s="657"/>
      <c r="AS24" s="657"/>
      <c r="AT24" s="658"/>
    </row>
    <row r="25" spans="2:108" ht="19.5" customHeight="1" thickBot="1" x14ac:dyDescent="0.4">
      <c r="C25" s="294"/>
      <c r="D25" s="294"/>
      <c r="E25" s="295"/>
      <c r="F25" s="295"/>
      <c r="G25" s="296">
        <f>SUM(G19:G24)</f>
        <v>0</v>
      </c>
      <c r="H25" s="294"/>
      <c r="I25" s="297">
        <f>SUM(I19:I24)</f>
        <v>0</v>
      </c>
      <c r="J25" s="294"/>
      <c r="K25" s="294">
        <f>SUM(K19:K24)</f>
        <v>0</v>
      </c>
      <c r="L25" s="39"/>
      <c r="M25" s="39"/>
      <c r="N25" s="39"/>
      <c r="O25" s="17"/>
      <c r="P25" s="17"/>
      <c r="Q25" s="23">
        <f>SUM(Q23:Q24)</f>
        <v>0</v>
      </c>
      <c r="R25" s="23">
        <f>SUM(G25:Q25)</f>
        <v>0</v>
      </c>
      <c r="AD25" s="19">
        <f>SUM(T19:AD24)</f>
        <v>0</v>
      </c>
      <c r="AE25" s="19"/>
      <c r="AF25" s="19"/>
      <c r="AG25" s="19"/>
      <c r="AH25" s="476"/>
      <c r="AI25" s="625">
        <f>'Meine Tipps'!AI25:AI26</f>
        <v>45478</v>
      </c>
      <c r="AJ25" s="638">
        <f>'Meine Tipps'!AJ25:AJ26</f>
        <v>0.75</v>
      </c>
      <c r="AK25" s="632" t="str">
        <f>'Meine Tipps'!AK25:AK26</f>
        <v>1AF3</v>
      </c>
      <c r="AL25" s="608">
        <f>IF('Meine Tipps'!AL25=Kontrolle!AL25,0,1)</f>
        <v>0</v>
      </c>
      <c r="AM25" s="608">
        <f>IF('Meine Tipps'!AM25=Kontrolle!AM25,0,1)</f>
        <v>0</v>
      </c>
      <c r="AN25" s="608">
        <f>IF('Meine Tipps'!AN25=Kontrolle!AN25,0,1)</f>
        <v>0</v>
      </c>
      <c r="AO25" s="694">
        <f>IF('Meine Tipps'!AO25=Kontrolle!AO25,0,1)</f>
        <v>0</v>
      </c>
      <c r="AP25" s="628" t="s">
        <v>54</v>
      </c>
      <c r="AQ25" s="694">
        <f>IF('Meine Tipps'!AQ25=Kontrolle!AQ25,0,1)</f>
        <v>0</v>
      </c>
      <c r="AR25" s="632"/>
      <c r="AS25" s="634">
        <f>'Meine Tipps'!AS25</f>
        <v>0</v>
      </c>
      <c r="AT25" s="694">
        <f>IF('Meine Tipps'!AT25=Kontrolle!AT25,0,1)</f>
        <v>0</v>
      </c>
      <c r="AU25" s="580">
        <f>IF('Meine Tipps'!AU25=Kontrolle!AU25,0,1)</f>
        <v>0</v>
      </c>
      <c r="AV25" s="476" t="str">
        <f>'Meine Tipps'!AV25:AV26</f>
        <v>1VF1</v>
      </c>
      <c r="AW25" s="482" t="str">
        <f>'Meine Tipps'!AW25:AW26</f>
        <v/>
      </c>
      <c r="AX25" s="476" t="e">
        <f>'Meine Tipps'!AX25:AX26</f>
        <v>#N/A</v>
      </c>
      <c r="AY25" s="476" t="e">
        <f>'Meine Tipps'!AY25:AY26</f>
        <v>#N/A</v>
      </c>
      <c r="AZ25" s="476" t="str">
        <f>'Meine Tipps'!AZ25:AZ26</f>
        <v>nein</v>
      </c>
      <c r="BA25" s="476" t="str">
        <f>'Meine Tipps'!BA25:BA26</f>
        <v/>
      </c>
      <c r="BB25" s="476" t="str">
        <f>'Meine Tipps'!BB25:BB26</f>
        <v>2VF1</v>
      </c>
      <c r="BC25" s="482" t="str">
        <f>'Meine Tipps'!BC25:BC26</f>
        <v/>
      </c>
    </row>
    <row r="26" spans="2:108" ht="28.5" customHeight="1" thickBot="1" x14ac:dyDescent="0.4">
      <c r="B26" s="251"/>
      <c r="C26" s="614" t="s">
        <v>137</v>
      </c>
      <c r="D26" s="615"/>
      <c r="E26" s="615"/>
      <c r="F26" s="615"/>
      <c r="G26" s="615"/>
      <c r="H26" s="185"/>
      <c r="I26" s="184"/>
      <c r="J26" s="185"/>
      <c r="K26" s="183"/>
      <c r="L26" s="39"/>
      <c r="M26" s="39"/>
      <c r="N26" s="39"/>
      <c r="O26" s="17"/>
      <c r="P26" s="17"/>
      <c r="Q26" s="590" t="str">
        <f>'Meine Tipps'!Q26:R30</f>
        <v/>
      </c>
      <c r="R26" s="590"/>
      <c r="T26" s="616" t="s">
        <v>137</v>
      </c>
      <c r="U26" s="617"/>
      <c r="V26" s="617"/>
      <c r="W26" s="617"/>
      <c r="X26" s="617"/>
      <c r="Y26" s="617"/>
      <c r="Z26" s="617"/>
      <c r="AA26" s="617"/>
      <c r="AB26" s="617"/>
      <c r="AC26" s="618"/>
      <c r="AE26" s="19"/>
      <c r="AF26" s="19"/>
      <c r="AG26" s="606" t="str">
        <f>'Meine Tipps'!AG26:AG30</f>
        <v>.</v>
      </c>
      <c r="AH26" s="476"/>
      <c r="AI26" s="626"/>
      <c r="AJ26" s="627"/>
      <c r="AK26" s="633"/>
      <c r="AL26" s="609">
        <f>IF('Tipp-Formular'!AL26=Kontrolle!AL26,0,1)</f>
        <v>0</v>
      </c>
      <c r="AM26" s="609">
        <f>IF('Tipp-Formular'!AM26=Kontrolle!AM26,0,1)</f>
        <v>0</v>
      </c>
      <c r="AN26" s="609">
        <f>IF('Tipp-Formular'!AN26=Kontrolle!AN26,0,1)</f>
        <v>0</v>
      </c>
      <c r="AO26" s="695">
        <f>IF('Tipp-Formular'!AO26=Kontrolle!AO26,0,1)</f>
        <v>0</v>
      </c>
      <c r="AP26" s="629"/>
      <c r="AQ26" s="695">
        <f>IF('Tipp-Formular'!AQ26=Kontrolle!AQ26,0,1)</f>
        <v>0</v>
      </c>
      <c r="AR26" s="633"/>
      <c r="AS26" s="635"/>
      <c r="AT26" s="695">
        <f>IF('Tipp-Formular'!AT26=Kontrolle!AT26,0,1)</f>
        <v>0</v>
      </c>
      <c r="AU26" s="580">
        <f>IF('Tipp-Formular'!AU26=Kontrolle!AU26,0,1)</f>
        <v>0</v>
      </c>
      <c r="AV26" s="476"/>
      <c r="AW26" s="482"/>
      <c r="AX26" s="476"/>
      <c r="AY26" s="476"/>
      <c r="AZ26" s="476"/>
      <c r="BA26" s="476"/>
      <c r="BB26" s="476"/>
      <c r="BC26" s="482"/>
      <c r="DA26" s="335" t="str">
        <f>'Meine Tipps'!DA26</f>
        <v>Gruppe D</v>
      </c>
      <c r="DB26" s="98" t="str">
        <f>'Meine Tipps'!DB26</f>
        <v>Gelb
=1 Punkt</v>
      </c>
      <c r="DC26" s="98" t="str">
        <f>'Meine Tipps'!DC26</f>
        <v>Rot
=3 Punkte</v>
      </c>
      <c r="DD26" s="19" t="str">
        <f>'Meine Tipps'!DD26</f>
        <v>Summe</v>
      </c>
    </row>
    <row r="27" spans="2:108" ht="19.5" customHeight="1" x14ac:dyDescent="0.35">
      <c r="B27" s="252">
        <f>'Meine Tipps'!B27</f>
        <v>7</v>
      </c>
      <c r="C27" s="286">
        <f>'Meine Tipps'!C27</f>
        <v>45459</v>
      </c>
      <c r="D27" s="287">
        <f>'Meine Tipps'!D27</f>
        <v>0.625</v>
      </c>
      <c r="E27" s="288" t="str">
        <f>'Meine Tipps'!E27</f>
        <v>Polen</v>
      </c>
      <c r="F27" s="288" t="str">
        <f>'Meine Tipps'!F27</f>
        <v>Niederlande</v>
      </c>
      <c r="G27" s="366">
        <f>IF('Meine Tipps'!G27=Kontrolle!G27,0,1)</f>
        <v>0</v>
      </c>
      <c r="H27" s="366" t="s">
        <v>54</v>
      </c>
      <c r="I27" s="366">
        <f>IF('Meine Tipps'!I27=Kontrolle!I27,0,1)</f>
        <v>0</v>
      </c>
      <c r="J27" s="366">
        <f>'Meine Tipps'!J27</f>
        <v>0</v>
      </c>
      <c r="K27" s="367">
        <f>IF('Meine Tipps'!K27=Kontrolle!K27,0,1)</f>
        <v>0</v>
      </c>
      <c r="L27" s="22">
        <f>'Meine Tipps'!L27</f>
        <v>0</v>
      </c>
      <c r="Q27" s="590"/>
      <c r="R27" s="590"/>
      <c r="T27" s="158">
        <f>IF('Meine Tipps'!T27=Kontrolle!T27,0,1)</f>
        <v>0</v>
      </c>
      <c r="U27" s="159" t="s">
        <v>139</v>
      </c>
      <c r="V27" s="160">
        <f>IF('Meine Tipps'!V27=Kontrolle!V27,0,1)</f>
        <v>0</v>
      </c>
      <c r="W27" s="160">
        <f>IF('Meine Tipps'!W27=Kontrolle!W27,0,1)</f>
        <v>0</v>
      </c>
      <c r="X27" s="161">
        <f>IF('Meine Tipps'!X27=Kontrolle!X27,0,1)</f>
        <v>0</v>
      </c>
      <c r="Y27" s="161" t="s">
        <v>54</v>
      </c>
      <c r="Z27" s="159">
        <f>IF('Meine Tipps'!Z27=Kontrolle!Z27,0,1)</f>
        <v>0</v>
      </c>
      <c r="AA27" s="161">
        <f>IF('Meine Tipps'!AA27=Kontrolle!AA27,0,1)</f>
        <v>0</v>
      </c>
      <c r="AB27" s="162">
        <f>IF('Meine Tipps'!AB27=Kontrolle!AB27,0,1)</f>
        <v>0</v>
      </c>
      <c r="AC27" s="163">
        <f>IF('Meine Tipps'!AC27=Kontrolle!AC27,0,1)</f>
        <v>0</v>
      </c>
      <c r="AD27" s="340">
        <f>IF('Meine Tipps'!AD27=Kontrolle!AD27,0,1)</f>
        <v>0</v>
      </c>
      <c r="AE27" s="19"/>
      <c r="AF27" s="19"/>
      <c r="AG27" s="606"/>
      <c r="AH27" s="476"/>
      <c r="AI27" s="626">
        <f>'Meine Tipps'!AI27:AI28</f>
        <v>45478</v>
      </c>
      <c r="AJ27" s="627">
        <f>'Meine Tipps'!AJ27:AJ28</f>
        <v>0.875</v>
      </c>
      <c r="AK27" s="633" t="str">
        <f>'Meine Tipps'!AK27:AK28</f>
        <v>1AF5</v>
      </c>
      <c r="AL27" s="608">
        <f>IF('Meine Tipps'!AL27=Kontrolle!AL27,0,1)</f>
        <v>0</v>
      </c>
      <c r="AM27" s="608">
        <f>IF('Meine Tipps'!AM27=Kontrolle!AM27,0,1)</f>
        <v>0</v>
      </c>
      <c r="AN27" s="608">
        <f>IF('Meine Tipps'!AN27=Kontrolle!AN27,0,1)</f>
        <v>0</v>
      </c>
      <c r="AO27" s="694">
        <f>IF('Meine Tipps'!AO27=Kontrolle!AO27,0,1)</f>
        <v>0</v>
      </c>
      <c r="AP27" s="628" t="s">
        <v>54</v>
      </c>
      <c r="AQ27" s="694">
        <f>IF('Meine Tipps'!AQ27=Kontrolle!AQ27,0,1)</f>
        <v>0</v>
      </c>
      <c r="AR27" s="632"/>
      <c r="AS27" s="634">
        <f>'Meine Tipps'!AS27</f>
        <v>0</v>
      </c>
      <c r="AT27" s="694">
        <f>IF('Meine Tipps'!AT27=Kontrolle!AT27,0,1)</f>
        <v>0</v>
      </c>
      <c r="AU27" s="580">
        <f>IF('Meine Tipps'!AU27=Kontrolle!AU27,0,1)</f>
        <v>0</v>
      </c>
      <c r="AV27" s="476" t="str">
        <f>'Meine Tipps'!AV27:AV28</f>
        <v>1VF2</v>
      </c>
      <c r="AW27" s="482" t="str">
        <f>'Meine Tipps'!AW27:AW28</f>
        <v/>
      </c>
      <c r="AX27" s="476" t="e">
        <f>'Meine Tipps'!AX27:AX28</f>
        <v>#N/A</v>
      </c>
      <c r="AY27" s="476" t="e">
        <f>'Meine Tipps'!AY27:AY28</f>
        <v>#N/A</v>
      </c>
      <c r="AZ27" s="476" t="str">
        <f>'Meine Tipps'!AZ27:AZ28</f>
        <v>nein</v>
      </c>
      <c r="BA27" s="476" t="str">
        <f>'Meine Tipps'!BA27:BA28</f>
        <v/>
      </c>
      <c r="BB27" s="476" t="str">
        <f>'Meine Tipps'!BB27:BB28</f>
        <v>2VF2</v>
      </c>
      <c r="BC27" s="482" t="str">
        <f>'Meine Tipps'!BC27:BC28</f>
        <v/>
      </c>
      <c r="DA27" s="23" t="str">
        <f>'Meine Tipps'!DA27</f>
        <v>Polen</v>
      </c>
      <c r="DB27" s="39">
        <f>IF('Meine Tipps'!DB27=Kontrolle!DB27,0,1)</f>
        <v>0</v>
      </c>
      <c r="DC27" s="39">
        <f>IF('Meine Tipps'!DC27=Kontrolle!DC27,0,1)</f>
        <v>0</v>
      </c>
      <c r="DD27" s="39">
        <f>IF('Meine Tipps'!DD27=Kontrolle!DD27,0,1)</f>
        <v>0</v>
      </c>
    </row>
    <row r="28" spans="2:108" ht="19.5" customHeight="1" thickBot="1" x14ac:dyDescent="0.4">
      <c r="B28" s="252">
        <f>'Meine Tipps'!B28</f>
        <v>8</v>
      </c>
      <c r="C28" s="286">
        <f>'Meine Tipps'!C28</f>
        <v>45460</v>
      </c>
      <c r="D28" s="287">
        <f>'Meine Tipps'!D28</f>
        <v>0.875</v>
      </c>
      <c r="E28" s="288" t="str">
        <f>'Meine Tipps'!E28</f>
        <v>Österreich</v>
      </c>
      <c r="F28" s="288" t="str">
        <f>'Meine Tipps'!F28</f>
        <v>Frankreich</v>
      </c>
      <c r="G28" s="289">
        <f>IF('Meine Tipps'!G28=Kontrolle!G28,0,1)</f>
        <v>0</v>
      </c>
      <c r="H28" s="289" t="s">
        <v>54</v>
      </c>
      <c r="I28" s="289">
        <f>IF('Meine Tipps'!I28=Kontrolle!I28,0,1)</f>
        <v>0</v>
      </c>
      <c r="J28" s="289">
        <f>'Meine Tipps'!J28</f>
        <v>0</v>
      </c>
      <c r="K28" s="151">
        <f>IF('Meine Tipps'!K28=Kontrolle!K28,0,1)</f>
        <v>0</v>
      </c>
      <c r="L28" s="22">
        <f>'Meine Tipps'!L28</f>
        <v>0</v>
      </c>
      <c r="Q28" s="590"/>
      <c r="R28" s="590"/>
      <c r="T28" s="158">
        <f>IF('Meine Tipps'!T28=Kontrolle!T28,0,1)</f>
        <v>0</v>
      </c>
      <c r="U28" s="159" t="s">
        <v>139</v>
      </c>
      <c r="V28" s="160">
        <f>IF('Meine Tipps'!V28=Kontrolle!V28,0,1)</f>
        <v>0</v>
      </c>
      <c r="W28" s="160">
        <f>IF('Meine Tipps'!W28=Kontrolle!W28,0,1)</f>
        <v>0</v>
      </c>
      <c r="X28" s="161">
        <f>IF('Meine Tipps'!X28=Kontrolle!X28,0,1)</f>
        <v>0</v>
      </c>
      <c r="Y28" s="161" t="s">
        <v>54</v>
      </c>
      <c r="Z28" s="159">
        <f>IF('Meine Tipps'!Z28=Kontrolle!Z28,0,1)</f>
        <v>0</v>
      </c>
      <c r="AA28" s="161">
        <f>IF('Meine Tipps'!AA28=Kontrolle!AA28,0,1)</f>
        <v>0</v>
      </c>
      <c r="AB28" s="162">
        <f>IF('Meine Tipps'!AB28=Kontrolle!AB28,0,1)</f>
        <v>0</v>
      </c>
      <c r="AC28" s="163">
        <f>IF('Meine Tipps'!AC28=Kontrolle!AC28,0,1)</f>
        <v>0</v>
      </c>
      <c r="AD28" s="341">
        <f>IF('Meine Tipps'!AD28=Kontrolle!AD28,0,1)</f>
        <v>0</v>
      </c>
      <c r="AE28" s="19"/>
      <c r="AF28" s="19"/>
      <c r="AG28" s="606"/>
      <c r="AH28" s="476"/>
      <c r="AI28" s="626"/>
      <c r="AJ28" s="627"/>
      <c r="AK28" s="633"/>
      <c r="AL28" s="609">
        <f>IF('Tipp-Formular'!AL28=Kontrolle!AL28,0,1)</f>
        <v>0</v>
      </c>
      <c r="AM28" s="609">
        <f>IF('Tipp-Formular'!AM28=Kontrolle!AM28,0,1)</f>
        <v>0</v>
      </c>
      <c r="AN28" s="609">
        <f>IF('Tipp-Formular'!AN28=Kontrolle!AN28,0,1)</f>
        <v>0</v>
      </c>
      <c r="AO28" s="695">
        <f>IF('Tipp-Formular'!AO28=Kontrolle!AO28,0,1)</f>
        <v>0</v>
      </c>
      <c r="AP28" s="629"/>
      <c r="AQ28" s="695">
        <f>IF('Tipp-Formular'!AQ28=Kontrolle!AQ28,0,1)</f>
        <v>0</v>
      </c>
      <c r="AR28" s="633"/>
      <c r="AS28" s="635"/>
      <c r="AT28" s="695">
        <f>IF('Tipp-Formular'!AT28=Kontrolle!AT28,0,1)</f>
        <v>0</v>
      </c>
      <c r="AU28" s="580">
        <f>IF('Tipp-Formular'!AU28=Kontrolle!AU28,0,1)</f>
        <v>0</v>
      </c>
      <c r="AV28" s="476"/>
      <c r="AW28" s="482"/>
      <c r="AX28" s="476"/>
      <c r="AY28" s="476"/>
      <c r="AZ28" s="476"/>
      <c r="BA28" s="476"/>
      <c r="BB28" s="476"/>
      <c r="BC28" s="482"/>
      <c r="DA28" s="23" t="str">
        <f>'Meine Tipps'!DA28</f>
        <v>Niederlande</v>
      </c>
      <c r="DB28" s="39">
        <f>IF('Meine Tipps'!DB28=Kontrolle!DB28,0,1)</f>
        <v>0</v>
      </c>
      <c r="DC28" s="39">
        <f>IF('Meine Tipps'!DC28=Kontrolle!DC28,0,1)</f>
        <v>0</v>
      </c>
      <c r="DD28" s="39">
        <f>IF('Meine Tipps'!DD28=Kontrolle!DD28,0,1)</f>
        <v>0</v>
      </c>
    </row>
    <row r="29" spans="2:108" ht="19.5" customHeight="1" thickBot="1" x14ac:dyDescent="0.4">
      <c r="B29" s="252">
        <f>'Meine Tipps'!B29</f>
        <v>19</v>
      </c>
      <c r="C29" s="286">
        <f>'Meine Tipps'!C29</f>
        <v>45464</v>
      </c>
      <c r="D29" s="287">
        <f>'Meine Tipps'!D29</f>
        <v>0.75</v>
      </c>
      <c r="E29" s="288" t="str">
        <f>'Meine Tipps'!E29</f>
        <v>Polen</v>
      </c>
      <c r="F29" s="288" t="str">
        <f>'Meine Tipps'!F29</f>
        <v>Österreich</v>
      </c>
      <c r="G29" s="289">
        <f>IF('Meine Tipps'!G29=Kontrolle!G29,0,1)</f>
        <v>0</v>
      </c>
      <c r="H29" s="289" t="s">
        <v>54</v>
      </c>
      <c r="I29" s="289">
        <f>IF('Meine Tipps'!I29=Kontrolle!I29,0,1)</f>
        <v>0</v>
      </c>
      <c r="J29" s="289">
        <f>'Meine Tipps'!J29</f>
        <v>0</v>
      </c>
      <c r="K29" s="151">
        <f>IF('Meine Tipps'!K29=Kontrolle!K29,0,1)</f>
        <v>0</v>
      </c>
      <c r="L29" s="22">
        <f>'Meine Tipps'!L29</f>
        <v>0</v>
      </c>
      <c r="Q29" s="590"/>
      <c r="R29" s="590"/>
      <c r="T29" s="158">
        <f>IF('Meine Tipps'!T29=Kontrolle!T29,0,1)</f>
        <v>0</v>
      </c>
      <c r="U29" s="159" t="s">
        <v>139</v>
      </c>
      <c r="V29" s="160">
        <f>IF('Meine Tipps'!V29=Kontrolle!V29,0,1)</f>
        <v>0</v>
      </c>
      <c r="W29" s="160">
        <f>IF('Meine Tipps'!W29=Kontrolle!W29,0,1)</f>
        <v>0</v>
      </c>
      <c r="X29" s="161">
        <f>IF('Meine Tipps'!X29=Kontrolle!X29,0,1)</f>
        <v>0</v>
      </c>
      <c r="Y29" s="161" t="s">
        <v>54</v>
      </c>
      <c r="Z29" s="159">
        <f>IF('Meine Tipps'!Z29=Kontrolle!Z29,0,1)</f>
        <v>0</v>
      </c>
      <c r="AA29" s="161">
        <f>IF('Meine Tipps'!AA29=Kontrolle!AA29,0,1)</f>
        <v>0</v>
      </c>
      <c r="AB29" s="162">
        <f>IF('Meine Tipps'!AB29=Kontrolle!AB29,0,1)</f>
        <v>0</v>
      </c>
      <c r="AC29" s="163">
        <f>IF('Meine Tipps'!AC29=Kontrolle!AC29,0,1)</f>
        <v>0</v>
      </c>
      <c r="AD29" s="342">
        <f>IF('Meine Tipps'!AD29=Kontrolle!AD29,0,1)</f>
        <v>0</v>
      </c>
      <c r="AE29" s="19"/>
      <c r="AF29" s="19"/>
      <c r="AG29" s="606"/>
      <c r="AH29" s="476"/>
      <c r="AI29" s="626">
        <f>'Meine Tipps'!AI29:AI30</f>
        <v>45479</v>
      </c>
      <c r="AJ29" s="627">
        <f>'Meine Tipps'!AJ29:AJ30</f>
        <v>0.875</v>
      </c>
      <c r="AK29" s="633" t="str">
        <f>'Meine Tipps'!AK29:AK30</f>
        <v>1AF7</v>
      </c>
      <c r="AL29" s="608">
        <f>IF('Meine Tipps'!AL29=Kontrolle!AL29,0,1)</f>
        <v>0</v>
      </c>
      <c r="AM29" s="608">
        <f>IF('Meine Tipps'!AM29=Kontrolle!AM29,0,1)</f>
        <v>0</v>
      </c>
      <c r="AN29" s="608">
        <f>IF('Meine Tipps'!AN29=Kontrolle!AN29,0,1)</f>
        <v>0</v>
      </c>
      <c r="AO29" s="694">
        <f>IF('Meine Tipps'!AO29=Kontrolle!AO29,0,1)</f>
        <v>0</v>
      </c>
      <c r="AP29" s="628" t="s">
        <v>54</v>
      </c>
      <c r="AQ29" s="694">
        <f>IF('Meine Tipps'!AQ29=Kontrolle!AQ29,0,1)</f>
        <v>0</v>
      </c>
      <c r="AR29" s="632"/>
      <c r="AS29" s="634">
        <f>'Meine Tipps'!AS29</f>
        <v>0</v>
      </c>
      <c r="AT29" s="694">
        <f>IF('Meine Tipps'!AT29=Kontrolle!AT29,0,1)</f>
        <v>0</v>
      </c>
      <c r="AU29" s="580">
        <f>IF('Meine Tipps'!AU29=Kontrolle!AU29,0,1)</f>
        <v>0</v>
      </c>
      <c r="AV29" s="476" t="str">
        <f>'Meine Tipps'!AV29:AV30</f>
        <v>1VF3</v>
      </c>
      <c r="AW29" s="482" t="str">
        <f>'Meine Tipps'!AW29:AW30</f>
        <v/>
      </c>
      <c r="AX29" s="476" t="e">
        <f>'Meine Tipps'!AX29:AX30</f>
        <v>#N/A</v>
      </c>
      <c r="AY29" s="476" t="e">
        <f>'Meine Tipps'!AY29:AY30</f>
        <v>#N/A</v>
      </c>
      <c r="AZ29" s="476" t="str">
        <f>'Meine Tipps'!AZ29:AZ30</f>
        <v>nein</v>
      </c>
      <c r="BA29" s="476" t="str">
        <f>'Meine Tipps'!BA29:BA30</f>
        <v/>
      </c>
      <c r="BB29" s="476" t="str">
        <f>'Meine Tipps'!BB29:BB30</f>
        <v>2VF3</v>
      </c>
      <c r="BC29" s="482" t="str">
        <f>'Meine Tipps'!BC29:BC30</f>
        <v/>
      </c>
      <c r="DA29" s="23" t="str">
        <f>'Meine Tipps'!DA29</f>
        <v>Österreich</v>
      </c>
      <c r="DB29" s="39">
        <f>IF('Meine Tipps'!DB29=Kontrolle!DB29,0,1)</f>
        <v>0</v>
      </c>
      <c r="DC29" s="39">
        <f>IF('Meine Tipps'!DC29=Kontrolle!DC29,0,1)</f>
        <v>0</v>
      </c>
      <c r="DD29" s="39">
        <f>IF('Meine Tipps'!DD29=Kontrolle!DD29,0,1)</f>
        <v>0</v>
      </c>
    </row>
    <row r="30" spans="2:108" ht="19.5" customHeight="1" thickBot="1" x14ac:dyDescent="0.4">
      <c r="B30" s="252">
        <f>'Meine Tipps'!B30</f>
        <v>20</v>
      </c>
      <c r="C30" s="286">
        <f>'Meine Tipps'!C30</f>
        <v>45464</v>
      </c>
      <c r="D30" s="287">
        <f>'Meine Tipps'!D30</f>
        <v>0.875</v>
      </c>
      <c r="E30" s="288" t="str">
        <f>'Meine Tipps'!E30</f>
        <v>Niederlande</v>
      </c>
      <c r="F30" s="288" t="str">
        <f>'Meine Tipps'!F30</f>
        <v>Frankreich</v>
      </c>
      <c r="G30" s="289">
        <f>IF('Meine Tipps'!G30=Kontrolle!G30,0,1)</f>
        <v>0</v>
      </c>
      <c r="H30" s="289" t="s">
        <v>54</v>
      </c>
      <c r="I30" s="289">
        <f>IF('Meine Tipps'!I30=Kontrolle!I30,0,1)</f>
        <v>0</v>
      </c>
      <c r="J30" s="289">
        <f>'Meine Tipps'!J30</f>
        <v>0</v>
      </c>
      <c r="K30" s="151">
        <f>IF('Meine Tipps'!K30=Kontrolle!K30,0,1)</f>
        <v>0</v>
      </c>
      <c r="L30" s="22">
        <f>'Meine Tipps'!L30</f>
        <v>0</v>
      </c>
      <c r="Q30" s="590"/>
      <c r="R30" s="590"/>
      <c r="T30" s="164">
        <f>IF('Meine Tipps'!T30=Kontrolle!T30,0,1)</f>
        <v>0</v>
      </c>
      <c r="U30" s="165" t="s">
        <v>139</v>
      </c>
      <c r="V30" s="166">
        <f>IF('Meine Tipps'!V30=Kontrolle!V30,0,1)</f>
        <v>0</v>
      </c>
      <c r="W30" s="166">
        <f>IF('Meine Tipps'!W30=Kontrolle!W30,0,1)</f>
        <v>0</v>
      </c>
      <c r="X30" s="167">
        <f>IF('Meine Tipps'!X30=Kontrolle!X30,0,1)</f>
        <v>0</v>
      </c>
      <c r="Y30" s="167" t="s">
        <v>54</v>
      </c>
      <c r="Z30" s="165">
        <f>IF('Meine Tipps'!Z30=Kontrolle!Z30,0,1)</f>
        <v>0</v>
      </c>
      <c r="AA30" s="167">
        <f>IF('Meine Tipps'!AA30=Kontrolle!AA30,0,1)</f>
        <v>0</v>
      </c>
      <c r="AB30" s="168">
        <f>IF('Meine Tipps'!AB30=Kontrolle!AB30,0,1)</f>
        <v>0</v>
      </c>
      <c r="AC30" s="169">
        <f>IF('Meine Tipps'!AC30=Kontrolle!AC30,0,1)</f>
        <v>0</v>
      </c>
      <c r="AD30" s="19">
        <f>IF('Meine Tipps'!AD30=Kontrolle!AD30,0,1)</f>
        <v>0</v>
      </c>
      <c r="AE30" s="19"/>
      <c r="AF30" s="19"/>
      <c r="AG30" s="606"/>
      <c r="AH30" s="476"/>
      <c r="AI30" s="626"/>
      <c r="AJ30" s="627"/>
      <c r="AK30" s="633"/>
      <c r="AL30" s="609">
        <f>IF('Tipp-Formular'!AL30=Kontrolle!AL30,0,1)</f>
        <v>0</v>
      </c>
      <c r="AM30" s="609">
        <f>IF('Tipp-Formular'!AM30=Kontrolle!AM30,0,1)</f>
        <v>0</v>
      </c>
      <c r="AN30" s="609">
        <f>IF('Tipp-Formular'!AN30=Kontrolle!AN30,0,1)</f>
        <v>0</v>
      </c>
      <c r="AO30" s="695">
        <f>IF('Tipp-Formular'!AO30=Kontrolle!AO30,0,1)</f>
        <v>0</v>
      </c>
      <c r="AP30" s="629"/>
      <c r="AQ30" s="695">
        <f>IF('Tipp-Formular'!AQ30=Kontrolle!AQ30,0,1)</f>
        <v>0</v>
      </c>
      <c r="AR30" s="633"/>
      <c r="AS30" s="635"/>
      <c r="AT30" s="695">
        <f>IF('Tipp-Formular'!AT30=Kontrolle!AT30,0,1)</f>
        <v>0</v>
      </c>
      <c r="AU30" s="580">
        <f>IF('Tipp-Formular'!AU30=Kontrolle!AU30,0,1)</f>
        <v>0</v>
      </c>
      <c r="AV30" s="476"/>
      <c r="AW30" s="482"/>
      <c r="AX30" s="476"/>
      <c r="AY30" s="476"/>
      <c r="AZ30" s="476"/>
      <c r="BA30" s="476"/>
      <c r="BB30" s="476"/>
      <c r="BC30" s="482"/>
      <c r="DA30" s="23" t="str">
        <f>'Meine Tipps'!DA30</f>
        <v>Frankreich</v>
      </c>
      <c r="DB30" s="39">
        <f>IF('Meine Tipps'!DB30=Kontrolle!DB30,0,1)</f>
        <v>0</v>
      </c>
      <c r="DC30" s="39">
        <f>IF('Meine Tipps'!DC30=Kontrolle!DC30,0,1)</f>
        <v>0</v>
      </c>
      <c r="DD30" s="39">
        <f>IF('Meine Tipps'!DD30=Kontrolle!DD30,0,1)</f>
        <v>0</v>
      </c>
    </row>
    <row r="31" spans="2:108" ht="19.5" customHeight="1" x14ac:dyDescent="0.35">
      <c r="B31" s="252">
        <f>'Meine Tipps'!B31</f>
        <v>31</v>
      </c>
      <c r="C31" s="286">
        <f>'Meine Tipps'!C31</f>
        <v>45468</v>
      </c>
      <c r="D31" s="287">
        <f>'Meine Tipps'!D31</f>
        <v>0.75</v>
      </c>
      <c r="E31" s="288" t="str">
        <f>'Meine Tipps'!E31</f>
        <v>Niederlande</v>
      </c>
      <c r="F31" s="288" t="str">
        <f>'Meine Tipps'!F31</f>
        <v>Österreich</v>
      </c>
      <c r="G31" s="289">
        <f>IF('Meine Tipps'!G31=Kontrolle!G31,0,1)</f>
        <v>0</v>
      </c>
      <c r="H31" s="289" t="s">
        <v>54</v>
      </c>
      <c r="I31" s="289">
        <f>IF('Meine Tipps'!I31=Kontrolle!I31,0,1)</f>
        <v>0</v>
      </c>
      <c r="J31" s="289">
        <f>'Meine Tipps'!J31</f>
        <v>0</v>
      </c>
      <c r="K31" s="151">
        <f>IF('Meine Tipps'!K31=Kontrolle!K31,0,1)</f>
        <v>0</v>
      </c>
      <c r="L31" s="39">
        <f>'Meine Tipps'!L31</f>
        <v>0</v>
      </c>
      <c r="M31" s="39"/>
      <c r="N31" s="39"/>
      <c r="O31" s="17"/>
      <c r="P31" s="39" t="str">
        <f>'Meine Tipps'!P31</f>
        <v>nein</v>
      </c>
      <c r="Q31" s="40">
        <f>IF('Meine Tipps'!Q31=Kontrolle!Q31,0,1)</f>
        <v>0</v>
      </c>
      <c r="T31" s="170">
        <f>IF('Meine Tipps'!T31=Kontrolle!T31,0,1)</f>
        <v>0</v>
      </c>
      <c r="U31" s="276">
        <f>IF('Meine Tipps'!U31=Kontrolle!U31,0,1)</f>
        <v>0</v>
      </c>
      <c r="V31" s="644">
        <f>IF('Meine Tipps'!V31=Kontrolle!V31,0,1)</f>
        <v>0</v>
      </c>
      <c r="W31" s="644">
        <f>IF('Tipp-Formular'!W31=Kontrolle!W31,0,1)</f>
        <v>0</v>
      </c>
      <c r="X31" s="644">
        <f>IF('Tipp-Formular'!X31=Kontrolle!X31,0,1)</f>
        <v>0</v>
      </c>
      <c r="Y31" s="644">
        <f>IF('Tipp-Formular'!Y31=Kontrolle!Y31,0,1)</f>
        <v>0</v>
      </c>
      <c r="Z31" s="644">
        <f>IF('Tipp-Formular'!Z31=Kontrolle!Z31,0,1)</f>
        <v>0</v>
      </c>
      <c r="AA31" s="644">
        <f>IF('Tipp-Formular'!AA31=Kontrolle!AA31,0,1)</f>
        <v>0</v>
      </c>
      <c r="AB31" s="644">
        <f>IF('Tipp-Formular'!AB31=Kontrolle!AB31,0,1)</f>
        <v>0</v>
      </c>
      <c r="AC31" s="645">
        <f>IF('Tipp-Formular'!AC31=Kontrolle!AC31,0,1)</f>
        <v>0</v>
      </c>
      <c r="AE31" s="19">
        <f>'Meine Tipps'!AE31</f>
        <v>0</v>
      </c>
      <c r="AF31" s="19"/>
      <c r="AG31" s="606"/>
      <c r="AH31" s="476"/>
      <c r="AI31" s="626">
        <f>'Meine Tipps'!AI31:AI32</f>
        <v>45479</v>
      </c>
      <c r="AJ31" s="627">
        <f>'Meine Tipps'!AJ31:AJ32</f>
        <v>0.75</v>
      </c>
      <c r="AK31" s="633" t="str">
        <f>'Meine Tipps'!AK31:AK32</f>
        <v>1AF4</v>
      </c>
      <c r="AL31" s="608">
        <f>IF('Meine Tipps'!AL31=Kontrolle!AL31,0,1)</f>
        <v>0</v>
      </c>
      <c r="AM31" s="608">
        <f>IF('Meine Tipps'!AM31=Kontrolle!AM31,0,1)</f>
        <v>0</v>
      </c>
      <c r="AN31" s="608">
        <f>IF('Meine Tipps'!AN31=Kontrolle!AN31,0,1)</f>
        <v>0</v>
      </c>
      <c r="AO31" s="694">
        <f>IF('Meine Tipps'!AO31=Kontrolle!AO31,0,1)</f>
        <v>0</v>
      </c>
      <c r="AP31" s="628" t="s">
        <v>54</v>
      </c>
      <c r="AQ31" s="694">
        <f>IF('Meine Tipps'!AQ31=Kontrolle!AQ31,0,1)</f>
        <v>0</v>
      </c>
      <c r="AR31" s="632"/>
      <c r="AS31" s="634">
        <f>'Meine Tipps'!AS31</f>
        <v>0</v>
      </c>
      <c r="AT31" s="694">
        <f>IF('Meine Tipps'!AT31=Kontrolle!AT31,0,1)</f>
        <v>0</v>
      </c>
      <c r="AU31" s="580">
        <f>IF('Meine Tipps'!AU31=Kontrolle!AU31,0,1)</f>
        <v>0</v>
      </c>
      <c r="AV31" s="476" t="str">
        <f>'Meine Tipps'!AV31:AV32</f>
        <v>1VF4</v>
      </c>
      <c r="AW31" s="482" t="str">
        <f>'Meine Tipps'!AW31:AW32</f>
        <v/>
      </c>
      <c r="AX31" s="476" t="e">
        <f>'Meine Tipps'!AX31:AX32</f>
        <v>#N/A</v>
      </c>
      <c r="AY31" s="476" t="e">
        <f>'Meine Tipps'!AY31:AY32</f>
        <v>#N/A</v>
      </c>
      <c r="AZ31" s="476" t="str">
        <f>'Meine Tipps'!AZ31:AZ32</f>
        <v>nein</v>
      </c>
      <c r="BA31" s="476" t="str">
        <f>'Meine Tipps'!BA31:BA32</f>
        <v/>
      </c>
      <c r="BB31" s="476" t="str">
        <f>'Meine Tipps'!BB31:BB32</f>
        <v>2VF4</v>
      </c>
      <c r="BC31" s="482" t="str">
        <f>'Meine Tipps'!BC31:BC32</f>
        <v/>
      </c>
      <c r="DB31" s="39"/>
      <c r="DC31" s="39"/>
      <c r="DD31" s="23">
        <f>SUM(DB27:DD30)</f>
        <v>0</v>
      </c>
    </row>
    <row r="32" spans="2:108" ht="19.5" customHeight="1" thickBot="1" x14ac:dyDescent="0.4">
      <c r="B32" s="253">
        <f>'Meine Tipps'!B32</f>
        <v>32</v>
      </c>
      <c r="C32" s="290">
        <f>'Meine Tipps'!C32</f>
        <v>45468</v>
      </c>
      <c r="D32" s="291">
        <f>'Meine Tipps'!D32</f>
        <v>0.75</v>
      </c>
      <c r="E32" s="292" t="str">
        <f>'Meine Tipps'!E32</f>
        <v>Frankreich</v>
      </c>
      <c r="F32" s="292" t="str">
        <f>'Meine Tipps'!F32</f>
        <v>Polen</v>
      </c>
      <c r="G32" s="293">
        <f>IF('Meine Tipps'!G32=Kontrolle!G32,0,1)</f>
        <v>0</v>
      </c>
      <c r="H32" s="293" t="s">
        <v>54</v>
      </c>
      <c r="I32" s="293">
        <f>IF('Meine Tipps'!I32=Kontrolle!I32,0,1)</f>
        <v>0</v>
      </c>
      <c r="J32" s="293">
        <f>'Meine Tipps'!J32</f>
        <v>0</v>
      </c>
      <c r="K32" s="152">
        <f>IF('Meine Tipps'!K32=Kontrolle!K32,0,1)</f>
        <v>0</v>
      </c>
      <c r="L32" s="39">
        <f>'Meine Tipps'!L32</f>
        <v>0</v>
      </c>
      <c r="M32" s="39"/>
      <c r="N32" s="39"/>
      <c r="O32" s="17"/>
      <c r="P32" s="39" t="str">
        <f>'Meine Tipps'!P32</f>
        <v>nein</v>
      </c>
      <c r="Q32" s="40">
        <f>IF('Meine Tipps'!Q32=Kontrolle!Q32,0,1)</f>
        <v>0</v>
      </c>
      <c r="T32" s="171">
        <f>IF('Meine Tipps'!T32=Kontrolle!T32,0,1)</f>
        <v>0</v>
      </c>
      <c r="U32" s="172">
        <f>IF('Meine Tipps'!U32=Kontrolle!U32,0,1)</f>
        <v>0</v>
      </c>
      <c r="V32" s="641">
        <f>IF('Tipp-Formular'!V32=Kontrolle!V32,0,1)</f>
        <v>0</v>
      </c>
      <c r="W32" s="641">
        <f>IF('Tipp-Formular'!W32=Kontrolle!W32,0,1)</f>
        <v>0</v>
      </c>
      <c r="X32" s="641">
        <f>IF('Tipp-Formular'!X32=Kontrolle!X32,0,1)</f>
        <v>0</v>
      </c>
      <c r="Y32" s="641">
        <f>IF('Tipp-Formular'!Y32=Kontrolle!Y32,0,1)</f>
        <v>0</v>
      </c>
      <c r="Z32" s="641">
        <f>IF('Tipp-Formular'!Z32=Kontrolle!Z32,0,1)</f>
        <v>0</v>
      </c>
      <c r="AA32" s="641">
        <f>IF('Tipp-Formular'!AA32=Kontrolle!AA32,0,1)</f>
        <v>0</v>
      </c>
      <c r="AB32" s="641">
        <f>IF('Tipp-Formular'!AB32=Kontrolle!AB32,0,1)</f>
        <v>0</v>
      </c>
      <c r="AC32" s="642">
        <f>IF('Tipp-Formular'!AC32=Kontrolle!AC32,0,1)</f>
        <v>0</v>
      </c>
      <c r="AE32" s="19">
        <f>'Meine Tipps'!AE32</f>
        <v>0</v>
      </c>
      <c r="AF32" s="19"/>
      <c r="AG32" s="606"/>
      <c r="AH32" s="476"/>
      <c r="AI32" s="653"/>
      <c r="AJ32" s="654"/>
      <c r="AK32" s="655"/>
      <c r="AL32" s="609">
        <f>IF('Tipp-Formular'!AL32=Kontrolle!AL32,0,1)</f>
        <v>0</v>
      </c>
      <c r="AM32" s="609">
        <f>IF('Tipp-Formular'!AM32=Kontrolle!AM32,0,1)</f>
        <v>0</v>
      </c>
      <c r="AN32" s="609">
        <f>IF('Tipp-Formular'!AN32=Kontrolle!AN32,0,1)</f>
        <v>0</v>
      </c>
      <c r="AO32" s="695">
        <f>IF('Tipp-Formular'!AO32=Kontrolle!AO32,0,1)</f>
        <v>0</v>
      </c>
      <c r="AP32" s="629"/>
      <c r="AQ32" s="695">
        <f>IF('Tipp-Formular'!AQ32=Kontrolle!AQ32,0,1)</f>
        <v>0</v>
      </c>
      <c r="AR32" s="633"/>
      <c r="AS32" s="635"/>
      <c r="AT32" s="695">
        <f>IF('Tipp-Formular'!AT32=Kontrolle!AT32,0,1)</f>
        <v>0</v>
      </c>
      <c r="AU32" s="580">
        <f>IF('Tipp-Formular'!AU32=Kontrolle!AU32,0,1)</f>
        <v>0</v>
      </c>
      <c r="AV32" s="476"/>
      <c r="AW32" s="482"/>
      <c r="AX32" s="476"/>
      <c r="AY32" s="476"/>
      <c r="AZ32" s="476"/>
      <c r="BA32" s="476"/>
      <c r="BB32" s="476"/>
      <c r="BC32" s="482"/>
    </row>
    <row r="33" spans="2:108" ht="19.5" customHeight="1" thickBot="1" x14ac:dyDescent="0.4">
      <c r="C33" s="294"/>
      <c r="D33" s="294"/>
      <c r="E33" s="295"/>
      <c r="F33" s="295"/>
      <c r="G33" s="296">
        <f>SUM(G27:G32)</f>
        <v>0</v>
      </c>
      <c r="H33" s="294"/>
      <c r="I33" s="297">
        <f>SUM(I27:I32)</f>
        <v>0</v>
      </c>
      <c r="J33" s="294"/>
      <c r="K33" s="294">
        <f>SUM(K27:K32)</f>
        <v>0</v>
      </c>
      <c r="L33" s="39"/>
      <c r="M33" s="39"/>
      <c r="N33" s="39"/>
      <c r="O33" s="17"/>
      <c r="P33" s="17"/>
      <c r="Q33" s="23">
        <f>SUM(Q31:Q32)</f>
        <v>0</v>
      </c>
      <c r="R33" s="23">
        <f>SUM(G33:Q33)</f>
        <v>0</v>
      </c>
      <c r="AD33" s="19">
        <f>SUM(T27:AD32)</f>
        <v>0</v>
      </c>
      <c r="AL33" s="282">
        <f>SUM(AL25:AL32)</f>
        <v>0</v>
      </c>
      <c r="AM33" s="370">
        <f t="shared" ref="AM33:AU33" si="1">SUM(AM25:AM32)</f>
        <v>0</v>
      </c>
      <c r="AN33" s="282">
        <f t="shared" si="1"/>
        <v>0</v>
      </c>
      <c r="AO33" s="282">
        <f t="shared" si="1"/>
        <v>0</v>
      </c>
      <c r="AP33" s="370"/>
      <c r="AQ33" s="282">
        <f t="shared" si="1"/>
        <v>0</v>
      </c>
      <c r="AR33" s="370">
        <f t="shared" si="1"/>
        <v>0</v>
      </c>
      <c r="AS33" s="370"/>
      <c r="AT33" s="282">
        <f t="shared" si="1"/>
        <v>0</v>
      </c>
      <c r="AU33" s="282">
        <f t="shared" si="1"/>
        <v>0</v>
      </c>
      <c r="AV33" s="369"/>
      <c r="AW33" s="369"/>
      <c r="AX33" s="369"/>
      <c r="AY33" s="369"/>
      <c r="AZ33" s="369"/>
      <c r="BA33" s="369"/>
      <c r="BB33" s="369"/>
      <c r="BC33" s="369"/>
      <c r="BD33" s="23">
        <f>SUM(AL33:AU33)</f>
        <v>0</v>
      </c>
    </row>
    <row r="34" spans="2:108" ht="29.25" customHeight="1" thickBot="1" x14ac:dyDescent="0.4">
      <c r="B34" s="251"/>
      <c r="C34" s="614" t="s">
        <v>476</v>
      </c>
      <c r="D34" s="615"/>
      <c r="E34" s="615"/>
      <c r="F34" s="615"/>
      <c r="G34" s="615"/>
      <c r="H34" s="185"/>
      <c r="I34" s="184"/>
      <c r="J34" s="185"/>
      <c r="K34" s="183"/>
      <c r="L34" s="39"/>
      <c r="M34" s="39"/>
      <c r="N34" s="39"/>
      <c r="O34" s="17"/>
      <c r="P34" s="17"/>
      <c r="Q34" s="590" t="str">
        <f>'Meine Tipps'!Q34:R38</f>
        <v/>
      </c>
      <c r="R34" s="590"/>
      <c r="T34" s="616" t="s">
        <v>476</v>
      </c>
      <c r="U34" s="617"/>
      <c r="V34" s="617"/>
      <c r="W34" s="617"/>
      <c r="X34" s="617"/>
      <c r="Y34" s="617"/>
      <c r="Z34" s="617"/>
      <c r="AA34" s="617"/>
      <c r="AB34" s="617"/>
      <c r="AC34" s="618"/>
      <c r="AG34" s="606" t="str">
        <f>'Meine Tipps'!AG34:AG38</f>
        <v>.</v>
      </c>
      <c r="DA34" s="335" t="str">
        <f>'Meine Tipps'!DA34</f>
        <v>Gruppe E</v>
      </c>
      <c r="DB34" s="98" t="str">
        <f>'Meine Tipps'!DB34</f>
        <v>Gelb
=1 Punkt</v>
      </c>
      <c r="DC34" s="98" t="str">
        <f>'Meine Tipps'!DC34</f>
        <v>Rot
=3 Punkte</v>
      </c>
      <c r="DD34" s="19" t="str">
        <f>'Meine Tipps'!DD34</f>
        <v>Summe</v>
      </c>
    </row>
    <row r="35" spans="2:108" ht="19.5" customHeight="1" x14ac:dyDescent="0.35">
      <c r="B35" s="252">
        <f>'Meine Tipps'!B35</f>
        <v>9</v>
      </c>
      <c r="C35" s="286">
        <f>'Meine Tipps'!C35</f>
        <v>45460</v>
      </c>
      <c r="D35" s="287">
        <f>'Meine Tipps'!D35</f>
        <v>0.75</v>
      </c>
      <c r="E35" s="288" t="str">
        <f>'Meine Tipps'!E35</f>
        <v>Belgien</v>
      </c>
      <c r="F35" s="288" t="str">
        <f>'Meine Tipps'!F35</f>
        <v>Slowakei</v>
      </c>
      <c r="G35" s="366">
        <f>IF('Meine Tipps'!G35=Kontrolle!G35,0,1)</f>
        <v>0</v>
      </c>
      <c r="H35" s="366" t="s">
        <v>54</v>
      </c>
      <c r="I35" s="366">
        <f>IF('Meine Tipps'!I35=Kontrolle!I35,0,1)</f>
        <v>0</v>
      </c>
      <c r="J35" s="366">
        <f>'Meine Tipps'!J35</f>
        <v>0</v>
      </c>
      <c r="K35" s="367">
        <f>IF('Meine Tipps'!K35=Kontrolle!K35,0,1)</f>
        <v>0</v>
      </c>
      <c r="L35" s="22">
        <f>'Meine Tipps'!L35</f>
        <v>0</v>
      </c>
      <c r="Q35" s="590"/>
      <c r="R35" s="590"/>
      <c r="T35" s="158">
        <f>IF('Meine Tipps'!T35=Kontrolle!T35,0,1)</f>
        <v>0</v>
      </c>
      <c r="U35" s="159" t="s">
        <v>139</v>
      </c>
      <c r="V35" s="160">
        <f>IF('Meine Tipps'!V35=Kontrolle!V35,0,1)</f>
        <v>0</v>
      </c>
      <c r="W35" s="160">
        <f>IF('Meine Tipps'!W35=Kontrolle!W35,0,1)</f>
        <v>0</v>
      </c>
      <c r="X35" s="161">
        <f>IF('Meine Tipps'!X35=Kontrolle!X35,0,1)</f>
        <v>0</v>
      </c>
      <c r="Y35" s="161" t="s">
        <v>54</v>
      </c>
      <c r="Z35" s="159">
        <f>IF('Meine Tipps'!Z35=Kontrolle!Z35,0,1)</f>
        <v>0</v>
      </c>
      <c r="AA35" s="161">
        <f>IF('Meine Tipps'!AA35=Kontrolle!AA35,0,1)</f>
        <v>0</v>
      </c>
      <c r="AB35" s="162">
        <f>IF('Meine Tipps'!AB35=Kontrolle!AB35,0,1)</f>
        <v>0</v>
      </c>
      <c r="AC35" s="163">
        <f>IF('Meine Tipps'!AC35=Kontrolle!AC35,0,1)</f>
        <v>0</v>
      </c>
      <c r="AD35" s="340">
        <f>IF('Meine Tipps'!AD35=Kontrolle!AD35,0,1)</f>
        <v>0</v>
      </c>
      <c r="AG35" s="606"/>
      <c r="AI35" s="662" t="s">
        <v>148</v>
      </c>
      <c r="AJ35" s="663"/>
      <c r="AK35" s="663"/>
      <c r="AL35" s="663"/>
      <c r="AM35" s="663"/>
      <c r="AN35" s="663"/>
      <c r="AO35" s="663"/>
      <c r="AP35" s="663"/>
      <c r="AQ35" s="663"/>
      <c r="AR35" s="663"/>
      <c r="AS35" s="663"/>
      <c r="AT35" s="664"/>
      <c r="DA35" s="23" t="str">
        <f>'Meine Tipps'!DA35</f>
        <v>Belgien</v>
      </c>
      <c r="DB35" s="39">
        <f>IF('Meine Tipps'!DB35=Kontrolle!DB35,0,1)</f>
        <v>0</v>
      </c>
      <c r="DC35" s="39">
        <f>IF('Meine Tipps'!DC35=Kontrolle!DC35,0,1)</f>
        <v>0</v>
      </c>
      <c r="DD35" s="39">
        <f>IF('Meine Tipps'!DD35=Kontrolle!DD35,0,1)</f>
        <v>0</v>
      </c>
    </row>
    <row r="36" spans="2:108" ht="19.5" customHeight="1" x14ac:dyDescent="0.35">
      <c r="B36" s="252">
        <f>'Meine Tipps'!B36</f>
        <v>10</v>
      </c>
      <c r="C36" s="286">
        <f>'Meine Tipps'!C36</f>
        <v>45460</v>
      </c>
      <c r="D36" s="287">
        <f>'Meine Tipps'!D36</f>
        <v>0.625</v>
      </c>
      <c r="E36" s="288" t="str">
        <f>'Meine Tipps'!E36</f>
        <v>Rumänien</v>
      </c>
      <c r="F36" s="288" t="str">
        <f>'Meine Tipps'!F36</f>
        <v>Ukraine</v>
      </c>
      <c r="G36" s="289">
        <f>IF('Meine Tipps'!G36=Kontrolle!G36,0,1)</f>
        <v>0</v>
      </c>
      <c r="H36" s="289" t="s">
        <v>54</v>
      </c>
      <c r="I36" s="289">
        <f>IF('Meine Tipps'!I36=Kontrolle!I36,0,1)</f>
        <v>0</v>
      </c>
      <c r="J36" s="289">
        <f>'Meine Tipps'!J36</f>
        <v>0</v>
      </c>
      <c r="K36" s="151">
        <f>IF('Meine Tipps'!K36=Kontrolle!K36,0,1)</f>
        <v>0</v>
      </c>
      <c r="L36" s="22">
        <f>'Meine Tipps'!L36</f>
        <v>0</v>
      </c>
      <c r="Q36" s="590"/>
      <c r="R36" s="590"/>
      <c r="T36" s="158">
        <f>IF('Meine Tipps'!T36=Kontrolle!T36,0,1)</f>
        <v>0</v>
      </c>
      <c r="U36" s="159" t="s">
        <v>139</v>
      </c>
      <c r="V36" s="160">
        <f>IF('Meine Tipps'!V36=Kontrolle!V36,0,1)</f>
        <v>0</v>
      </c>
      <c r="W36" s="160">
        <f>IF('Meine Tipps'!W36=Kontrolle!W36,0,1)</f>
        <v>0</v>
      </c>
      <c r="X36" s="161">
        <f>IF('Meine Tipps'!X36=Kontrolle!X36,0,1)</f>
        <v>0</v>
      </c>
      <c r="Y36" s="161" t="s">
        <v>54</v>
      </c>
      <c r="Z36" s="159">
        <f>IF('Meine Tipps'!Z36=Kontrolle!Z36,0,1)</f>
        <v>0</v>
      </c>
      <c r="AA36" s="161">
        <f>IF('Meine Tipps'!AA36=Kontrolle!AA36,0,1)</f>
        <v>0</v>
      </c>
      <c r="AB36" s="162">
        <f>IF('Meine Tipps'!AB36=Kontrolle!AB36,0,1)</f>
        <v>0</v>
      </c>
      <c r="AC36" s="163">
        <f>IF('Meine Tipps'!AC36=Kontrolle!AC36,0,1)</f>
        <v>0</v>
      </c>
      <c r="AD36" s="341">
        <f>IF('Meine Tipps'!AD36=Kontrolle!AD36,0,1)</f>
        <v>0</v>
      </c>
      <c r="AE36" s="19"/>
      <c r="AF36" s="19"/>
      <c r="AG36" s="606"/>
      <c r="AI36" s="665"/>
      <c r="AJ36" s="666"/>
      <c r="AK36" s="666"/>
      <c r="AL36" s="666"/>
      <c r="AM36" s="666"/>
      <c r="AN36" s="666"/>
      <c r="AO36" s="666"/>
      <c r="AP36" s="666"/>
      <c r="AQ36" s="666"/>
      <c r="AR36" s="666"/>
      <c r="AS36" s="666"/>
      <c r="AT36" s="667"/>
      <c r="DA36" s="23" t="str">
        <f>'Meine Tipps'!DA36</f>
        <v>Slowakei</v>
      </c>
      <c r="DB36" s="39">
        <f>IF('Meine Tipps'!DB36=Kontrolle!DB36,0,1)</f>
        <v>0</v>
      </c>
      <c r="DC36" s="39">
        <f>IF('Meine Tipps'!DC36=Kontrolle!DC36,0,1)</f>
        <v>0</v>
      </c>
      <c r="DD36" s="39">
        <f>IF('Meine Tipps'!DD36=Kontrolle!DD36,0,1)</f>
        <v>0</v>
      </c>
    </row>
    <row r="37" spans="2:108" ht="19.5" customHeight="1" thickBot="1" x14ac:dyDescent="0.4">
      <c r="B37" s="252">
        <f>'Meine Tipps'!B37</f>
        <v>21</v>
      </c>
      <c r="C37" s="286">
        <f>'Meine Tipps'!C37</f>
        <v>45464</v>
      </c>
      <c r="D37" s="287">
        <f>'Meine Tipps'!D37</f>
        <v>0.625</v>
      </c>
      <c r="E37" s="288" t="str">
        <f>'Meine Tipps'!E37</f>
        <v>Slowakei</v>
      </c>
      <c r="F37" s="288" t="str">
        <f>'Meine Tipps'!F37</f>
        <v>Ukraine</v>
      </c>
      <c r="G37" s="289">
        <f>IF('Meine Tipps'!G37=Kontrolle!G37,0,1)</f>
        <v>0</v>
      </c>
      <c r="H37" s="289" t="s">
        <v>54</v>
      </c>
      <c r="I37" s="289">
        <f>IF('Meine Tipps'!I37=Kontrolle!I37,0,1)</f>
        <v>0</v>
      </c>
      <c r="J37" s="289">
        <f>'Meine Tipps'!J37</f>
        <v>0</v>
      </c>
      <c r="K37" s="151">
        <f>IF('Meine Tipps'!K37=Kontrolle!K37,0,1)</f>
        <v>0</v>
      </c>
      <c r="L37" s="22">
        <f>'Meine Tipps'!L37</f>
        <v>0</v>
      </c>
      <c r="Q37" s="590"/>
      <c r="R37" s="590"/>
      <c r="T37" s="158">
        <f>IF('Meine Tipps'!T37=Kontrolle!T37,0,1)</f>
        <v>0</v>
      </c>
      <c r="U37" s="159" t="s">
        <v>139</v>
      </c>
      <c r="V37" s="160">
        <f>IF('Meine Tipps'!V37=Kontrolle!V37,0,1)</f>
        <v>0</v>
      </c>
      <c r="W37" s="160">
        <f>IF('Meine Tipps'!W37=Kontrolle!W37,0,1)</f>
        <v>0</v>
      </c>
      <c r="X37" s="161">
        <f>IF('Meine Tipps'!X37=Kontrolle!X37,0,1)</f>
        <v>0</v>
      </c>
      <c r="Y37" s="161" t="s">
        <v>54</v>
      </c>
      <c r="Z37" s="159">
        <f>IF('Meine Tipps'!Z37=Kontrolle!Z37,0,1)</f>
        <v>0</v>
      </c>
      <c r="AA37" s="161">
        <f>IF('Meine Tipps'!AA37=Kontrolle!AA37,0,1)</f>
        <v>0</v>
      </c>
      <c r="AB37" s="162">
        <f>IF('Meine Tipps'!AB37=Kontrolle!AB37,0,1)</f>
        <v>0</v>
      </c>
      <c r="AC37" s="163">
        <f>IF('Meine Tipps'!AC37=Kontrolle!AC37,0,1)</f>
        <v>0</v>
      </c>
      <c r="AD37" s="342">
        <f>IF('Meine Tipps'!AD37=Kontrolle!AD37,0,1)</f>
        <v>0</v>
      </c>
      <c r="AE37" s="19"/>
      <c r="AF37" s="19"/>
      <c r="AG37" s="606"/>
      <c r="AI37" s="665"/>
      <c r="AJ37" s="666"/>
      <c r="AK37" s="666"/>
      <c r="AL37" s="666"/>
      <c r="AM37" s="666"/>
      <c r="AN37" s="666"/>
      <c r="AO37" s="666"/>
      <c r="AP37" s="666"/>
      <c r="AQ37" s="666"/>
      <c r="AR37" s="666"/>
      <c r="AS37" s="666"/>
      <c r="AT37" s="667"/>
      <c r="DA37" s="23" t="str">
        <f>'Meine Tipps'!DA37</f>
        <v>Rumänien</v>
      </c>
      <c r="DB37" s="39">
        <f>IF('Meine Tipps'!DB37=Kontrolle!DB37,0,1)</f>
        <v>0</v>
      </c>
      <c r="DC37" s="39">
        <f>IF('Meine Tipps'!DC37=Kontrolle!DC37,0,1)</f>
        <v>0</v>
      </c>
      <c r="DD37" s="39">
        <f>IF('Meine Tipps'!DD37=Kontrolle!DD37,0,1)</f>
        <v>0</v>
      </c>
    </row>
    <row r="38" spans="2:108" ht="19.5" customHeight="1" x14ac:dyDescent="0.35">
      <c r="B38" s="252">
        <f>'Meine Tipps'!B38</f>
        <v>22</v>
      </c>
      <c r="C38" s="286">
        <f>'Meine Tipps'!C38</f>
        <v>45465</v>
      </c>
      <c r="D38" s="287">
        <f>'Meine Tipps'!D38</f>
        <v>0.875</v>
      </c>
      <c r="E38" s="288" t="str">
        <f>'Meine Tipps'!E38</f>
        <v>Belgien</v>
      </c>
      <c r="F38" s="288" t="str">
        <f>'Meine Tipps'!F38</f>
        <v>Rumänien</v>
      </c>
      <c r="G38" s="289">
        <f>IF('Meine Tipps'!G38=Kontrolle!G38,0,1)</f>
        <v>0</v>
      </c>
      <c r="H38" s="289" t="s">
        <v>54</v>
      </c>
      <c r="I38" s="289">
        <f>IF('Meine Tipps'!I38=Kontrolle!I38,0,1)</f>
        <v>0</v>
      </c>
      <c r="J38" s="289">
        <f>'Meine Tipps'!J38</f>
        <v>0</v>
      </c>
      <c r="K38" s="151">
        <f>IF('Meine Tipps'!K38=Kontrolle!K38,0,1)</f>
        <v>0</v>
      </c>
      <c r="L38" s="22">
        <f>'Meine Tipps'!L38</f>
        <v>0</v>
      </c>
      <c r="Q38" s="590"/>
      <c r="R38" s="590"/>
      <c r="T38" s="164">
        <f>IF('Meine Tipps'!T38=Kontrolle!T38,0,1)</f>
        <v>0</v>
      </c>
      <c r="U38" s="165" t="s">
        <v>139</v>
      </c>
      <c r="V38" s="166">
        <f>IF('Meine Tipps'!V38=Kontrolle!V38,0,1)</f>
        <v>0</v>
      </c>
      <c r="W38" s="166">
        <f>IF('Meine Tipps'!W38=Kontrolle!W38,0,1)</f>
        <v>0</v>
      </c>
      <c r="X38" s="167">
        <f>IF('Meine Tipps'!X38=Kontrolle!X38,0,1)</f>
        <v>0</v>
      </c>
      <c r="Y38" s="167" t="s">
        <v>54</v>
      </c>
      <c r="Z38" s="165">
        <f>IF('Meine Tipps'!Z38=Kontrolle!Z38,0,1)</f>
        <v>0</v>
      </c>
      <c r="AA38" s="167">
        <f>IF('Meine Tipps'!AA38=Kontrolle!AA38,0,1)</f>
        <v>0</v>
      </c>
      <c r="AB38" s="168">
        <f>IF('Meine Tipps'!AB38=Kontrolle!AB38,0,1)</f>
        <v>0</v>
      </c>
      <c r="AC38" s="169">
        <f>IF('Meine Tipps'!AC38=Kontrolle!AC38,0,1)</f>
        <v>0</v>
      </c>
      <c r="AD38" s="19">
        <f>IF('Meine Tipps'!AD38=Kontrolle!AD38,0,1)</f>
        <v>0</v>
      </c>
      <c r="AE38" s="19"/>
      <c r="AF38" s="19"/>
      <c r="AG38" s="606"/>
      <c r="AH38" s="476"/>
      <c r="AI38" s="625">
        <f>'Meine Tipps'!AI38:AI39</f>
        <v>45482</v>
      </c>
      <c r="AJ38" s="638">
        <f>'Meine Tipps'!AJ38:AJ39</f>
        <v>0.875</v>
      </c>
      <c r="AK38" s="632" t="str">
        <f>'Meine Tipps'!AK38:AK39</f>
        <v>1VF1</v>
      </c>
      <c r="AL38" s="608">
        <f>IF('Meine Tipps'!AL38=Kontrolle!AL38,0,1)</f>
        <v>0</v>
      </c>
      <c r="AM38" s="608">
        <f>IF('Meine Tipps'!AM38=Kontrolle!AM38,0,1)</f>
        <v>0</v>
      </c>
      <c r="AN38" s="608">
        <f>IF('Meine Tipps'!AN38=Kontrolle!AN38,0,1)</f>
        <v>0</v>
      </c>
      <c r="AO38" s="694">
        <f>IF('Meine Tipps'!AO38=Kontrolle!AO38,0,1)</f>
        <v>0</v>
      </c>
      <c r="AP38" s="628" t="s">
        <v>54</v>
      </c>
      <c r="AQ38" s="694">
        <f>IF('Meine Tipps'!AQ38=Kontrolle!AQ38,0,1)</f>
        <v>0</v>
      </c>
      <c r="AR38" s="632"/>
      <c r="AS38" s="634">
        <f>'Meine Tipps'!AS38</f>
        <v>0</v>
      </c>
      <c r="AT38" s="694">
        <f>IF('Meine Tipps'!AT38=Kontrolle!AT38,0,1)</f>
        <v>0</v>
      </c>
      <c r="AU38" s="580">
        <f>IF('Meine Tipps'!AU38=Kontrolle!AU38,0,1)</f>
        <v>0</v>
      </c>
      <c r="AV38" s="476" t="str">
        <f>'Meine Tipps'!AV38:AV39</f>
        <v>1HF1</v>
      </c>
      <c r="AW38" s="482" t="str">
        <f>'Meine Tipps'!AW38:AW39</f>
        <v/>
      </c>
      <c r="AX38" s="476" t="e">
        <f>'Meine Tipps'!AX38:AX39</f>
        <v>#N/A</v>
      </c>
      <c r="AY38" s="476" t="e">
        <f>'Meine Tipps'!AY38:AY39</f>
        <v>#N/A</v>
      </c>
      <c r="AZ38" s="476" t="str">
        <f>'Meine Tipps'!AZ38:AZ39</f>
        <v>nein</v>
      </c>
      <c r="BA38" s="476" t="str">
        <f>'Meine Tipps'!BA38:BA39</f>
        <v/>
      </c>
      <c r="BB38" s="476" t="str">
        <f>'Meine Tipps'!BB38:BB39</f>
        <v>2HF1</v>
      </c>
      <c r="BC38" s="482" t="str">
        <f>'Meine Tipps'!BC38:BC39</f>
        <v/>
      </c>
      <c r="DA38" s="23" t="str">
        <f>'Meine Tipps'!DA38</f>
        <v>Ukraine</v>
      </c>
      <c r="DB38" s="39">
        <f>IF('Meine Tipps'!DB38=Kontrolle!DB38,0,1)</f>
        <v>0</v>
      </c>
      <c r="DC38" s="39">
        <f>IF('Meine Tipps'!DC38=Kontrolle!DC38,0,1)</f>
        <v>0</v>
      </c>
      <c r="DD38" s="39">
        <f>IF('Meine Tipps'!DD38=Kontrolle!DD38,0,1)</f>
        <v>0</v>
      </c>
    </row>
    <row r="39" spans="2:108" ht="19.5" customHeight="1" thickBot="1" x14ac:dyDescent="0.4">
      <c r="B39" s="252">
        <f>'Meine Tipps'!B39</f>
        <v>33</v>
      </c>
      <c r="C39" s="286">
        <f>'Meine Tipps'!C39</f>
        <v>45469</v>
      </c>
      <c r="D39" s="287">
        <f>'Meine Tipps'!D39</f>
        <v>0.75</v>
      </c>
      <c r="E39" s="288" t="str">
        <f>'Meine Tipps'!E39</f>
        <v>Slowakei</v>
      </c>
      <c r="F39" s="288" t="str">
        <f>'Meine Tipps'!F39</f>
        <v>Rumänien</v>
      </c>
      <c r="G39" s="289">
        <f>IF('Meine Tipps'!G39=Kontrolle!G39,0,1)</f>
        <v>0</v>
      </c>
      <c r="H39" s="289" t="s">
        <v>54</v>
      </c>
      <c r="I39" s="289">
        <f>IF('Meine Tipps'!I39=Kontrolle!I39,0,1)</f>
        <v>0</v>
      </c>
      <c r="J39" s="289">
        <f>'Meine Tipps'!J39</f>
        <v>0</v>
      </c>
      <c r="K39" s="151">
        <f>IF('Meine Tipps'!K39=Kontrolle!K39,0,1)</f>
        <v>0</v>
      </c>
      <c r="L39" s="39">
        <f>'Meine Tipps'!L39</f>
        <v>0</v>
      </c>
      <c r="M39" s="39"/>
      <c r="N39" s="39"/>
      <c r="O39" s="17"/>
      <c r="P39" s="39" t="str">
        <f>'Meine Tipps'!P39</f>
        <v>nein</v>
      </c>
      <c r="Q39" s="40">
        <f>IF('Meine Tipps'!Q39=Kontrolle!Q39,0,1)</f>
        <v>0</v>
      </c>
      <c r="T39" s="170">
        <f>IF('Meine Tipps'!T39=Kontrolle!T39,0,1)</f>
        <v>0</v>
      </c>
      <c r="U39" s="276">
        <f>IF('Meine Tipps'!U39=Kontrolle!U39,0,1)</f>
        <v>0</v>
      </c>
      <c r="V39" s="644">
        <f>IF('Meine Tipps'!V39=Kontrolle!V39,0,1)</f>
        <v>0</v>
      </c>
      <c r="W39" s="644">
        <f>IF('Tipp-Formular'!W39=Kontrolle!W39,0,1)</f>
        <v>0</v>
      </c>
      <c r="X39" s="644">
        <f>IF('Tipp-Formular'!X39=Kontrolle!X39,0,1)</f>
        <v>0</v>
      </c>
      <c r="Y39" s="644">
        <f>IF('Tipp-Formular'!Y39=Kontrolle!Y39,0,1)</f>
        <v>0</v>
      </c>
      <c r="Z39" s="644">
        <f>IF('Tipp-Formular'!Z39=Kontrolle!Z39,0,1)</f>
        <v>0</v>
      </c>
      <c r="AA39" s="644">
        <f>IF('Tipp-Formular'!AA39=Kontrolle!AA39,0,1)</f>
        <v>0</v>
      </c>
      <c r="AB39" s="644">
        <f>IF('Tipp-Formular'!AB39=Kontrolle!AB39,0,1)</f>
        <v>0</v>
      </c>
      <c r="AC39" s="645">
        <f>IF('Tipp-Formular'!AC39=Kontrolle!AC39,0,1)</f>
        <v>0</v>
      </c>
      <c r="AE39" s="19">
        <f>'Meine Tipps'!AE39</f>
        <v>0</v>
      </c>
      <c r="AF39" s="19"/>
      <c r="AG39" s="606"/>
      <c r="AH39" s="476"/>
      <c r="AI39" s="626"/>
      <c r="AJ39" s="627"/>
      <c r="AK39" s="633"/>
      <c r="AL39" s="609">
        <f>IF('Tipp-Formular'!AL39=Kontrolle!AL39,0,1)</f>
        <v>0</v>
      </c>
      <c r="AM39" s="609">
        <f>IF('Tipp-Formular'!AM39=Kontrolle!AM39,0,1)</f>
        <v>0</v>
      </c>
      <c r="AN39" s="609">
        <f>IF('Tipp-Formular'!AN39=Kontrolle!AN39,0,1)</f>
        <v>0</v>
      </c>
      <c r="AO39" s="695">
        <f>IF('Tipp-Formular'!AO39=Kontrolle!AO39,0,1)</f>
        <v>0</v>
      </c>
      <c r="AP39" s="629"/>
      <c r="AQ39" s="695">
        <f>IF('Tipp-Formular'!AQ39=Kontrolle!AQ39,0,1)</f>
        <v>0</v>
      </c>
      <c r="AR39" s="633"/>
      <c r="AS39" s="635"/>
      <c r="AT39" s="695">
        <f>IF('Tipp-Formular'!AT39=Kontrolle!AT39,0,1)</f>
        <v>0</v>
      </c>
      <c r="AU39" s="580">
        <f>IF('Tipp-Formular'!AU39=Kontrolle!AU39,0,1)</f>
        <v>0</v>
      </c>
      <c r="AV39" s="476"/>
      <c r="AW39" s="482"/>
      <c r="AX39" s="476"/>
      <c r="AY39" s="476"/>
      <c r="AZ39" s="476"/>
      <c r="BA39" s="476"/>
      <c r="BB39" s="476"/>
      <c r="BC39" s="482"/>
      <c r="DD39" s="23">
        <f>SUM(DB35:DD38)</f>
        <v>0</v>
      </c>
    </row>
    <row r="40" spans="2:108" ht="19.5" customHeight="1" thickBot="1" x14ac:dyDescent="0.4">
      <c r="B40" s="253">
        <f>'Meine Tipps'!B40</f>
        <v>34</v>
      </c>
      <c r="C40" s="290">
        <f>'Meine Tipps'!C40</f>
        <v>45469</v>
      </c>
      <c r="D40" s="291">
        <f>'Meine Tipps'!D40</f>
        <v>0.75</v>
      </c>
      <c r="E40" s="292" t="str">
        <f>'Meine Tipps'!E40</f>
        <v>Ukraine</v>
      </c>
      <c r="F40" s="292" t="str">
        <f>'Meine Tipps'!F40</f>
        <v>Belgien</v>
      </c>
      <c r="G40" s="293">
        <f>IF('Meine Tipps'!G40=Kontrolle!G40,0,1)</f>
        <v>0</v>
      </c>
      <c r="H40" s="293" t="s">
        <v>54</v>
      </c>
      <c r="I40" s="293">
        <f>IF('Meine Tipps'!I40=Kontrolle!I40,0,1)</f>
        <v>0</v>
      </c>
      <c r="J40" s="293">
        <f>'Meine Tipps'!J40</f>
        <v>0</v>
      </c>
      <c r="K40" s="152">
        <f>IF('Meine Tipps'!K40=Kontrolle!K40,0,1)</f>
        <v>0</v>
      </c>
      <c r="L40" s="39">
        <f>'Meine Tipps'!L40</f>
        <v>0</v>
      </c>
      <c r="M40" s="39"/>
      <c r="N40" s="39"/>
      <c r="O40" s="17"/>
      <c r="P40" s="39" t="str">
        <f>'Meine Tipps'!P40</f>
        <v>nein</v>
      </c>
      <c r="Q40" s="40">
        <f>IF('Meine Tipps'!Q40=Kontrolle!Q40,0,1)</f>
        <v>0</v>
      </c>
      <c r="T40" s="171">
        <f>IF('Meine Tipps'!T40=Kontrolle!T40,0,1)</f>
        <v>0</v>
      </c>
      <c r="U40" s="172">
        <f>IF('Meine Tipps'!U40=Kontrolle!U40,0,1)</f>
        <v>0</v>
      </c>
      <c r="V40" s="641">
        <f>IF('Tipp-Formular'!V40=Kontrolle!V40,0,1)</f>
        <v>0</v>
      </c>
      <c r="W40" s="641">
        <f>IF('Tipp-Formular'!W40=Kontrolle!W40,0,1)</f>
        <v>0</v>
      </c>
      <c r="X40" s="641">
        <f>IF('Tipp-Formular'!X40=Kontrolle!X40,0,1)</f>
        <v>0</v>
      </c>
      <c r="Y40" s="641">
        <f>IF('Tipp-Formular'!Y40=Kontrolle!Y40,0,1)</f>
        <v>0</v>
      </c>
      <c r="Z40" s="641">
        <f>IF('Tipp-Formular'!Z40=Kontrolle!Z40,0,1)</f>
        <v>0</v>
      </c>
      <c r="AA40" s="641">
        <f>IF('Tipp-Formular'!AA40=Kontrolle!AA40,0,1)</f>
        <v>0</v>
      </c>
      <c r="AB40" s="641">
        <f>IF('Tipp-Formular'!AB40=Kontrolle!AB40,0,1)</f>
        <v>0</v>
      </c>
      <c r="AC40" s="642">
        <f>IF('Tipp-Formular'!AC40=Kontrolle!AC40,0,1)</f>
        <v>0</v>
      </c>
      <c r="AE40" s="19">
        <f>'Meine Tipps'!AE40</f>
        <v>0</v>
      </c>
      <c r="AF40" s="19"/>
      <c r="AG40" s="606"/>
      <c r="AH40" s="476"/>
      <c r="AI40" s="626">
        <f>'Meine Tipps'!AI40:AI41</f>
        <v>45483</v>
      </c>
      <c r="AJ40" s="627">
        <f>'Meine Tipps'!AJ40:AJ41</f>
        <v>0.875</v>
      </c>
      <c r="AK40" s="633" t="str">
        <f>'Meine Tipps'!AK40:AK41</f>
        <v>1VF3</v>
      </c>
      <c r="AL40" s="608">
        <f>IF('Meine Tipps'!AL40=Kontrolle!AL40,0,1)</f>
        <v>0</v>
      </c>
      <c r="AM40" s="608">
        <f>IF('Meine Tipps'!AM40=Kontrolle!AM40,0,1)</f>
        <v>0</v>
      </c>
      <c r="AN40" s="608">
        <f>IF('Meine Tipps'!AN40=Kontrolle!AN40,0,1)</f>
        <v>0</v>
      </c>
      <c r="AO40" s="694">
        <f>IF('Meine Tipps'!AO40=Kontrolle!AO40,0,1)</f>
        <v>0</v>
      </c>
      <c r="AP40" s="628" t="s">
        <v>54</v>
      </c>
      <c r="AQ40" s="694">
        <f>IF('Meine Tipps'!AQ40=Kontrolle!AQ40,0,1)</f>
        <v>0</v>
      </c>
      <c r="AR40" s="632"/>
      <c r="AS40" s="634">
        <f>'Meine Tipps'!AS40</f>
        <v>0</v>
      </c>
      <c r="AT40" s="694">
        <f>IF('Meine Tipps'!AT40=Kontrolle!AT40,0,1)</f>
        <v>0</v>
      </c>
      <c r="AU40" s="580">
        <f>IF('Meine Tipps'!AU40=Kontrolle!AU40,0,1)</f>
        <v>0</v>
      </c>
      <c r="AV40" s="476" t="str">
        <f>'Meine Tipps'!AV40:AV41</f>
        <v>1HF2</v>
      </c>
      <c r="AW40" s="482" t="str">
        <f>'Meine Tipps'!AW40:AW41</f>
        <v/>
      </c>
      <c r="AX40" s="476" t="e">
        <f>'Meine Tipps'!AX40:AX41</f>
        <v>#N/A</v>
      </c>
      <c r="AY40" s="476" t="e">
        <f>'Meine Tipps'!AY40:AY41</f>
        <v>#N/A</v>
      </c>
      <c r="AZ40" s="476" t="str">
        <f>'Meine Tipps'!AZ40:AZ41</f>
        <v>nein</v>
      </c>
      <c r="BA40" s="476" t="str">
        <f>'Meine Tipps'!BA40:BA41</f>
        <v/>
      </c>
      <c r="BB40" s="476" t="str">
        <f>'Meine Tipps'!BB40:BB41</f>
        <v>2HF2</v>
      </c>
      <c r="BC40" s="482" t="str">
        <f>'Meine Tipps'!BC40:BC41</f>
        <v/>
      </c>
    </row>
    <row r="41" spans="2:108" ht="19.5" customHeight="1" thickBot="1" x14ac:dyDescent="0.4">
      <c r="B41" s="33"/>
      <c r="C41" s="300"/>
      <c r="D41" s="294"/>
      <c r="E41" s="295"/>
      <c r="F41" s="295"/>
      <c r="G41" s="296">
        <f>SUM(G35:G40)</f>
        <v>0</v>
      </c>
      <c r="H41" s="294"/>
      <c r="I41" s="297">
        <f>SUM(I35:I40)</f>
        <v>0</v>
      </c>
      <c r="J41" s="294"/>
      <c r="K41" s="294">
        <f>SUM(K35:K40)</f>
        <v>0</v>
      </c>
      <c r="L41" s="39"/>
      <c r="M41" s="39"/>
      <c r="N41" s="39"/>
      <c r="O41" s="17"/>
      <c r="P41" s="17"/>
      <c r="Q41" s="23">
        <f>SUM(Q39:Q40)</f>
        <v>0</v>
      </c>
      <c r="R41" s="23">
        <f>SUM(G41:Q41)</f>
        <v>0</v>
      </c>
      <c r="AD41" s="19">
        <f>SUM(T35:AD40)</f>
        <v>0</v>
      </c>
      <c r="AE41" s="19"/>
      <c r="AF41" s="19"/>
      <c r="AG41" s="19"/>
      <c r="AH41" s="476"/>
      <c r="AI41" s="653"/>
      <c r="AJ41" s="654"/>
      <c r="AK41" s="655"/>
      <c r="AL41" s="609">
        <f>IF('Tipp-Formular'!AL41=Kontrolle!AL41,0,1)</f>
        <v>0</v>
      </c>
      <c r="AM41" s="609">
        <f>IF('Tipp-Formular'!AM41=Kontrolle!AM41,0,1)</f>
        <v>0</v>
      </c>
      <c r="AN41" s="609">
        <f>IF('Tipp-Formular'!AN41=Kontrolle!AN41,0,1)</f>
        <v>0</v>
      </c>
      <c r="AO41" s="695">
        <f>IF('Tipp-Formular'!AO41=Kontrolle!AO41,0,1)</f>
        <v>0</v>
      </c>
      <c r="AP41" s="629"/>
      <c r="AQ41" s="695">
        <f>IF('Tipp-Formular'!AQ41=Kontrolle!AQ41,0,1)</f>
        <v>0</v>
      </c>
      <c r="AR41" s="633"/>
      <c r="AS41" s="635"/>
      <c r="AT41" s="695">
        <f>IF('Tipp-Formular'!AT41=Kontrolle!AT41,0,1)</f>
        <v>0</v>
      </c>
      <c r="AU41" s="580">
        <f>IF('Tipp-Formular'!AU41=Kontrolle!AU41,0,1)</f>
        <v>0</v>
      </c>
      <c r="AV41" s="476"/>
      <c r="AW41" s="482"/>
      <c r="AX41" s="476"/>
      <c r="AY41" s="476"/>
      <c r="AZ41" s="476"/>
      <c r="BA41" s="476"/>
      <c r="BB41" s="476"/>
      <c r="BC41" s="482"/>
    </row>
    <row r="42" spans="2:108" ht="28.5" customHeight="1" thickBot="1" x14ac:dyDescent="0.4">
      <c r="B42" s="251"/>
      <c r="C42" s="614" t="s">
        <v>477</v>
      </c>
      <c r="D42" s="615"/>
      <c r="E42" s="615"/>
      <c r="F42" s="615"/>
      <c r="G42" s="615"/>
      <c r="H42" s="185"/>
      <c r="I42" s="184"/>
      <c r="J42" s="185"/>
      <c r="K42" s="183"/>
      <c r="L42" s="39"/>
      <c r="M42" s="39"/>
      <c r="N42" s="39"/>
      <c r="O42" s="17"/>
      <c r="P42" s="17"/>
      <c r="Q42" s="590" t="str">
        <f>'Meine Tipps'!Q42:R46</f>
        <v/>
      </c>
      <c r="R42" s="590"/>
      <c r="T42" s="616" t="s">
        <v>477</v>
      </c>
      <c r="U42" s="617"/>
      <c r="V42" s="617"/>
      <c r="W42" s="617"/>
      <c r="X42" s="617"/>
      <c r="Y42" s="617"/>
      <c r="Z42" s="617"/>
      <c r="AA42" s="617"/>
      <c r="AB42" s="617"/>
      <c r="AC42" s="618"/>
      <c r="AE42" s="476"/>
      <c r="AF42" s="476"/>
      <c r="AG42" s="606" t="str">
        <f>'Meine Tipps'!AG42:AG46</f>
        <v>.</v>
      </c>
      <c r="AL42" s="282">
        <f>SUM(AL38:AL41)</f>
        <v>0</v>
      </c>
      <c r="AM42" s="370">
        <f t="shared" ref="AM42:AU42" si="2">SUM(AM38:AM41)</f>
        <v>0</v>
      </c>
      <c r="AN42" s="282">
        <f t="shared" si="2"/>
        <v>0</v>
      </c>
      <c r="AO42" s="282">
        <f t="shared" si="2"/>
        <v>0</v>
      </c>
      <c r="AP42" s="370"/>
      <c r="AQ42" s="282">
        <f t="shared" si="2"/>
        <v>0</v>
      </c>
      <c r="AR42" s="370">
        <f t="shared" si="2"/>
        <v>0</v>
      </c>
      <c r="AS42" s="370"/>
      <c r="AT42" s="282">
        <f t="shared" si="2"/>
        <v>0</v>
      </c>
      <c r="AU42" s="282">
        <f t="shared" si="2"/>
        <v>0</v>
      </c>
      <c r="AV42" s="369"/>
      <c r="AW42" s="369"/>
      <c r="AX42" s="369"/>
      <c r="AY42" s="369"/>
      <c r="AZ42" s="369"/>
      <c r="BA42" s="369"/>
      <c r="BB42" s="369"/>
      <c r="BC42" s="369"/>
      <c r="BD42" s="23">
        <f>SUM(AL42:AU42)</f>
        <v>0</v>
      </c>
      <c r="DA42" s="335" t="str">
        <f>'Meine Tipps'!DA42</f>
        <v>Gruppe F</v>
      </c>
      <c r="DB42" s="98" t="str">
        <f>'Meine Tipps'!DB42</f>
        <v>Gelb
=1 Punkt</v>
      </c>
      <c r="DC42" s="98" t="str">
        <f>'Meine Tipps'!DC42</f>
        <v>Rot
=3 Punkte</v>
      </c>
      <c r="DD42" s="19" t="str">
        <f>'Meine Tipps'!DD42</f>
        <v>Summe</v>
      </c>
    </row>
    <row r="43" spans="2:108" ht="19.5" customHeight="1" thickBot="1" x14ac:dyDescent="0.4">
      <c r="B43" s="252">
        <f>'Meine Tipps'!B43</f>
        <v>11</v>
      </c>
      <c r="C43" s="286">
        <f>'Meine Tipps'!C43</f>
        <v>45461</v>
      </c>
      <c r="D43" s="287">
        <f>'Meine Tipps'!D43</f>
        <v>0.75</v>
      </c>
      <c r="E43" s="288" t="str">
        <f>'Meine Tipps'!E43</f>
        <v>Türkei</v>
      </c>
      <c r="F43" s="288" t="str">
        <f>'Meine Tipps'!F43</f>
        <v>Georgien</v>
      </c>
      <c r="G43" s="366">
        <f>IF('Meine Tipps'!G43=Kontrolle!G43,0,1)</f>
        <v>0</v>
      </c>
      <c r="H43" s="366" t="s">
        <v>54</v>
      </c>
      <c r="I43" s="366">
        <f>IF('Meine Tipps'!I43=Kontrolle!I43,0,1)</f>
        <v>0</v>
      </c>
      <c r="J43" s="366">
        <f>'Meine Tipps'!J43</f>
        <v>0</v>
      </c>
      <c r="K43" s="367">
        <f>IF('Meine Tipps'!K43=Kontrolle!K43,0,1)</f>
        <v>0</v>
      </c>
      <c r="L43" s="22">
        <f>'Meine Tipps'!L43</f>
        <v>0</v>
      </c>
      <c r="Q43" s="590"/>
      <c r="R43" s="590"/>
      <c r="T43" s="158">
        <f>IF('Meine Tipps'!T43=Kontrolle!T43,0,1)</f>
        <v>0</v>
      </c>
      <c r="U43" s="159" t="s">
        <v>139</v>
      </c>
      <c r="V43" s="160">
        <f>IF('Meine Tipps'!V43=Kontrolle!V43,0,1)</f>
        <v>0</v>
      </c>
      <c r="W43" s="160">
        <f>IF('Meine Tipps'!W43=Kontrolle!W43,0,1)</f>
        <v>0</v>
      </c>
      <c r="X43" s="161">
        <f>IF('Meine Tipps'!X43=Kontrolle!X43,0,1)</f>
        <v>0</v>
      </c>
      <c r="Y43" s="161" t="s">
        <v>54</v>
      </c>
      <c r="Z43" s="159">
        <f>IF('Meine Tipps'!Z43=Kontrolle!Z43,0,1)</f>
        <v>0</v>
      </c>
      <c r="AA43" s="161">
        <f>IF('Meine Tipps'!AA43=Kontrolle!AA43,0,1)</f>
        <v>0</v>
      </c>
      <c r="AB43" s="162">
        <f>IF('Meine Tipps'!AB43=Kontrolle!AB43,0,1)</f>
        <v>0</v>
      </c>
      <c r="AC43" s="163">
        <f>IF('Meine Tipps'!AC43=Kontrolle!AC43,0,1)</f>
        <v>0</v>
      </c>
      <c r="AD43" s="340">
        <f>IF('Meine Tipps'!AD43=Kontrolle!AD43,0,1)</f>
        <v>0</v>
      </c>
      <c r="AE43" s="476"/>
      <c r="AF43" s="476"/>
      <c r="AG43" s="606"/>
      <c r="DA43" s="23" t="str">
        <f>'Meine Tipps'!DA43</f>
        <v>Türkei</v>
      </c>
      <c r="DB43" s="39">
        <f>IF('Meine Tipps'!DB43=Kontrolle!DB43,0,1)</f>
        <v>0</v>
      </c>
      <c r="DC43" s="39">
        <f>IF('Meine Tipps'!DC43=Kontrolle!DC43,0,1)</f>
        <v>0</v>
      </c>
      <c r="DD43" s="39">
        <f>IF('Meine Tipps'!DD43=Kontrolle!DD43,0,1)</f>
        <v>0</v>
      </c>
    </row>
    <row r="44" spans="2:108" ht="19.5" customHeight="1" x14ac:dyDescent="0.35">
      <c r="B44" s="252">
        <f>'Meine Tipps'!B44</f>
        <v>12</v>
      </c>
      <c r="C44" s="286">
        <f>'Meine Tipps'!C44</f>
        <v>45461</v>
      </c>
      <c r="D44" s="287">
        <f>'Meine Tipps'!D44</f>
        <v>0.875</v>
      </c>
      <c r="E44" s="288" t="str">
        <f>'Meine Tipps'!E44</f>
        <v>Portugal</v>
      </c>
      <c r="F44" s="288" t="str">
        <f>'Meine Tipps'!F44</f>
        <v>Tschechien</v>
      </c>
      <c r="G44" s="289">
        <f>IF('Meine Tipps'!G44=Kontrolle!G44,0,1)</f>
        <v>0</v>
      </c>
      <c r="H44" s="289" t="s">
        <v>54</v>
      </c>
      <c r="I44" s="289">
        <f>IF('Meine Tipps'!I44=Kontrolle!I44,0,1)</f>
        <v>0</v>
      </c>
      <c r="J44" s="289">
        <f>'Meine Tipps'!J44</f>
        <v>0</v>
      </c>
      <c r="K44" s="151">
        <f>IF('Meine Tipps'!K44=Kontrolle!K44,0,1)</f>
        <v>0</v>
      </c>
      <c r="L44" s="22">
        <f>'Meine Tipps'!L44</f>
        <v>0</v>
      </c>
      <c r="Q44" s="590"/>
      <c r="R44" s="590"/>
      <c r="T44" s="158">
        <f>IF('Meine Tipps'!T44=Kontrolle!T44,0,1)</f>
        <v>0</v>
      </c>
      <c r="U44" s="159" t="s">
        <v>139</v>
      </c>
      <c r="V44" s="160">
        <f>IF('Meine Tipps'!V44=Kontrolle!V44,0,1)</f>
        <v>0</v>
      </c>
      <c r="W44" s="160">
        <f>IF('Meine Tipps'!W44=Kontrolle!W44,0,1)</f>
        <v>0</v>
      </c>
      <c r="X44" s="161">
        <f>IF('Meine Tipps'!X44=Kontrolle!X44,0,1)</f>
        <v>0</v>
      </c>
      <c r="Y44" s="161" t="s">
        <v>54</v>
      </c>
      <c r="Z44" s="159">
        <f>IF('Meine Tipps'!Z44=Kontrolle!Z44,0,1)</f>
        <v>0</v>
      </c>
      <c r="AA44" s="161">
        <f>IF('Meine Tipps'!AA44=Kontrolle!AA44,0,1)</f>
        <v>0</v>
      </c>
      <c r="AB44" s="162">
        <f>IF('Meine Tipps'!AB44=Kontrolle!AB44,0,1)</f>
        <v>0</v>
      </c>
      <c r="AC44" s="163">
        <f>IF('Meine Tipps'!AC44=Kontrolle!AC44,0,1)</f>
        <v>0</v>
      </c>
      <c r="AD44" s="341">
        <f>IF('Meine Tipps'!AD44=Kontrolle!AD44,0,1)</f>
        <v>0</v>
      </c>
      <c r="AE44" s="19"/>
      <c r="AF44" s="19"/>
      <c r="AG44" s="606"/>
      <c r="AI44" s="678" t="s">
        <v>59</v>
      </c>
      <c r="AJ44" s="679"/>
      <c r="AK44" s="679"/>
      <c r="AL44" s="679"/>
      <c r="AM44" s="679"/>
      <c r="AN44" s="679"/>
      <c r="AO44" s="679"/>
      <c r="AP44" s="679"/>
      <c r="AQ44" s="679"/>
      <c r="AR44" s="679"/>
      <c r="AS44" s="679"/>
      <c r="AT44" s="680"/>
      <c r="DA44" s="23" t="str">
        <f>'Meine Tipps'!DA44</f>
        <v>Georgien</v>
      </c>
      <c r="DB44" s="39">
        <f>IF('Meine Tipps'!DB44=Kontrolle!DB44,0,1)</f>
        <v>0</v>
      </c>
      <c r="DC44" s="39">
        <f>IF('Meine Tipps'!DC44=Kontrolle!DC44,0,1)</f>
        <v>0</v>
      </c>
      <c r="DD44" s="39">
        <f>IF('Meine Tipps'!DD44=Kontrolle!DD44,0,1)</f>
        <v>0</v>
      </c>
    </row>
    <row r="45" spans="2:108" ht="19.5" customHeight="1" thickBot="1" x14ac:dyDescent="0.4">
      <c r="B45" s="252">
        <f>'Meine Tipps'!B45</f>
        <v>23</v>
      </c>
      <c r="C45" s="286">
        <f>'Meine Tipps'!C45</f>
        <v>45465</v>
      </c>
      <c r="D45" s="287">
        <f>'Meine Tipps'!D45</f>
        <v>0.75</v>
      </c>
      <c r="E45" s="288" t="str">
        <f>'Meine Tipps'!E45</f>
        <v>Türkei</v>
      </c>
      <c r="F45" s="288" t="str">
        <f>'Meine Tipps'!F45</f>
        <v>Portugal</v>
      </c>
      <c r="G45" s="289">
        <f>IF('Meine Tipps'!G45=Kontrolle!G45,0,1)</f>
        <v>0</v>
      </c>
      <c r="H45" s="289" t="s">
        <v>54</v>
      </c>
      <c r="I45" s="289">
        <f>IF('Meine Tipps'!I45=Kontrolle!I45,0,1)</f>
        <v>0</v>
      </c>
      <c r="J45" s="289">
        <f>'Meine Tipps'!J45</f>
        <v>0</v>
      </c>
      <c r="K45" s="151">
        <f>IF('Meine Tipps'!K45=Kontrolle!K45,0,1)</f>
        <v>0</v>
      </c>
      <c r="L45" s="22">
        <f>'Meine Tipps'!L45</f>
        <v>0</v>
      </c>
      <c r="Q45" s="590"/>
      <c r="R45" s="590"/>
      <c r="T45" s="158">
        <f>IF('Meine Tipps'!T45=Kontrolle!T45,0,1)</f>
        <v>0</v>
      </c>
      <c r="U45" s="159" t="s">
        <v>139</v>
      </c>
      <c r="V45" s="160">
        <f>IF('Meine Tipps'!V45=Kontrolle!V45,0,1)</f>
        <v>0</v>
      </c>
      <c r="W45" s="160">
        <f>IF('Meine Tipps'!W45=Kontrolle!W45,0,1)</f>
        <v>0</v>
      </c>
      <c r="X45" s="161">
        <f>IF('Meine Tipps'!X45=Kontrolle!X45,0,1)</f>
        <v>0</v>
      </c>
      <c r="Y45" s="161" t="s">
        <v>54</v>
      </c>
      <c r="Z45" s="159">
        <f>IF('Meine Tipps'!Z45=Kontrolle!Z45,0,1)</f>
        <v>0</v>
      </c>
      <c r="AA45" s="161">
        <f>IF('Meine Tipps'!AA45=Kontrolle!AA45,0,1)</f>
        <v>0</v>
      </c>
      <c r="AB45" s="162">
        <f>IF('Meine Tipps'!AB45=Kontrolle!AB45,0,1)</f>
        <v>0</v>
      </c>
      <c r="AC45" s="163">
        <f>IF('Meine Tipps'!AC45=Kontrolle!AC45,0,1)</f>
        <v>0</v>
      </c>
      <c r="AD45" s="342">
        <f>IF('Meine Tipps'!AD45=Kontrolle!AD45,0,1)</f>
        <v>0</v>
      </c>
      <c r="AE45" s="19"/>
      <c r="AF45" s="19"/>
      <c r="AG45" s="606"/>
      <c r="AI45" s="681"/>
      <c r="AJ45" s="682"/>
      <c r="AK45" s="682"/>
      <c r="AL45" s="682"/>
      <c r="AM45" s="682"/>
      <c r="AN45" s="682"/>
      <c r="AO45" s="682"/>
      <c r="AP45" s="682"/>
      <c r="AQ45" s="682"/>
      <c r="AR45" s="682"/>
      <c r="AS45" s="682"/>
      <c r="AT45" s="683"/>
      <c r="DA45" s="23" t="str">
        <f>'Meine Tipps'!DA45</f>
        <v>Portugal</v>
      </c>
      <c r="DB45" s="39">
        <f>IF('Meine Tipps'!DB45=Kontrolle!DB45,0,1)</f>
        <v>0</v>
      </c>
      <c r="DC45" s="39">
        <f>IF('Meine Tipps'!DC45=Kontrolle!DC45,0,1)</f>
        <v>0</v>
      </c>
      <c r="DD45" s="39">
        <f>IF('Meine Tipps'!DD45=Kontrolle!DD45,0,1)</f>
        <v>0</v>
      </c>
    </row>
    <row r="46" spans="2:108" ht="19.5" customHeight="1" thickBot="1" x14ac:dyDescent="0.4">
      <c r="B46" s="252">
        <f>'Meine Tipps'!B46</f>
        <v>24</v>
      </c>
      <c r="C46" s="286">
        <f>'Meine Tipps'!C46</f>
        <v>45465</v>
      </c>
      <c r="D46" s="287">
        <f>'Meine Tipps'!D46</f>
        <v>0.625</v>
      </c>
      <c r="E46" s="288" t="str">
        <f>'Meine Tipps'!E46</f>
        <v>Georgien</v>
      </c>
      <c r="F46" s="288" t="str">
        <f>'Meine Tipps'!F46</f>
        <v>Tschechien</v>
      </c>
      <c r="G46" s="289">
        <f>IF('Meine Tipps'!G46=Kontrolle!G46,0,1)</f>
        <v>0</v>
      </c>
      <c r="H46" s="289" t="s">
        <v>54</v>
      </c>
      <c r="I46" s="289">
        <f>IF('Meine Tipps'!I46=Kontrolle!I46,0,1)</f>
        <v>0</v>
      </c>
      <c r="J46" s="289">
        <f>'Meine Tipps'!J46</f>
        <v>0</v>
      </c>
      <c r="K46" s="151">
        <f>IF('Meine Tipps'!K46=Kontrolle!K46,0,1)</f>
        <v>0</v>
      </c>
      <c r="L46" s="22">
        <f>'Meine Tipps'!L46</f>
        <v>0</v>
      </c>
      <c r="Q46" s="590"/>
      <c r="R46" s="590"/>
      <c r="T46" s="164">
        <f>IF('Meine Tipps'!T46=Kontrolle!T46,0,1)</f>
        <v>0</v>
      </c>
      <c r="U46" s="165" t="s">
        <v>139</v>
      </c>
      <c r="V46" s="166">
        <f>IF('Meine Tipps'!V46=Kontrolle!V46,0,1)</f>
        <v>0</v>
      </c>
      <c r="W46" s="166">
        <f>IF('Meine Tipps'!W46=Kontrolle!W46,0,1)</f>
        <v>0</v>
      </c>
      <c r="X46" s="167">
        <f>IF('Meine Tipps'!X46=Kontrolle!X46,0,1)</f>
        <v>0</v>
      </c>
      <c r="Y46" s="167" t="s">
        <v>54</v>
      </c>
      <c r="Z46" s="165">
        <f>IF('Meine Tipps'!Z46=Kontrolle!Z46,0,1)</f>
        <v>0</v>
      </c>
      <c r="AA46" s="167">
        <f>IF('Meine Tipps'!AA46=Kontrolle!AA46,0,1)</f>
        <v>0</v>
      </c>
      <c r="AB46" s="168">
        <f>IF('Meine Tipps'!AB46=Kontrolle!AB46,0,1)</f>
        <v>0</v>
      </c>
      <c r="AC46" s="169">
        <f>IF('Meine Tipps'!AC46=Kontrolle!AC46,0,1)</f>
        <v>0</v>
      </c>
      <c r="AD46" s="19">
        <f>IF('Meine Tipps'!AD46=Kontrolle!AD46,0,1)</f>
        <v>0</v>
      </c>
      <c r="AE46" s="19"/>
      <c r="AF46" s="19"/>
      <c r="AG46" s="606"/>
      <c r="AH46" s="23"/>
      <c r="AI46" s="681"/>
      <c r="AJ46" s="682"/>
      <c r="AK46" s="682"/>
      <c r="AL46" s="682"/>
      <c r="AM46" s="682"/>
      <c r="AN46" s="682"/>
      <c r="AO46" s="682"/>
      <c r="AP46" s="682"/>
      <c r="AQ46" s="682"/>
      <c r="AR46" s="682"/>
      <c r="AS46" s="682"/>
      <c r="AT46" s="683"/>
      <c r="DA46" s="23" t="str">
        <f>'Meine Tipps'!DA46</f>
        <v>Tschechien</v>
      </c>
      <c r="DB46" s="39">
        <f>IF('Meine Tipps'!DB46=Kontrolle!DB46,0,1)</f>
        <v>0</v>
      </c>
      <c r="DC46" s="39">
        <f>IF('Meine Tipps'!DC46=Kontrolle!DC46,0,1)</f>
        <v>0</v>
      </c>
      <c r="DD46" s="39">
        <f>IF('Meine Tipps'!DD46=Kontrolle!DD46,0,1)</f>
        <v>0</v>
      </c>
    </row>
    <row r="47" spans="2:108" ht="19.5" customHeight="1" x14ac:dyDescent="0.35">
      <c r="B47" s="252">
        <f>'Meine Tipps'!B47</f>
        <v>35</v>
      </c>
      <c r="C47" s="286">
        <f>'Meine Tipps'!C47</f>
        <v>45469</v>
      </c>
      <c r="D47" s="287">
        <f>'Meine Tipps'!D47</f>
        <v>0.875</v>
      </c>
      <c r="E47" s="288" t="str">
        <f>'Meine Tipps'!E47</f>
        <v>Georgien</v>
      </c>
      <c r="F47" s="288" t="str">
        <f>'Meine Tipps'!F47</f>
        <v>Portugal</v>
      </c>
      <c r="G47" s="289">
        <f>IF('Meine Tipps'!G47=Kontrolle!G47,0,1)</f>
        <v>0</v>
      </c>
      <c r="H47" s="289" t="s">
        <v>54</v>
      </c>
      <c r="I47" s="289">
        <f>IF('Meine Tipps'!I47=Kontrolle!I47,0,1)</f>
        <v>0</v>
      </c>
      <c r="J47" s="289">
        <f>'Meine Tipps'!J47</f>
        <v>0</v>
      </c>
      <c r="K47" s="151">
        <f>IF('Meine Tipps'!K47=Kontrolle!K47,0,1)</f>
        <v>0</v>
      </c>
      <c r="L47" s="39">
        <f>'Meine Tipps'!L47</f>
        <v>0</v>
      </c>
      <c r="M47" s="39"/>
      <c r="N47" s="39"/>
      <c r="O47" s="17"/>
      <c r="P47" s="39" t="str">
        <f>'Meine Tipps'!P47</f>
        <v>nein</v>
      </c>
      <c r="Q47" s="40">
        <f>IF('Meine Tipps'!Q47=Kontrolle!Q47,0,1)</f>
        <v>0</v>
      </c>
      <c r="T47" s="170">
        <f>IF('Meine Tipps'!T47=Kontrolle!T47,0,1)</f>
        <v>0</v>
      </c>
      <c r="U47" s="276">
        <f>IF('Meine Tipps'!U47=Kontrolle!U47,0,1)</f>
        <v>0</v>
      </c>
      <c r="V47" s="644">
        <f>IF('Meine Tipps'!V47=Kontrolle!V47,0,1)</f>
        <v>0</v>
      </c>
      <c r="W47" s="644">
        <f>IF('Tipp-Formular'!W47=Kontrolle!W47,0,1)</f>
        <v>0</v>
      </c>
      <c r="X47" s="644">
        <f>IF('Tipp-Formular'!X47=Kontrolle!X47,0,1)</f>
        <v>0</v>
      </c>
      <c r="Y47" s="644">
        <f>IF('Tipp-Formular'!Y47=Kontrolle!Y47,0,1)</f>
        <v>0</v>
      </c>
      <c r="Z47" s="644">
        <f>IF('Tipp-Formular'!Z47=Kontrolle!Z47,0,1)</f>
        <v>0</v>
      </c>
      <c r="AA47" s="644">
        <f>IF('Tipp-Formular'!AA47=Kontrolle!AA47,0,1)</f>
        <v>0</v>
      </c>
      <c r="AB47" s="644">
        <f>IF('Tipp-Formular'!AB47=Kontrolle!AB47,0,1)</f>
        <v>0</v>
      </c>
      <c r="AC47" s="645">
        <f>IF('Tipp-Formular'!AC47=Kontrolle!AC47,0,1)</f>
        <v>0</v>
      </c>
      <c r="AE47" s="19">
        <f>'Meine Tipps'!AE47</f>
        <v>0</v>
      </c>
      <c r="AF47" s="19"/>
      <c r="AG47" s="606"/>
      <c r="AH47" s="476"/>
      <c r="AI47" s="625">
        <f>'Meine Tipps'!AI47:AI48</f>
        <v>45487</v>
      </c>
      <c r="AJ47" s="638">
        <f>'Meine Tipps'!AJ47:AJ48</f>
        <v>0.875</v>
      </c>
      <c r="AK47" s="632" t="str">
        <f>'Meine Tipps'!AK47:AK48</f>
        <v>1HF1</v>
      </c>
      <c r="AL47" s="608">
        <f>IF('Meine Tipps'!AL47=Kontrolle!AL47,0,1)</f>
        <v>0</v>
      </c>
      <c r="AM47" s="608">
        <f>IF('Meine Tipps'!AM47=Kontrolle!AM47,0,1)</f>
        <v>0</v>
      </c>
      <c r="AN47" s="608">
        <f>IF('Meine Tipps'!AN47=Kontrolle!AN47,0,1)</f>
        <v>0</v>
      </c>
      <c r="AO47" s="694">
        <f>IF('Meine Tipps'!AO47=Kontrolle!AO47,0,1)</f>
        <v>0</v>
      </c>
      <c r="AP47" s="628" t="s">
        <v>54</v>
      </c>
      <c r="AQ47" s="694">
        <f>IF('Meine Tipps'!AQ47=Kontrolle!AQ47,0,1)</f>
        <v>0</v>
      </c>
      <c r="AR47" s="632"/>
      <c r="AS47" s="634"/>
      <c r="AT47" s="694">
        <f>IF('Meine Tipps'!AT47=Kontrolle!AT47,0,1)</f>
        <v>0</v>
      </c>
      <c r="AU47" s="580">
        <f>IF('Meine Tipps'!AU47=Kontrolle!AU47,0,1)</f>
        <v>0</v>
      </c>
      <c r="AV47" s="476" t="str">
        <f>'Meine Tipps'!AV47:AV48</f>
        <v>1F</v>
      </c>
      <c r="AW47" s="482" t="str">
        <f>'Meine Tipps'!AW47:AW48</f>
        <v/>
      </c>
      <c r="AX47" s="476" t="str">
        <f>'Meine Tipps'!AX47:AX48</f>
        <v xml:space="preserve"> </v>
      </c>
      <c r="AY47" s="476" t="e">
        <f>'Meine Tipps'!AY47:AY48</f>
        <v>#N/A</v>
      </c>
      <c r="AZ47" s="476" t="str">
        <f>'Meine Tipps'!AZ47:AZ48</f>
        <v>nein</v>
      </c>
      <c r="BA47" s="476" t="str">
        <f>'Meine Tipps'!BA47:BA48</f>
        <v/>
      </c>
      <c r="BB47" s="476" t="str">
        <f>'Meine Tipps'!BB47:BB48</f>
        <v>2F</v>
      </c>
      <c r="BC47" s="482" t="str">
        <f>'Meine Tipps'!BC47:BC48</f>
        <v/>
      </c>
      <c r="DD47" s="23">
        <f>SUM(DB43:DD46)</f>
        <v>0</v>
      </c>
    </row>
    <row r="48" spans="2:108" ht="19.5" customHeight="1" thickBot="1" x14ac:dyDescent="0.4">
      <c r="B48" s="253">
        <f>'Meine Tipps'!B48</f>
        <v>36</v>
      </c>
      <c r="C48" s="290">
        <f>'Meine Tipps'!C48</f>
        <v>45469</v>
      </c>
      <c r="D48" s="291">
        <f>'Meine Tipps'!D48</f>
        <v>0.875</v>
      </c>
      <c r="E48" s="292" t="str">
        <f>'Meine Tipps'!E48</f>
        <v>Tschechien</v>
      </c>
      <c r="F48" s="292" t="str">
        <f>'Meine Tipps'!F48</f>
        <v>Türkei</v>
      </c>
      <c r="G48" s="293">
        <f>IF('Meine Tipps'!G48=Kontrolle!G48,0,1)</f>
        <v>0</v>
      </c>
      <c r="H48" s="293" t="s">
        <v>54</v>
      </c>
      <c r="I48" s="293">
        <f>IF('Meine Tipps'!I48=Kontrolle!I48,0,1)</f>
        <v>0</v>
      </c>
      <c r="J48" s="293">
        <f>'Meine Tipps'!J48</f>
        <v>0</v>
      </c>
      <c r="K48" s="152">
        <f>IF('Meine Tipps'!K48=Kontrolle!K48,0,1)</f>
        <v>0</v>
      </c>
      <c r="L48" s="39">
        <f>'Meine Tipps'!L48</f>
        <v>0</v>
      </c>
      <c r="M48" s="39"/>
      <c r="N48" s="39"/>
      <c r="O48" s="17"/>
      <c r="P48" s="39" t="str">
        <f>'Meine Tipps'!P48</f>
        <v>nein</v>
      </c>
      <c r="Q48" s="40">
        <f>IF('Meine Tipps'!Q48=Kontrolle!Q48,0,1)</f>
        <v>0</v>
      </c>
      <c r="T48" s="171">
        <f>IF('Meine Tipps'!T48=Kontrolle!T48,0,1)</f>
        <v>0</v>
      </c>
      <c r="U48" s="172">
        <f>IF('Meine Tipps'!U48=Kontrolle!U48,0,1)</f>
        <v>0</v>
      </c>
      <c r="V48" s="641">
        <f>IF('Tipp-Formular'!V48=Kontrolle!V48,0,1)</f>
        <v>0</v>
      </c>
      <c r="W48" s="641">
        <f>IF('Tipp-Formular'!W48=Kontrolle!W48,0,1)</f>
        <v>0</v>
      </c>
      <c r="X48" s="641">
        <f>IF('Tipp-Formular'!X48=Kontrolle!X48,0,1)</f>
        <v>0</v>
      </c>
      <c r="Y48" s="641">
        <f>IF('Tipp-Formular'!Y48=Kontrolle!Y48,0,1)</f>
        <v>0</v>
      </c>
      <c r="Z48" s="641">
        <f>IF('Tipp-Formular'!Z48=Kontrolle!Z48,0,1)</f>
        <v>0</v>
      </c>
      <c r="AA48" s="641">
        <f>IF('Tipp-Formular'!AA48=Kontrolle!AA48,0,1)</f>
        <v>0</v>
      </c>
      <c r="AB48" s="641">
        <f>IF('Tipp-Formular'!AB48=Kontrolle!AB48,0,1)</f>
        <v>0</v>
      </c>
      <c r="AC48" s="642">
        <f>IF('Tipp-Formular'!AC48=Kontrolle!AC48,0,1)</f>
        <v>0</v>
      </c>
      <c r="AE48" s="19">
        <f>'Meine Tipps'!AE48</f>
        <v>0</v>
      </c>
      <c r="AF48" s="19"/>
      <c r="AG48" s="606"/>
      <c r="AH48" s="476"/>
      <c r="AI48" s="653"/>
      <c r="AJ48" s="654"/>
      <c r="AK48" s="655"/>
      <c r="AL48" s="609">
        <f>IF('Tipp-Formular'!AL48=Kontrolle!AL48,0,1)</f>
        <v>0</v>
      </c>
      <c r="AM48" s="609">
        <f>IF('Tipp-Formular'!AM48=Kontrolle!AM48,0,1)</f>
        <v>0</v>
      </c>
      <c r="AN48" s="609">
        <f>IF('Tipp-Formular'!AN48=Kontrolle!AN48,0,1)</f>
        <v>0</v>
      </c>
      <c r="AO48" s="695">
        <f>IF('Tipp-Formular'!AO48=Kontrolle!AO48,0,1)</f>
        <v>0</v>
      </c>
      <c r="AP48" s="629"/>
      <c r="AQ48" s="695">
        <f>IF('Tipp-Formular'!AQ48=Kontrolle!AQ48,0,1)</f>
        <v>0</v>
      </c>
      <c r="AR48" s="633"/>
      <c r="AS48" s="635"/>
      <c r="AT48" s="695">
        <f>IF('Tipp-Formular'!AT48=Kontrolle!AT48,0,1)</f>
        <v>0</v>
      </c>
      <c r="AU48" s="580">
        <f>IF('Tipp-Formular'!AU48=Kontrolle!AU48,0,1)</f>
        <v>0</v>
      </c>
      <c r="AV48" s="476"/>
      <c r="AW48" s="482"/>
      <c r="AX48" s="476"/>
      <c r="AY48" s="476"/>
      <c r="AZ48" s="476"/>
      <c r="BA48" s="476"/>
      <c r="BB48" s="476"/>
      <c r="BC48" s="482"/>
      <c r="BD48" s="23">
        <f>SUM(AL48:AU48)</f>
        <v>0</v>
      </c>
      <c r="DD48" s="368">
        <f>DD7+DD15+DD23+DD31+DD39+DD47</f>
        <v>0</v>
      </c>
    </row>
    <row r="49" spans="3:108" ht="19.5" customHeight="1" x14ac:dyDescent="0.35">
      <c r="C49" s="23"/>
      <c r="D49" s="23"/>
      <c r="G49" s="296">
        <f>SUM(G43:G48)</f>
        <v>0</v>
      </c>
      <c r="H49" s="294"/>
      <c r="I49" s="297">
        <f>SUM(I43:I48)</f>
        <v>0</v>
      </c>
      <c r="J49" s="294"/>
      <c r="K49" s="294">
        <f>SUM(K43:K48)</f>
        <v>0</v>
      </c>
      <c r="L49" s="39"/>
      <c r="M49" s="39"/>
      <c r="N49" s="39"/>
      <c r="O49" s="17"/>
      <c r="P49" s="17"/>
      <c r="Q49" s="23">
        <f>SUM(Q47:Q48)</f>
        <v>0</v>
      </c>
      <c r="R49" s="23">
        <f>SUM(G49:Q49)</f>
        <v>0</v>
      </c>
      <c r="AD49" s="19">
        <f>SUM(T43:AD48)</f>
        <v>0</v>
      </c>
      <c r="DA49" s="604">
        <f>'1'!C10</f>
        <v>0</v>
      </c>
      <c r="DB49" s="604"/>
      <c r="DC49" s="604"/>
      <c r="DD49" s="604"/>
    </row>
    <row r="50" spans="3:108" ht="19.5" customHeight="1" thickBot="1" x14ac:dyDescent="0.4">
      <c r="C50" s="23"/>
      <c r="D50" s="23"/>
      <c r="G50" s="23"/>
      <c r="H50" s="23"/>
      <c r="I50" s="23"/>
      <c r="J50" s="23"/>
      <c r="K50" s="23"/>
      <c r="R50" s="368">
        <f>R9+R17+R25+R33+R41+R49</f>
        <v>0</v>
      </c>
      <c r="AD50" s="368">
        <f>AD9+AD17+AD25+AD33+AD41+AD49</f>
        <v>0</v>
      </c>
      <c r="AQ50" s="23"/>
      <c r="AX50" s="476"/>
      <c r="AY50" s="476">
        <f>'Meine Tipps'!AY52</f>
        <v>0</v>
      </c>
      <c r="DA50" s="604"/>
      <c r="DB50" s="604"/>
      <c r="DC50" s="604"/>
      <c r="DD50" s="604"/>
    </row>
    <row r="51" spans="3:108" ht="19.5" customHeight="1" x14ac:dyDescent="0.35">
      <c r="C51" s="578" t="s">
        <v>156</v>
      </c>
      <c r="D51" s="578"/>
      <c r="E51" s="579">
        <f>'Meine Tipps'!E54</f>
        <v>0</v>
      </c>
      <c r="F51" s="579"/>
      <c r="G51" s="579"/>
      <c r="H51" s="579"/>
      <c r="I51" s="579"/>
      <c r="J51" s="579"/>
      <c r="K51" s="579"/>
      <c r="S51" s="577" t="s">
        <v>158</v>
      </c>
      <c r="T51" s="577"/>
      <c r="U51" s="577"/>
      <c r="V51" s="577"/>
      <c r="W51" s="577"/>
      <c r="X51" s="233" t="s">
        <v>428</v>
      </c>
      <c r="Z51" s="23"/>
      <c r="AI51" s="668" t="s">
        <v>570</v>
      </c>
      <c r="AJ51" s="669"/>
      <c r="AK51" s="669"/>
      <c r="AL51" s="669"/>
      <c r="AM51" s="284"/>
      <c r="AN51" s="672">
        <v>0</v>
      </c>
      <c r="AO51" s="672"/>
      <c r="AP51" s="672"/>
      <c r="AQ51" s="672"/>
      <c r="AR51" s="673"/>
      <c r="AS51" s="27"/>
      <c r="AT51" s="27"/>
      <c r="AX51" s="476"/>
      <c r="AY51" s="476"/>
      <c r="BD51" s="23">
        <f>AN51</f>
        <v>0</v>
      </c>
      <c r="BE51" s="603">
        <f>'1'!C8</f>
        <v>0</v>
      </c>
      <c r="BF51" s="603"/>
      <c r="DA51" s="604"/>
      <c r="DB51" s="604"/>
      <c r="DC51" s="604"/>
      <c r="DD51" s="604"/>
    </row>
    <row r="52" spans="3:108" ht="19.5" customHeight="1" thickBot="1" x14ac:dyDescent="0.4">
      <c r="C52" s="578"/>
      <c r="D52" s="578"/>
      <c r="E52" s="579"/>
      <c r="F52" s="579"/>
      <c r="G52" s="579"/>
      <c r="H52" s="579"/>
      <c r="I52" s="579"/>
      <c r="J52" s="579"/>
      <c r="K52" s="579"/>
      <c r="S52" s="577"/>
      <c r="T52" s="577"/>
      <c r="U52" s="577"/>
      <c r="V52" s="577"/>
      <c r="W52" s="577"/>
      <c r="X52" s="233" t="s">
        <v>429</v>
      </c>
      <c r="AI52" s="670"/>
      <c r="AJ52" s="671"/>
      <c r="AK52" s="671"/>
      <c r="AL52" s="671"/>
      <c r="AM52" s="285"/>
      <c r="AN52" s="674"/>
      <c r="AO52" s="674"/>
      <c r="AP52" s="674"/>
      <c r="AQ52" s="674"/>
      <c r="AR52" s="675"/>
      <c r="AS52" s="27"/>
      <c r="AT52" s="27"/>
      <c r="BD52" s="371">
        <f>BD20+BD33+BD42+BD48+BD51</f>
        <v>0</v>
      </c>
      <c r="DA52" s="604"/>
      <c r="DB52" s="604"/>
      <c r="DC52" s="604"/>
      <c r="DD52" s="604"/>
    </row>
    <row r="53" spans="3:108" ht="19.5" customHeight="1" x14ac:dyDescent="0.35">
      <c r="C53" s="578" t="s">
        <v>157</v>
      </c>
      <c r="D53" s="578"/>
      <c r="E53" s="579">
        <f>'Meine Tipps'!E55</f>
        <v>0</v>
      </c>
      <c r="F53" s="579"/>
      <c r="G53" s="579"/>
      <c r="H53" s="579"/>
      <c r="I53" s="579"/>
      <c r="J53" s="579"/>
      <c r="K53" s="579"/>
      <c r="S53" s="577"/>
      <c r="T53" s="577"/>
      <c r="U53" s="577"/>
      <c r="V53" s="577"/>
      <c r="W53" s="577"/>
      <c r="X53" s="233" t="s">
        <v>430</v>
      </c>
      <c r="AQ53" s="23"/>
      <c r="AS53" s="234"/>
      <c r="AT53" s="234"/>
      <c r="DA53" s="604"/>
      <c r="DB53" s="604"/>
      <c r="DC53" s="604"/>
      <c r="DD53" s="604"/>
    </row>
    <row r="54" spans="3:108" ht="19.5" customHeight="1" x14ac:dyDescent="0.35">
      <c r="C54" s="578"/>
      <c r="D54" s="578"/>
      <c r="E54" s="579"/>
      <c r="F54" s="579"/>
      <c r="G54" s="579"/>
      <c r="H54" s="579"/>
      <c r="I54" s="579"/>
      <c r="J54" s="579"/>
      <c r="K54" s="579"/>
      <c r="S54" s="577"/>
      <c r="T54" s="577"/>
      <c r="U54" s="577"/>
      <c r="V54" s="577"/>
      <c r="W54" s="577"/>
      <c r="AQ54" s="23"/>
      <c r="AS54" s="234"/>
      <c r="AT54" s="234"/>
      <c r="BE54" s="372">
        <f>DD48+BD52+AD50+R50</f>
        <v>0</v>
      </c>
      <c r="DA54" s="604"/>
      <c r="DB54" s="604"/>
      <c r="DC54" s="604"/>
      <c r="DD54" s="604"/>
    </row>
    <row r="55" spans="3:108" ht="19.5" customHeight="1" x14ac:dyDescent="0.35">
      <c r="C55" s="23"/>
      <c r="D55" s="23"/>
      <c r="G55" s="23"/>
      <c r="H55" s="23"/>
      <c r="I55" s="23"/>
      <c r="J55" s="23"/>
      <c r="K55" s="23"/>
      <c r="AO55" s="234"/>
      <c r="AP55" s="234"/>
      <c r="AQ55" s="235"/>
      <c r="AR55" s="234"/>
      <c r="AS55" s="234"/>
      <c r="AT55" s="234"/>
    </row>
    <row r="57" spans="3:108" ht="19.5" customHeight="1" x14ac:dyDescent="0.35">
      <c r="C57" s="23"/>
      <c r="D57" s="23"/>
      <c r="G57" s="23"/>
      <c r="H57" s="23"/>
      <c r="I57" s="23"/>
      <c r="J57" s="23"/>
      <c r="K57" s="23"/>
    </row>
    <row r="58" spans="3:108" ht="19.5" customHeight="1" x14ac:dyDescent="0.35">
      <c r="C58" s="23"/>
      <c r="D58" s="23"/>
      <c r="G58" s="23"/>
      <c r="H58" s="23"/>
      <c r="I58" s="23"/>
      <c r="J58" s="23"/>
      <c r="K58" s="23"/>
    </row>
  </sheetData>
  <mergeCells count="380">
    <mergeCell ref="C51:D52"/>
    <mergeCell ref="E51:K52"/>
    <mergeCell ref="S51:W54"/>
    <mergeCell ref="AI51:AL52"/>
    <mergeCell ref="AN51:AR52"/>
    <mergeCell ref="BE51:BF51"/>
    <mergeCell ref="C53:D54"/>
    <mergeCell ref="E53:K54"/>
    <mergeCell ref="BA47:BA48"/>
    <mergeCell ref="BB47:BB48"/>
    <mergeCell ref="BC47:BC48"/>
    <mergeCell ref="AO47:AO48"/>
    <mergeCell ref="AP47:AP48"/>
    <mergeCell ref="AQ47:AQ48"/>
    <mergeCell ref="AR47:AR48"/>
    <mergeCell ref="AS47:AS48"/>
    <mergeCell ref="AT47:AT48"/>
    <mergeCell ref="AG42:AG48"/>
    <mergeCell ref="AI44:AT46"/>
    <mergeCell ref="V47:AC48"/>
    <mergeCell ref="AH47:AH48"/>
    <mergeCell ref="AI47:AI48"/>
    <mergeCell ref="AJ47:AJ48"/>
    <mergeCell ref="AK47:AK48"/>
    <mergeCell ref="DA49:DD54"/>
    <mergeCell ref="AX50:AX51"/>
    <mergeCell ref="AY50:AY51"/>
    <mergeCell ref="AU47:AU48"/>
    <mergeCell ref="AV47:AV48"/>
    <mergeCell ref="AW47:AW48"/>
    <mergeCell ref="AX47:AX48"/>
    <mergeCell ref="AY47:AY48"/>
    <mergeCell ref="AZ47:AZ48"/>
    <mergeCell ref="C42:G42"/>
    <mergeCell ref="Q42:R46"/>
    <mergeCell ref="T42:AC42"/>
    <mergeCell ref="AE42:AE43"/>
    <mergeCell ref="AF42:AF43"/>
    <mergeCell ref="AS40:AS41"/>
    <mergeCell ref="AT40:AT41"/>
    <mergeCell ref="AU40:AU41"/>
    <mergeCell ref="AV40:AV41"/>
    <mergeCell ref="AM40:AM41"/>
    <mergeCell ref="AN40:AN41"/>
    <mergeCell ref="AO40:AO41"/>
    <mergeCell ref="AP40:AP41"/>
    <mergeCell ref="AQ40:AQ41"/>
    <mergeCell ref="AJ40:AJ41"/>
    <mergeCell ref="AH38:AH39"/>
    <mergeCell ref="AL47:AL48"/>
    <mergeCell ref="AM47:AM48"/>
    <mergeCell ref="AN47:AN48"/>
    <mergeCell ref="AY40:AY41"/>
    <mergeCell ref="AZ40:AZ41"/>
    <mergeCell ref="BA40:BA41"/>
    <mergeCell ref="BB40:BB41"/>
    <mergeCell ref="BC40:BC41"/>
    <mergeCell ref="AW40:AW41"/>
    <mergeCell ref="AX40:AX41"/>
    <mergeCell ref="AK40:AK41"/>
    <mergeCell ref="AL40:AL41"/>
    <mergeCell ref="AT38:AT39"/>
    <mergeCell ref="AU38:AU39"/>
    <mergeCell ref="AV38:AV39"/>
    <mergeCell ref="AW38:AW39"/>
    <mergeCell ref="AX38:AX39"/>
    <mergeCell ref="AY38:AY39"/>
    <mergeCell ref="AN38:AN39"/>
    <mergeCell ref="AO38:AO39"/>
    <mergeCell ref="AP38:AP39"/>
    <mergeCell ref="AQ38:AQ39"/>
    <mergeCell ref="AR38:AR39"/>
    <mergeCell ref="AS38:AS39"/>
    <mergeCell ref="AY31:AY32"/>
    <mergeCell ref="AZ31:AZ32"/>
    <mergeCell ref="BA31:BA32"/>
    <mergeCell ref="BB31:BB32"/>
    <mergeCell ref="AR40:AR41"/>
    <mergeCell ref="AZ38:AZ39"/>
    <mergeCell ref="BA38:BA39"/>
    <mergeCell ref="BB38:BB39"/>
    <mergeCell ref="BC38:BC39"/>
    <mergeCell ref="C34:G34"/>
    <mergeCell ref="Q34:R38"/>
    <mergeCell ref="T34:AC34"/>
    <mergeCell ref="AG34:AG40"/>
    <mergeCell ref="AI35:AT37"/>
    <mergeCell ref="AS31:AS32"/>
    <mergeCell ref="AT31:AT32"/>
    <mergeCell ref="AU31:AU32"/>
    <mergeCell ref="AV31:AV32"/>
    <mergeCell ref="AM31:AM32"/>
    <mergeCell ref="AN31:AN32"/>
    <mergeCell ref="AO31:AO32"/>
    <mergeCell ref="AP31:AP32"/>
    <mergeCell ref="AQ31:AQ32"/>
    <mergeCell ref="AR31:AR32"/>
    <mergeCell ref="AI38:AI39"/>
    <mergeCell ref="AJ38:AJ39"/>
    <mergeCell ref="AK38:AK39"/>
    <mergeCell ref="AL38:AL39"/>
    <mergeCell ref="AM38:AM39"/>
    <mergeCell ref="V39:AC40"/>
    <mergeCell ref="AH40:AH41"/>
    <mergeCell ref="AI40:AI41"/>
    <mergeCell ref="BC29:BC30"/>
    <mergeCell ref="V31:AC32"/>
    <mergeCell ref="AH31:AH32"/>
    <mergeCell ref="AI31:AI32"/>
    <mergeCell ref="AJ31:AJ32"/>
    <mergeCell ref="AK31:AK32"/>
    <mergeCell ref="AL31:AL32"/>
    <mergeCell ref="AT29:AT30"/>
    <mergeCell ref="AU29:AU30"/>
    <mergeCell ref="AV29:AV30"/>
    <mergeCell ref="AW29:AW30"/>
    <mergeCell ref="AX29:AX30"/>
    <mergeCell ref="AY29:AY30"/>
    <mergeCell ref="AN29:AN30"/>
    <mergeCell ref="AO29:AO30"/>
    <mergeCell ref="AP29:AP30"/>
    <mergeCell ref="AQ29:AQ30"/>
    <mergeCell ref="AR29:AR30"/>
    <mergeCell ref="AS29:AS30"/>
    <mergeCell ref="AH29:AH30"/>
    <mergeCell ref="AI29:AI30"/>
    <mergeCell ref="BC31:BC32"/>
    <mergeCell ref="AW31:AW32"/>
    <mergeCell ref="AX31:AX32"/>
    <mergeCell ref="AJ29:AJ30"/>
    <mergeCell ref="AK29:AK30"/>
    <mergeCell ref="AL29:AL30"/>
    <mergeCell ref="AM29:AM30"/>
    <mergeCell ref="AX27:AX28"/>
    <mergeCell ref="AY27:AY28"/>
    <mergeCell ref="AZ27:AZ28"/>
    <mergeCell ref="BA27:BA28"/>
    <mergeCell ref="BB27:BB28"/>
    <mergeCell ref="AZ29:AZ30"/>
    <mergeCell ref="BA29:BA30"/>
    <mergeCell ref="BB29:BB30"/>
    <mergeCell ref="AS27:AS28"/>
    <mergeCell ref="AT27:AT28"/>
    <mergeCell ref="AU27:AU28"/>
    <mergeCell ref="AV27:AV28"/>
    <mergeCell ref="AW27:AW28"/>
    <mergeCell ref="AL27:AL28"/>
    <mergeCell ref="AM27:AM28"/>
    <mergeCell ref="AN27:AN28"/>
    <mergeCell ref="AO27:AO28"/>
    <mergeCell ref="AP27:AP28"/>
    <mergeCell ref="AQ27:AQ28"/>
    <mergeCell ref="BB25:BB26"/>
    <mergeCell ref="BC25:BC26"/>
    <mergeCell ref="C26:G26"/>
    <mergeCell ref="Q26:R30"/>
    <mergeCell ref="T26:AC26"/>
    <mergeCell ref="AG26:AG32"/>
    <mergeCell ref="AH27:AH28"/>
    <mergeCell ref="AI27:AI28"/>
    <mergeCell ref="AJ27:AJ28"/>
    <mergeCell ref="AK27:AK28"/>
    <mergeCell ref="AV25:AV26"/>
    <mergeCell ref="AW25:AW26"/>
    <mergeCell ref="AX25:AX26"/>
    <mergeCell ref="AY25:AY26"/>
    <mergeCell ref="AZ25:AZ26"/>
    <mergeCell ref="BA25:BA26"/>
    <mergeCell ref="AP25:AP26"/>
    <mergeCell ref="AQ25:AQ26"/>
    <mergeCell ref="AR25:AR26"/>
    <mergeCell ref="AS25:AS26"/>
    <mergeCell ref="AT25:AT26"/>
    <mergeCell ref="AU25:AU26"/>
    <mergeCell ref="BC27:BC28"/>
    <mergeCell ref="AR27:AR28"/>
    <mergeCell ref="AI22:AT24"/>
    <mergeCell ref="V23:AC24"/>
    <mergeCell ref="AH25:AH26"/>
    <mergeCell ref="AI25:AI26"/>
    <mergeCell ref="AJ25:AJ26"/>
    <mergeCell ref="AK25:AK26"/>
    <mergeCell ref="AL25:AL26"/>
    <mergeCell ref="AM25:AM26"/>
    <mergeCell ref="AN25:AN26"/>
    <mergeCell ref="AO25:AO26"/>
    <mergeCell ref="BC16:BC17"/>
    <mergeCell ref="C18:G18"/>
    <mergeCell ref="Q18:R22"/>
    <mergeCell ref="T18:AC18"/>
    <mergeCell ref="AG18:AG24"/>
    <mergeCell ref="AH18:AH19"/>
    <mergeCell ref="AI18:AI19"/>
    <mergeCell ref="AJ18:AJ19"/>
    <mergeCell ref="AK18:AK19"/>
    <mergeCell ref="AV16:AV17"/>
    <mergeCell ref="AW16:AW17"/>
    <mergeCell ref="AX16:AX17"/>
    <mergeCell ref="AY16:AY17"/>
    <mergeCell ref="AZ16:AZ17"/>
    <mergeCell ref="BA16:BA17"/>
    <mergeCell ref="AP16:AP17"/>
    <mergeCell ref="AQ16:AQ17"/>
    <mergeCell ref="AX18:AX19"/>
    <mergeCell ref="AY18:AY19"/>
    <mergeCell ref="AZ18:AZ19"/>
    <mergeCell ref="BA18:BA19"/>
    <mergeCell ref="BB18:BB19"/>
    <mergeCell ref="BC18:BC19"/>
    <mergeCell ref="AR18:AR19"/>
    <mergeCell ref="AS14:AS15"/>
    <mergeCell ref="AT14:AT15"/>
    <mergeCell ref="AL18:AL19"/>
    <mergeCell ref="AM18:AM19"/>
    <mergeCell ref="AN18:AN19"/>
    <mergeCell ref="AO18:AO19"/>
    <mergeCell ref="AP18:AP19"/>
    <mergeCell ref="AQ18:AQ19"/>
    <mergeCell ref="BB16:BB17"/>
    <mergeCell ref="AS18:AS19"/>
    <mergeCell ref="AT18:AT19"/>
    <mergeCell ref="AU18:AU19"/>
    <mergeCell ref="AV18:AV19"/>
    <mergeCell ref="AW18:AW19"/>
    <mergeCell ref="AU12:AU13"/>
    <mergeCell ref="AV12:AV13"/>
    <mergeCell ref="AR16:AR17"/>
    <mergeCell ref="AS16:AS17"/>
    <mergeCell ref="AT16:AT17"/>
    <mergeCell ref="AU16:AU17"/>
    <mergeCell ref="BC14:BC15"/>
    <mergeCell ref="V15:AC16"/>
    <mergeCell ref="AH16:AH17"/>
    <mergeCell ref="AI16:AI17"/>
    <mergeCell ref="AJ16:AJ17"/>
    <mergeCell ref="AK16:AK17"/>
    <mergeCell ref="AL16:AL17"/>
    <mergeCell ref="AM16:AM17"/>
    <mergeCell ref="AN16:AN17"/>
    <mergeCell ref="AO16:AO17"/>
    <mergeCell ref="AW14:AW15"/>
    <mergeCell ref="AX14:AX15"/>
    <mergeCell ref="AY14:AY15"/>
    <mergeCell ref="AZ14:AZ15"/>
    <mergeCell ref="BA14:BA15"/>
    <mergeCell ref="BB14:BB15"/>
    <mergeCell ref="AQ14:AQ15"/>
    <mergeCell ref="AR14:AR15"/>
    <mergeCell ref="AK10:AK11"/>
    <mergeCell ref="AL10:AL11"/>
    <mergeCell ref="AU14:AU15"/>
    <mergeCell ref="AV14:AV15"/>
    <mergeCell ref="BC12:BC13"/>
    <mergeCell ref="AH14:AH15"/>
    <mergeCell ref="AI14:AI15"/>
    <mergeCell ref="AJ14:AJ15"/>
    <mergeCell ref="AK14:AK15"/>
    <mergeCell ref="AL14:AL15"/>
    <mergeCell ref="AM14:AM15"/>
    <mergeCell ref="AN14:AN15"/>
    <mergeCell ref="AO14:AO15"/>
    <mergeCell ref="AP14:AP15"/>
    <mergeCell ref="AW12:AW13"/>
    <mergeCell ref="AX12:AX13"/>
    <mergeCell ref="AY12:AY13"/>
    <mergeCell ref="AZ12:AZ13"/>
    <mergeCell ref="BA12:BA13"/>
    <mergeCell ref="BB12:BB13"/>
    <mergeCell ref="AQ12:AQ13"/>
    <mergeCell ref="AR12:AR13"/>
    <mergeCell ref="AS12:AS13"/>
    <mergeCell ref="AT12:AT13"/>
    <mergeCell ref="C10:G10"/>
    <mergeCell ref="Q10:R14"/>
    <mergeCell ref="T10:AC10"/>
    <mergeCell ref="AG10:AG16"/>
    <mergeCell ref="AH10:AH11"/>
    <mergeCell ref="AI10:AI11"/>
    <mergeCell ref="AJ10:AJ11"/>
    <mergeCell ref="AU8:AU9"/>
    <mergeCell ref="AV8:AV9"/>
    <mergeCell ref="AO8:AO9"/>
    <mergeCell ref="AP8:AP9"/>
    <mergeCell ref="AQ8:AQ9"/>
    <mergeCell ref="AR8:AR9"/>
    <mergeCell ref="AH12:AH13"/>
    <mergeCell ref="AI12:AI13"/>
    <mergeCell ref="AJ12:AJ13"/>
    <mergeCell ref="AK12:AK13"/>
    <mergeCell ref="AL12:AL13"/>
    <mergeCell ref="AM12:AM13"/>
    <mergeCell ref="AN12:AN13"/>
    <mergeCell ref="AO12:AO13"/>
    <mergeCell ref="AP12:AP13"/>
    <mergeCell ref="AQ10:AQ11"/>
    <mergeCell ref="AR10:AR11"/>
    <mergeCell ref="AT6:AT7"/>
    <mergeCell ref="AU6:AU7"/>
    <mergeCell ref="AM10:AM11"/>
    <mergeCell ref="AN10:AN11"/>
    <mergeCell ref="AO10:AO11"/>
    <mergeCell ref="AP10:AP11"/>
    <mergeCell ref="BA8:BA9"/>
    <mergeCell ref="BB8:BB9"/>
    <mergeCell ref="BC8:BC9"/>
    <mergeCell ref="AW8:AW9"/>
    <mergeCell ref="AX8:AX9"/>
    <mergeCell ref="AY8:AY9"/>
    <mergeCell ref="AZ8:AZ9"/>
    <mergeCell ref="BC10:BC11"/>
    <mergeCell ref="AW10:AW11"/>
    <mergeCell ref="AX10:AX11"/>
    <mergeCell ref="AY10:AY11"/>
    <mergeCell ref="AZ10:AZ11"/>
    <mergeCell ref="BA10:BA11"/>
    <mergeCell ref="BB10:BB11"/>
    <mergeCell ref="AS10:AS11"/>
    <mergeCell ref="AT10:AT11"/>
    <mergeCell ref="AU10:AU11"/>
    <mergeCell ref="AV10:AV11"/>
    <mergeCell ref="AJ4:AJ5"/>
    <mergeCell ref="AK4:AK5"/>
    <mergeCell ref="AS8:AS9"/>
    <mergeCell ref="AT8:AT9"/>
    <mergeCell ref="BB6:BB7"/>
    <mergeCell ref="BC6:BC7"/>
    <mergeCell ref="V7:AC8"/>
    <mergeCell ref="AH8:AH9"/>
    <mergeCell ref="AI8:AI9"/>
    <mergeCell ref="AJ8:AJ9"/>
    <mergeCell ref="AK8:AK9"/>
    <mergeCell ref="AL8:AL9"/>
    <mergeCell ref="AM8:AM9"/>
    <mergeCell ref="AN8:AN9"/>
    <mergeCell ref="AV6:AV7"/>
    <mergeCell ref="AW6:AW7"/>
    <mergeCell ref="AX6:AX7"/>
    <mergeCell ref="AY6:AY7"/>
    <mergeCell ref="AZ6:AZ7"/>
    <mergeCell ref="BA6:BA7"/>
    <mergeCell ref="AP6:AP7"/>
    <mergeCell ref="AQ6:AQ7"/>
    <mergeCell ref="AR6:AR7"/>
    <mergeCell ref="AS6:AS7"/>
    <mergeCell ref="AV4:AV5"/>
    <mergeCell ref="AW4:AW5"/>
    <mergeCell ref="AX4:AX5"/>
    <mergeCell ref="AY4:AY5"/>
    <mergeCell ref="AZ4:AZ5"/>
    <mergeCell ref="BA4:BA5"/>
    <mergeCell ref="AP4:AP5"/>
    <mergeCell ref="AQ4:AQ5"/>
    <mergeCell ref="AR4:AR5"/>
    <mergeCell ref="AS4:AS5"/>
    <mergeCell ref="AT4:AT5"/>
    <mergeCell ref="AU4:AU5"/>
    <mergeCell ref="AL4:AL5"/>
    <mergeCell ref="AM4:AM5"/>
    <mergeCell ref="AN4:AN5"/>
    <mergeCell ref="AO4:AO5"/>
    <mergeCell ref="C1:AC1"/>
    <mergeCell ref="AG1:BG1"/>
    <mergeCell ref="DA1:DD1"/>
    <mergeCell ref="C2:G2"/>
    <mergeCell ref="Q2:R6"/>
    <mergeCell ref="T2:AC2"/>
    <mergeCell ref="AG2:AG8"/>
    <mergeCell ref="AI2:AT3"/>
    <mergeCell ref="AH4:AH5"/>
    <mergeCell ref="AI4:AI5"/>
    <mergeCell ref="BB4:BB5"/>
    <mergeCell ref="BC4:BC5"/>
    <mergeCell ref="AH6:AH7"/>
    <mergeCell ref="AI6:AI7"/>
    <mergeCell ref="AJ6:AJ7"/>
    <mergeCell ref="AK6:AK7"/>
    <mergeCell ref="AL6:AL7"/>
    <mergeCell ref="AM6:AM7"/>
    <mergeCell ref="AN6:AN7"/>
    <mergeCell ref="AO6:AO7"/>
  </mergeCells>
  <conditionalFormatting sqref="Q7:Q8">
    <cfRule type="expression" dxfId="165" priority="14" stopIfTrue="1">
      <formula>IF(P7="ja",TRUE,FALSE)</formula>
    </cfRule>
  </conditionalFormatting>
  <conditionalFormatting sqref="Q15:Q16">
    <cfRule type="expression" dxfId="164" priority="13" stopIfTrue="1">
      <formula>IF(P15="ja",TRUE,FALSE)</formula>
    </cfRule>
  </conditionalFormatting>
  <conditionalFormatting sqref="Q23:Q24">
    <cfRule type="expression" dxfId="163" priority="12" stopIfTrue="1">
      <formula>IF(P23="ja",TRUE,FALSE)</formula>
    </cfRule>
  </conditionalFormatting>
  <conditionalFormatting sqref="Q31:Q32">
    <cfRule type="expression" dxfId="162" priority="11" stopIfTrue="1">
      <formula>IF(P31="ja",TRUE,FALSE)</formula>
    </cfRule>
  </conditionalFormatting>
  <conditionalFormatting sqref="Q39:Q40">
    <cfRule type="expression" dxfId="161" priority="10" stopIfTrue="1">
      <formula>IF(P39="ja",TRUE,FALSE)</formula>
    </cfRule>
  </conditionalFormatting>
  <conditionalFormatting sqref="Q47:Q48">
    <cfRule type="expression" dxfId="160" priority="9" stopIfTrue="1">
      <formula>IF(P47="ja",TRUE,FALSE)</formula>
    </cfRule>
  </conditionalFormatting>
  <conditionalFormatting sqref="Q2:R6">
    <cfRule type="expression" dxfId="159" priority="91" stopIfTrue="1">
      <formula>IF(OR(P7="ja",P8="ja"),TRUE,FALSE)</formula>
    </cfRule>
  </conditionalFormatting>
  <conditionalFormatting sqref="Q10:R14">
    <cfRule type="expression" dxfId="158" priority="24" stopIfTrue="1">
      <formula>IF(OR(P15="ja",P16="ja"),TRUE,FALSE)</formula>
    </cfRule>
  </conditionalFormatting>
  <conditionalFormatting sqref="Q18:R22">
    <cfRule type="expression" dxfId="157" priority="22" stopIfTrue="1">
      <formula>IF(OR(P23="ja",P24="ja"),TRUE,FALSE)</formula>
    </cfRule>
  </conditionalFormatting>
  <conditionalFormatting sqref="Q26:R30">
    <cfRule type="expression" dxfId="156" priority="20" stopIfTrue="1">
      <formula>IF(OR(P31="ja",P32="ja"),TRUE,FALSE)</formula>
    </cfRule>
  </conditionalFormatting>
  <conditionalFormatting sqref="Q34:R38">
    <cfRule type="expression" dxfId="155" priority="18" stopIfTrue="1">
      <formula>IF(OR(P39="ja",P40="ja"),TRUE,FALSE)</formula>
    </cfRule>
  </conditionalFormatting>
  <conditionalFormatting sqref="Q42:R46">
    <cfRule type="expression" dxfId="154" priority="16" stopIfTrue="1">
      <formula>IF(OR(P47="ja",P48="ja"),TRUE,FALSE)</formula>
    </cfRule>
  </conditionalFormatting>
  <conditionalFormatting sqref="AU25 AU27 AU29 AU31">
    <cfRule type="expression" dxfId="153" priority="6" stopIfTrue="1">
      <formula>IF(AT25="X",TRUE,FALSE)</formula>
    </cfRule>
  </conditionalFormatting>
  <conditionalFormatting sqref="AU26 AU28 AU30 AU32">
    <cfRule type="expression" dxfId="152" priority="5" stopIfTrue="1">
      <formula>IF(AT25="X",TRUE,FALSE)</formula>
    </cfRule>
  </conditionalFormatting>
  <conditionalFormatting sqref="AU38 AU40">
    <cfRule type="expression" dxfId="151" priority="4" stopIfTrue="1">
      <formula>IF(AT38="X",TRUE,FALSE)</formula>
    </cfRule>
  </conditionalFormatting>
  <conditionalFormatting sqref="AU39 AU41">
    <cfRule type="expression" dxfId="150" priority="3" stopIfTrue="1">
      <formula>IF(AT38="X",TRUE,FALSE)</formula>
    </cfRule>
  </conditionalFormatting>
  <conditionalFormatting sqref="AU47">
    <cfRule type="expression" dxfId="149" priority="2" stopIfTrue="1">
      <formula>IF(AT47="X",TRUE,FALSE)</formula>
    </cfRule>
  </conditionalFormatting>
  <conditionalFormatting sqref="AU48">
    <cfRule type="expression" dxfId="148" priority="1" stopIfTrue="1">
      <formula>IF(AT47="X",TRUE,FALSE)</formula>
    </cfRule>
  </conditionalFormatting>
  <conditionalFormatting sqref="AU4:AW4 AU6:AW6 AU8:AW8 AU10:AW10 AU12:AW12 AU14:AW14 AU16:AW16 AU18:AW18">
    <cfRule type="expression" dxfId="147" priority="8" stopIfTrue="1">
      <formula>IF(AT4="X",TRUE,FALSE)</formula>
    </cfRule>
  </conditionalFormatting>
  <conditionalFormatting sqref="AU5:AW5 AU7:AW7 AU9:AW9 AU11:AW11 AU13:AW13 AU15:AW15 AU17:AW17 AU19:AW19">
    <cfRule type="expression" dxfId="146" priority="7" stopIfTrue="1">
      <formula>IF(AT4="X",TRUE,FALSE)</formula>
    </cfRule>
  </conditionalFormatting>
  <conditionalFormatting sqref="AZ4:BC4 AZ6:BC6 AZ8:BC8 AZ10:BC10">
    <cfRule type="expression" dxfId="145" priority="28" stopIfTrue="1">
      <formula>IF(AY4="X",TRUE,FALSE)</formula>
    </cfRule>
  </conditionalFormatting>
  <conditionalFormatting sqref="AZ5:BC5 AZ7:BC7 AZ9:BC9 AZ11:BC11">
    <cfRule type="expression" dxfId="144" priority="27" stopIfTrue="1">
      <formula>IF(AY4="X",TRUE,FALSE)</formula>
    </cfRule>
  </conditionalFormatting>
  <conditionalFormatting sqref="AZ12:BC12 AZ14:BC14 AZ16:BC16 AZ18:BC18">
    <cfRule type="expression" dxfId="143" priority="26" stopIfTrue="1">
      <formula>IF(AY12="X",TRUE,FALSE)</formula>
    </cfRule>
  </conditionalFormatting>
  <conditionalFormatting sqref="AZ13:BC13 AZ15:BC15 AZ17:BC17 AZ19:BC19">
    <cfRule type="expression" dxfId="142" priority="25" stopIfTrue="1">
      <formula>IF(AY12="X",TRUE,FALSE)</formula>
    </cfRule>
  </conditionalFormatting>
  <dataValidations count="1">
    <dataValidation allowBlank="1" showInputMessage="1" showErrorMessage="1" errorTitle="Elfmeter-Schießen" error="Nur 1 oder 2 möglich" promptTitle="Elfmeter-Schießen" prompt="Bitte 1 oder 2 eingeben" sqref="AZ6:BC6 AZ8:BC8 AZ10:BC10 AZ12:BC12 AZ14:BC14 AZ16:BC16 AV6:AW6 AZ18:BC18 AV8:AW8 AV10:AW10 AV12:AW12 AV14:AW14 AV16:AW16 AV18:AW18 AV4:AW4 AZ4:BC4" xr:uid="{00000000-0002-0000-0C00-000000000000}"/>
  </dataValidations>
  <hyperlinks>
    <hyperlink ref="X51" r:id="rId1" xr:uid="{00000000-0004-0000-0C00-000000000000}"/>
    <hyperlink ref="X52" r:id="rId2" xr:uid="{00000000-0004-0000-0C00-000001000000}"/>
    <hyperlink ref="X53" r:id="rId3" xr:uid="{00000000-0004-0000-0C00-000002000000}"/>
  </hyperlinks>
  <pageMargins left="0.86614173228346458" right="0.55118110236220474" top="0.23622047244094491" bottom="0.39370078740157483" header="0.23622047244094491" footer="0.47244094488188981"/>
  <pageSetup paperSize="8" scale="48" orientation="landscape" r:id="rId4"/>
  <headerFooter alignWithMargins="0"/>
  <colBreaks count="1" manualBreakCount="1">
    <brk id="31" max="53" man="1"/>
  </colBreaks>
  <picture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8"/>
  <dimension ref="B1:DD58"/>
  <sheetViews>
    <sheetView showGridLines="0" showRowColHeaders="0" view="pageBreakPreview" topLeftCell="A19" zoomScale="80" zoomScaleNormal="75" zoomScaleSheetLayoutView="80" workbookViewId="0">
      <selection activeCell="A25" sqref="A25"/>
    </sheetView>
  </sheetViews>
  <sheetFormatPr baseColWidth="10" defaultColWidth="11" defaultRowHeight="19.5" customHeight="1" x14ac:dyDescent="0.35"/>
  <cols>
    <col min="1" max="1" width="3.375" style="23" customWidth="1"/>
    <col min="2" max="2" width="6.125" style="18" hidden="1" customWidth="1"/>
    <col min="3" max="3" width="13.125" style="19" customWidth="1"/>
    <col min="4" max="4" width="8.6875" style="19" customWidth="1"/>
    <col min="5" max="6" width="22.375" style="23" customWidth="1"/>
    <col min="7" max="7" width="2.875" style="21" customWidth="1"/>
    <col min="8" max="8" width="2.875" style="19" customWidth="1"/>
    <col min="9" max="9" width="2.875" style="20" customWidth="1"/>
    <col min="10" max="10" width="10.125" style="19" hidden="1" customWidth="1"/>
    <col min="11" max="11" width="7.625" style="19" customWidth="1"/>
    <col min="12" max="12" width="0.625" style="19" customWidth="1"/>
    <col min="13" max="14" width="0.375" style="19" customWidth="1"/>
    <col min="15" max="16" width="10" style="23" hidden="1" customWidth="1"/>
    <col min="17" max="17" width="6.6875" style="23" customWidth="1"/>
    <col min="18" max="18" width="17.125" style="23" customWidth="1"/>
    <col min="19" max="19" width="4.125" style="23" customWidth="1"/>
    <col min="20" max="20" width="3.625" style="21" customWidth="1"/>
    <col min="21" max="21" width="2.625" style="20" customWidth="1"/>
    <col min="22" max="22" width="19.375" style="24" customWidth="1"/>
    <col min="23" max="23" width="6.5" style="24" customWidth="1"/>
    <col min="24" max="24" width="3" style="21" customWidth="1"/>
    <col min="25" max="25" width="1.5" style="23" customWidth="1"/>
    <col min="26" max="26" width="3" style="20" customWidth="1"/>
    <col min="27" max="27" width="4" style="41" customWidth="1"/>
    <col min="28" max="28" width="5.875" style="23" customWidth="1"/>
    <col min="29" max="29" width="3.625" style="19" customWidth="1"/>
    <col min="30" max="30" width="7.1875" style="19" customWidth="1"/>
    <col min="31" max="32" width="3.1875" style="23" customWidth="1"/>
    <col min="33" max="33" width="34.375" style="23" customWidth="1"/>
    <col min="34" max="34" width="25.1875" style="19" customWidth="1"/>
    <col min="35" max="35" width="12.125" style="23" customWidth="1"/>
    <col min="36" max="36" width="6.6875" style="23" customWidth="1"/>
    <col min="37" max="37" width="6.625" style="23" hidden="1" customWidth="1"/>
    <col min="38" max="38" width="21.375" style="23" customWidth="1"/>
    <col min="39" max="39" width="21.375" style="23" hidden="1" customWidth="1"/>
    <col min="40" max="40" width="21.375" style="23" customWidth="1"/>
    <col min="41" max="41" width="4.125" style="23" customWidth="1"/>
    <col min="42" max="42" width="1.6875" style="23" customWidth="1"/>
    <col min="43" max="43" width="4.125" style="20" customWidth="1"/>
    <col min="44" max="44" width="10" style="23" customWidth="1"/>
    <col min="45" max="45" width="10" style="23" hidden="1" customWidth="1"/>
    <col min="46" max="46" width="3.5" style="23" customWidth="1"/>
    <col min="47" max="47" width="4.375" style="23" hidden="1" customWidth="1"/>
    <col min="48" max="48" width="10" style="19" hidden="1" customWidth="1"/>
    <col min="49" max="52" width="10" style="23" hidden="1" customWidth="1"/>
    <col min="53" max="54" width="11" style="23" hidden="1" customWidth="1"/>
    <col min="55" max="55" width="17.125" style="23" hidden="1" customWidth="1"/>
    <col min="56" max="59" width="11" style="23" customWidth="1"/>
    <col min="60" max="104" width="11" style="23" hidden="1" customWidth="1"/>
    <col min="105" max="16384" width="11" style="23"/>
  </cols>
  <sheetData>
    <row r="1" spans="2:55" ht="59.25" customHeight="1" thickBot="1" x14ac:dyDescent="0.4">
      <c r="C1" s="607" t="s">
        <v>1220</v>
      </c>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345"/>
      <c r="AE1" s="345"/>
      <c r="AF1" s="345"/>
      <c r="AG1" s="345"/>
      <c r="AH1" s="345"/>
      <c r="AI1" s="345"/>
      <c r="AJ1" s="345"/>
      <c r="AK1" s="345"/>
      <c r="AL1" s="345"/>
      <c r="AM1" s="345"/>
      <c r="AN1" s="345"/>
      <c r="AO1" s="345"/>
      <c r="AP1" s="345"/>
      <c r="AQ1" s="345"/>
      <c r="AR1" s="345"/>
      <c r="AS1" s="345"/>
      <c r="AT1" s="345"/>
    </row>
    <row r="2" spans="2:55" ht="28.5" customHeight="1" thickBot="1" x14ac:dyDescent="0.4">
      <c r="B2" s="251"/>
      <c r="C2" s="614" t="s">
        <v>134</v>
      </c>
      <c r="D2" s="615"/>
      <c r="E2" s="615"/>
      <c r="F2" s="615"/>
      <c r="G2" s="615"/>
      <c r="H2" s="185"/>
      <c r="I2" s="184"/>
      <c r="J2" s="185"/>
      <c r="K2" s="183"/>
      <c r="Q2" s="590" t="str">
        <f ca="1">Quicktipp!Q2</f>
        <v/>
      </c>
      <c r="R2" s="590"/>
      <c r="T2" s="616" t="s">
        <v>134</v>
      </c>
      <c r="U2" s="617"/>
      <c r="V2" s="617"/>
      <c r="W2" s="617"/>
      <c r="X2" s="617"/>
      <c r="Y2" s="617"/>
      <c r="Z2" s="617"/>
      <c r="AA2" s="617"/>
      <c r="AB2" s="617"/>
      <c r="AC2" s="618"/>
      <c r="AE2" s="19"/>
      <c r="AF2" s="19"/>
      <c r="AG2" s="576" t="str">
        <f ca="1">Quicktipp!AG2:AG6</f>
        <v>.</v>
      </c>
      <c r="AI2" s="619" t="s">
        <v>569</v>
      </c>
      <c r="AJ2" s="620"/>
      <c r="AK2" s="620"/>
      <c r="AL2" s="620"/>
      <c r="AM2" s="620"/>
      <c r="AN2" s="620"/>
      <c r="AO2" s="620"/>
      <c r="AP2" s="620"/>
      <c r="AQ2" s="620"/>
      <c r="AR2" s="620"/>
      <c r="AS2" s="620"/>
      <c r="AT2" s="621"/>
      <c r="AW2" s="20"/>
      <c r="AZ2" s="19"/>
    </row>
    <row r="3" spans="2:55" ht="20.25" customHeight="1" thickBot="1" x14ac:dyDescent="0.4">
      <c r="B3" s="252">
        <f>Quicktipp!B3</f>
        <v>1</v>
      </c>
      <c r="C3" s="286">
        <f>Quicktipp!C3</f>
        <v>45457</v>
      </c>
      <c r="D3" s="287">
        <f>Quicktipp!D3</f>
        <v>0.875</v>
      </c>
      <c r="E3" s="288" t="str">
        <f>Quicktipp!E3</f>
        <v>Deutschland</v>
      </c>
      <c r="F3" s="288" t="str">
        <f>Quicktipp!F3</f>
        <v>Schottland</v>
      </c>
      <c r="G3" s="289">
        <f ca="1">Quicktipp!G3</f>
        <v>5</v>
      </c>
      <c r="H3" s="289" t="s">
        <v>54</v>
      </c>
      <c r="I3" s="289">
        <f ca="1">Quicktipp!I3</f>
        <v>6</v>
      </c>
      <c r="J3" s="289">
        <f>Quicktipp!J3</f>
        <v>0</v>
      </c>
      <c r="K3" s="151">
        <f ca="1">Quicktipp!K3</f>
        <v>2</v>
      </c>
      <c r="L3" s="39">
        <f ca="1">Quicktipp!L3</f>
        <v>43</v>
      </c>
      <c r="M3" s="39"/>
      <c r="N3" s="39"/>
      <c r="O3" s="17"/>
      <c r="P3" s="17"/>
      <c r="Q3" s="590"/>
      <c r="R3" s="590"/>
      <c r="T3" s="158">
        <v>1</v>
      </c>
      <c r="U3" s="159" t="s">
        <v>139</v>
      </c>
      <c r="V3" s="160" t="str">
        <f ca="1">Quicktipp!V3</f>
        <v>Ungarn</v>
      </c>
      <c r="W3" s="160">
        <f ca="1">Quicktipp!W3</f>
        <v>3</v>
      </c>
      <c r="X3" s="161">
        <f ca="1">Quicktipp!X3</f>
        <v>11</v>
      </c>
      <c r="Y3" s="161" t="s">
        <v>54</v>
      </c>
      <c r="Z3" s="159">
        <f ca="1">Quicktipp!Z3</f>
        <v>7</v>
      </c>
      <c r="AA3" s="161">
        <f ca="1">Quicktipp!AA3</f>
        <v>4</v>
      </c>
      <c r="AB3" s="162">
        <f ca="1">Quicktipp!AB3</f>
        <v>6</v>
      </c>
      <c r="AC3" s="163" t="str">
        <f ca="1">Quicktipp!AC3</f>
        <v>2)</v>
      </c>
      <c r="AD3" s="340" t="str">
        <f>Quicktipp!AD3</f>
        <v>Reihung
unter den</v>
      </c>
      <c r="AE3" s="19"/>
      <c r="AF3" s="19"/>
      <c r="AG3" s="576"/>
      <c r="AI3" s="622"/>
      <c r="AJ3" s="623"/>
      <c r="AK3" s="623"/>
      <c r="AL3" s="623"/>
      <c r="AM3" s="623"/>
      <c r="AN3" s="623"/>
      <c r="AO3" s="623"/>
      <c r="AP3" s="623"/>
      <c r="AQ3" s="623"/>
      <c r="AR3" s="623"/>
      <c r="AS3" s="623"/>
      <c r="AT3" s="624"/>
      <c r="AW3" s="20"/>
      <c r="AZ3" s="19"/>
    </row>
    <row r="4" spans="2:55" ht="20.25" customHeight="1" x14ac:dyDescent="0.35">
      <c r="B4" s="252">
        <f>Quicktipp!B4</f>
        <v>2</v>
      </c>
      <c r="C4" s="286">
        <f>Quicktipp!C4</f>
        <v>45458</v>
      </c>
      <c r="D4" s="287">
        <f>Quicktipp!D4</f>
        <v>0.625</v>
      </c>
      <c r="E4" s="288" t="str">
        <f>Quicktipp!E4</f>
        <v>Ungarn</v>
      </c>
      <c r="F4" s="288" t="str">
        <f>Quicktipp!F4</f>
        <v>Schweiz</v>
      </c>
      <c r="G4" s="289">
        <f ca="1">Quicktipp!G4</f>
        <v>4</v>
      </c>
      <c r="H4" s="289" t="s">
        <v>54</v>
      </c>
      <c r="I4" s="289">
        <f ca="1">Quicktipp!I4</f>
        <v>1</v>
      </c>
      <c r="J4" s="289">
        <f>Quicktipp!J4</f>
        <v>0</v>
      </c>
      <c r="K4" s="151">
        <f ca="1">Quicktipp!K4</f>
        <v>1</v>
      </c>
      <c r="L4" s="39">
        <f ca="1">Quicktipp!L4</f>
        <v>18</v>
      </c>
      <c r="M4" s="39"/>
      <c r="N4" s="39"/>
      <c r="O4" s="17"/>
      <c r="P4" s="17"/>
      <c r="Q4" s="590"/>
      <c r="R4" s="590"/>
      <c r="T4" s="158">
        <v>2</v>
      </c>
      <c r="U4" s="159" t="s">
        <v>139</v>
      </c>
      <c r="V4" s="160" t="str">
        <f ca="1">Quicktipp!V4</f>
        <v>Deutschland</v>
      </c>
      <c r="W4" s="160">
        <f ca="1">Quicktipp!W4</f>
        <v>3</v>
      </c>
      <c r="X4" s="161">
        <f ca="1">Quicktipp!X4</f>
        <v>11</v>
      </c>
      <c r="Y4" s="161" t="s">
        <v>54</v>
      </c>
      <c r="Z4" s="159">
        <f ca="1">Quicktipp!Z4</f>
        <v>10</v>
      </c>
      <c r="AA4" s="161">
        <f ca="1">Quicktipp!AA4</f>
        <v>1</v>
      </c>
      <c r="AB4" s="162">
        <f ca="1">Quicktipp!AB4</f>
        <v>6</v>
      </c>
      <c r="AC4" s="163" t="str">
        <f ca="1">Quicktipp!AC4</f>
        <v>2)</v>
      </c>
      <c r="AD4" s="341" t="str">
        <f>Quicktipp!AD4</f>
        <v>Dritt-
Platzierten</v>
      </c>
      <c r="AE4" s="19"/>
      <c r="AF4" s="19"/>
      <c r="AG4" s="576"/>
      <c r="AH4" s="575">
        <f>Quicktipp!AH4</f>
        <v>37</v>
      </c>
      <c r="AI4" s="625">
        <f>Quicktipp!AI4</f>
        <v>45472</v>
      </c>
      <c r="AJ4" s="638">
        <f>Quicktipp!AJ4</f>
        <v>0.875</v>
      </c>
      <c r="AK4" s="638" t="str">
        <f>Quicktipp!AK4</f>
        <v>1A</v>
      </c>
      <c r="AL4" s="608" t="str">
        <f ca="1">Quicktipp!AL4</f>
        <v>Ungarn</v>
      </c>
      <c r="AM4" s="610" t="str">
        <f>Quicktipp!AM4</f>
        <v>2C</v>
      </c>
      <c r="AN4" s="608" t="str">
        <f ca="1">Quicktipp!AN4</f>
        <v>England</v>
      </c>
      <c r="AO4" s="612">
        <f ca="1">Quicktipp!AO4</f>
        <v>4</v>
      </c>
      <c r="AP4" s="628" t="s">
        <v>54</v>
      </c>
      <c r="AQ4" s="630">
        <f ca="1">Quicktipp!AQ4</f>
        <v>4</v>
      </c>
      <c r="AR4" s="632"/>
      <c r="AS4" s="634">
        <f ca="1">Quicktipp!AS4</f>
        <v>25</v>
      </c>
      <c r="AT4" s="636" t="str">
        <f ca="1">Quicktipp!AT4</f>
        <v>X</v>
      </c>
      <c r="AU4" s="580">
        <f ca="1">Quicktipp!AU4</f>
        <v>2</v>
      </c>
      <c r="AV4" s="581" t="str">
        <f>Quicktipp!AV4</f>
        <v>1AF1</v>
      </c>
      <c r="AW4" s="582" t="str">
        <f ca="1">Quicktipp!AW4</f>
        <v>England</v>
      </c>
      <c r="AX4" s="476" t="str">
        <f ca="1">Quicktipp!AX4:AX5</f>
        <v>A3</v>
      </c>
      <c r="AY4" s="476" t="str">
        <f ca="1">Quicktipp!AY4:AY5</f>
        <v>C4</v>
      </c>
      <c r="AZ4" s="581" t="str">
        <f ca="1">Quicktipp!AZ4</f>
        <v>ja</v>
      </c>
      <c r="BA4" s="581" t="str">
        <f ca="1">Quicktipp!BA4</f>
        <v/>
      </c>
      <c r="BB4" s="581" t="str">
        <f>Quicktipp!BB4</f>
        <v>2AF1</v>
      </c>
      <c r="BC4" s="582" t="str">
        <f ca="1">Quicktipp!BC4</f>
        <v>Ungarn</v>
      </c>
    </row>
    <row r="5" spans="2:55" ht="20.25" customHeight="1" thickBot="1" x14ac:dyDescent="0.4">
      <c r="B5" s="252">
        <f>Quicktipp!B5</f>
        <v>13</v>
      </c>
      <c r="C5" s="286">
        <f>Quicktipp!C5</f>
        <v>45462</v>
      </c>
      <c r="D5" s="287">
        <f>Quicktipp!D5</f>
        <v>0.875</v>
      </c>
      <c r="E5" s="288" t="str">
        <f>Quicktipp!E5</f>
        <v>Deutschland</v>
      </c>
      <c r="F5" s="288" t="str">
        <f>Quicktipp!F5</f>
        <v>Ungarn</v>
      </c>
      <c r="G5" s="289">
        <f ca="1">Quicktipp!G5</f>
        <v>5</v>
      </c>
      <c r="H5" s="289" t="s">
        <v>54</v>
      </c>
      <c r="I5" s="289">
        <f ca="1">Quicktipp!I5</f>
        <v>4</v>
      </c>
      <c r="J5" s="289">
        <f>Quicktipp!J5</f>
        <v>0</v>
      </c>
      <c r="K5" s="151">
        <f ca="1">Quicktipp!K5</f>
        <v>1</v>
      </c>
      <c r="L5" s="39">
        <f ca="1">Quicktipp!L5</f>
        <v>30</v>
      </c>
      <c r="M5" s="39"/>
      <c r="N5" s="39"/>
      <c r="O5" s="17"/>
      <c r="P5" s="17"/>
      <c r="Q5" s="590"/>
      <c r="R5" s="590"/>
      <c r="T5" s="158">
        <v>3</v>
      </c>
      <c r="U5" s="159" t="s">
        <v>139</v>
      </c>
      <c r="V5" s="160" t="str">
        <f ca="1">Quicktipp!V5</f>
        <v>Schottland</v>
      </c>
      <c r="W5" s="160">
        <f ca="1">Quicktipp!W5</f>
        <v>3</v>
      </c>
      <c r="X5" s="161">
        <f ca="1">Quicktipp!X5</f>
        <v>13</v>
      </c>
      <c r="Y5" s="161" t="s">
        <v>54</v>
      </c>
      <c r="Z5" s="159">
        <f ca="1">Quicktipp!Z5</f>
        <v>12</v>
      </c>
      <c r="AA5" s="161">
        <f ca="1">Quicktipp!AA5</f>
        <v>1</v>
      </c>
      <c r="AB5" s="162">
        <f ca="1">Quicktipp!AB5</f>
        <v>6</v>
      </c>
      <c r="AC5" s="163" t="str">
        <f ca="1">Quicktipp!AC5</f>
        <v>2)</v>
      </c>
      <c r="AD5" s="342">
        <f ca="1">Quicktipp!AD5</f>
        <v>1</v>
      </c>
      <c r="AE5" s="19"/>
      <c r="AF5" s="19"/>
      <c r="AG5" s="576"/>
      <c r="AH5" s="575"/>
      <c r="AI5" s="626"/>
      <c r="AJ5" s="627"/>
      <c r="AK5" s="627"/>
      <c r="AL5" s="609"/>
      <c r="AM5" s="611"/>
      <c r="AN5" s="609"/>
      <c r="AO5" s="613"/>
      <c r="AP5" s="629"/>
      <c r="AQ5" s="631"/>
      <c r="AR5" s="633"/>
      <c r="AS5" s="635"/>
      <c r="AT5" s="637"/>
      <c r="AU5" s="580"/>
      <c r="AV5" s="581"/>
      <c r="AW5" s="582"/>
      <c r="AX5" s="476"/>
      <c r="AY5" s="476"/>
      <c r="AZ5" s="581"/>
      <c r="BA5" s="581"/>
      <c r="BB5" s="581"/>
      <c r="BC5" s="582"/>
    </row>
    <row r="6" spans="2:55" ht="20.25" customHeight="1" x14ac:dyDescent="0.35">
      <c r="B6" s="252">
        <f>Quicktipp!B6</f>
        <v>14</v>
      </c>
      <c r="C6" s="286">
        <f>Quicktipp!C6</f>
        <v>45462</v>
      </c>
      <c r="D6" s="287">
        <f>Quicktipp!D6</f>
        <v>0.75</v>
      </c>
      <c r="E6" s="288" t="str">
        <f>Quicktipp!E6</f>
        <v>Schottland</v>
      </c>
      <c r="F6" s="288" t="str">
        <f>Quicktipp!F6</f>
        <v>Schweiz</v>
      </c>
      <c r="G6" s="289">
        <f ca="1">Quicktipp!G6</f>
        <v>6</v>
      </c>
      <c r="H6" s="289" t="s">
        <v>54</v>
      </c>
      <c r="I6" s="289">
        <f ca="1">Quicktipp!I6</f>
        <v>4</v>
      </c>
      <c r="J6" s="289">
        <f>Quicktipp!J6</f>
        <v>0</v>
      </c>
      <c r="K6" s="151">
        <f ca="1">Quicktipp!K6</f>
        <v>1</v>
      </c>
      <c r="L6" s="39">
        <f ca="1">Quicktipp!L6</f>
        <v>41</v>
      </c>
      <c r="M6" s="39"/>
      <c r="N6" s="39"/>
      <c r="O6" s="17"/>
      <c r="P6" s="17"/>
      <c r="Q6" s="590"/>
      <c r="R6" s="590"/>
      <c r="T6" s="164">
        <v>4</v>
      </c>
      <c r="U6" s="165" t="s">
        <v>139</v>
      </c>
      <c r="V6" s="166" t="str">
        <f ca="1">Quicktipp!V6</f>
        <v>Schweiz</v>
      </c>
      <c r="W6" s="166">
        <f ca="1">Quicktipp!W6</f>
        <v>3</v>
      </c>
      <c r="X6" s="167">
        <f ca="1">Quicktipp!X6</f>
        <v>5</v>
      </c>
      <c r="Y6" s="167" t="s">
        <v>54</v>
      </c>
      <c r="Z6" s="165">
        <f ca="1">Quicktipp!Z6</f>
        <v>11</v>
      </c>
      <c r="AA6" s="167">
        <f ca="1">Quicktipp!AA6</f>
        <v>-6</v>
      </c>
      <c r="AB6" s="168">
        <f ca="1">Quicktipp!AB6</f>
        <v>0</v>
      </c>
      <c r="AC6" s="169" t="str">
        <f ca="1">Quicktipp!AC6</f>
        <v/>
      </c>
      <c r="AE6" s="19"/>
      <c r="AF6" s="19"/>
      <c r="AG6" s="576"/>
      <c r="AH6" s="575">
        <f>Quicktipp!AH6</f>
        <v>38</v>
      </c>
      <c r="AI6" s="626">
        <f>Quicktipp!AI6</f>
        <v>45472</v>
      </c>
      <c r="AJ6" s="627">
        <f>Quicktipp!AJ6</f>
        <v>0.75</v>
      </c>
      <c r="AK6" s="627" t="str">
        <f>Quicktipp!AK6</f>
        <v>2A</v>
      </c>
      <c r="AL6" s="609" t="str">
        <f ca="1">Quicktipp!AL6</f>
        <v>Deutschland</v>
      </c>
      <c r="AM6" s="611" t="str">
        <f>Quicktipp!AM6</f>
        <v>2B</v>
      </c>
      <c r="AN6" s="609" t="str">
        <f ca="1">Quicktipp!AN6</f>
        <v>Spanien</v>
      </c>
      <c r="AO6" s="613">
        <f ca="1">Quicktipp!AO6</f>
        <v>1</v>
      </c>
      <c r="AP6" s="643" t="s">
        <v>54</v>
      </c>
      <c r="AQ6" s="631">
        <f ca="1">Quicktipp!AQ6</f>
        <v>6</v>
      </c>
      <c r="AR6" s="633"/>
      <c r="AS6" s="635">
        <f ca="1">Quicktipp!AS6</f>
        <v>47</v>
      </c>
      <c r="AT6" s="637">
        <f ca="1">Quicktipp!AT6</f>
        <v>2</v>
      </c>
      <c r="AU6" s="580">
        <f ca="1">Quicktipp!AU6</f>
        <v>1</v>
      </c>
      <c r="AV6" s="581" t="str">
        <f>Quicktipp!AV6</f>
        <v>1AF2</v>
      </c>
      <c r="AW6" s="582" t="str">
        <f ca="1">Quicktipp!AW6</f>
        <v>Spanien</v>
      </c>
      <c r="AX6" s="476" t="str">
        <f ca="1">Quicktipp!AX6:AX7</f>
        <v>A1</v>
      </c>
      <c r="AY6" s="476" t="str">
        <f ca="1">Quicktipp!AY6:AY7</f>
        <v>B1</v>
      </c>
      <c r="AZ6" s="581" t="str">
        <f ca="1">Quicktipp!AZ6</f>
        <v>nein</v>
      </c>
      <c r="BA6" s="581" t="str">
        <f ca="1">Quicktipp!BA6</f>
        <v/>
      </c>
      <c r="BB6" s="581" t="str">
        <f>Quicktipp!BB6</f>
        <v>2AF2</v>
      </c>
      <c r="BC6" s="582" t="str">
        <f ca="1">Quicktipp!BC6</f>
        <v>Deutschland</v>
      </c>
    </row>
    <row r="7" spans="2:55" ht="20.25" customHeight="1" x14ac:dyDescent="0.35">
      <c r="B7" s="252">
        <f>Quicktipp!B7</f>
        <v>25</v>
      </c>
      <c r="C7" s="286">
        <f>Quicktipp!C7</f>
        <v>45466</v>
      </c>
      <c r="D7" s="287">
        <f>Quicktipp!D7</f>
        <v>0.875</v>
      </c>
      <c r="E7" s="288" t="str">
        <f>Quicktipp!E7</f>
        <v>Schweiz</v>
      </c>
      <c r="F7" s="288" t="str">
        <f>Quicktipp!F7</f>
        <v>Deutschland</v>
      </c>
      <c r="G7" s="289">
        <f ca="1">Quicktipp!G7</f>
        <v>0</v>
      </c>
      <c r="H7" s="289" t="s">
        <v>54</v>
      </c>
      <c r="I7" s="289">
        <f ca="1">Quicktipp!I7</f>
        <v>1</v>
      </c>
      <c r="J7" s="289">
        <f>Quicktipp!J7</f>
        <v>0</v>
      </c>
      <c r="K7" s="151">
        <f ca="1">Quicktipp!K7</f>
        <v>2</v>
      </c>
      <c r="L7" s="39">
        <f ca="1">Quicktipp!L7</f>
        <v>3</v>
      </c>
      <c r="M7" s="39"/>
      <c r="N7" s="39"/>
      <c r="O7" s="17"/>
      <c r="P7" s="39" t="str">
        <f ca="1">Quicktipp!P7</f>
        <v>nein</v>
      </c>
      <c r="Q7" s="40">
        <f ca="1">Quicktipp!Q7</f>
        <v>1</v>
      </c>
      <c r="T7" s="170"/>
      <c r="U7" s="276" t="str">
        <f ca="1">Quicktipp!U7</f>
        <v>2)</v>
      </c>
      <c r="V7" s="639" t="str">
        <f ca="1">Quicktipp!V7</f>
        <v>Tabellenrang gemäß Sub-Tabelle in 3er-Gruppe</v>
      </c>
      <c r="W7" s="639"/>
      <c r="X7" s="639"/>
      <c r="Y7" s="639"/>
      <c r="Z7" s="639"/>
      <c r="AA7" s="639"/>
      <c r="AB7" s="639"/>
      <c r="AC7" s="640"/>
      <c r="AE7" s="343" t="str">
        <f ca="1">Quicktipp!AE7</f>
        <v>N</v>
      </c>
      <c r="AF7" s="19"/>
      <c r="AG7" s="574" t="str">
        <f ca="1">Quicktipp!AG7:AG8</f>
        <v xml:space="preserve"> </v>
      </c>
      <c r="AH7" s="575"/>
      <c r="AI7" s="626"/>
      <c r="AJ7" s="627"/>
      <c r="AK7" s="627"/>
      <c r="AL7" s="609"/>
      <c r="AM7" s="611"/>
      <c r="AN7" s="609"/>
      <c r="AO7" s="613"/>
      <c r="AP7" s="629"/>
      <c r="AQ7" s="631"/>
      <c r="AR7" s="633"/>
      <c r="AS7" s="635"/>
      <c r="AT7" s="637"/>
      <c r="AU7" s="580"/>
      <c r="AV7" s="581"/>
      <c r="AW7" s="582"/>
      <c r="AX7" s="476"/>
      <c r="AY7" s="476"/>
      <c r="AZ7" s="581"/>
      <c r="BA7" s="581"/>
      <c r="BB7" s="581"/>
      <c r="BC7" s="582"/>
    </row>
    <row r="8" spans="2:55" ht="20.25" customHeight="1" thickBot="1" x14ac:dyDescent="0.4">
      <c r="B8" s="253">
        <f>Quicktipp!B8</f>
        <v>26</v>
      </c>
      <c r="C8" s="290">
        <f>Quicktipp!C8</f>
        <v>45466</v>
      </c>
      <c r="D8" s="291">
        <f>Quicktipp!D8</f>
        <v>0.875</v>
      </c>
      <c r="E8" s="292" t="str">
        <f>Quicktipp!E8</f>
        <v>Schottland</v>
      </c>
      <c r="F8" s="292" t="str">
        <f>Quicktipp!F8</f>
        <v>Ungarn</v>
      </c>
      <c r="G8" s="293">
        <f ca="1">Quicktipp!G8</f>
        <v>1</v>
      </c>
      <c r="H8" s="293" t="s">
        <v>54</v>
      </c>
      <c r="I8" s="293">
        <f ca="1">Quicktipp!I8</f>
        <v>3</v>
      </c>
      <c r="J8" s="293">
        <f>Quicktipp!J8</f>
        <v>0</v>
      </c>
      <c r="K8" s="152">
        <f ca="1">Quicktipp!K8</f>
        <v>2</v>
      </c>
      <c r="L8" s="39">
        <f ca="1">Quicktipp!L8</f>
        <v>14</v>
      </c>
      <c r="M8" s="39"/>
      <c r="N8" s="39"/>
      <c r="O8" s="17"/>
      <c r="P8" s="39" t="str">
        <f ca="1">Quicktipp!P8</f>
        <v>nein</v>
      </c>
      <c r="Q8" s="40">
        <f ca="1">Quicktipp!Q8</f>
        <v>2</v>
      </c>
      <c r="T8" s="171">
        <v>1</v>
      </c>
      <c r="U8" s="172">
        <f ca="1">Quicktipp!U8</f>
        <v>1</v>
      </c>
      <c r="V8" s="641"/>
      <c r="W8" s="641"/>
      <c r="X8" s="641"/>
      <c r="Y8" s="641"/>
      <c r="Z8" s="641"/>
      <c r="AA8" s="641"/>
      <c r="AB8" s="641"/>
      <c r="AC8" s="642"/>
      <c r="AE8" s="343" t="str">
        <f ca="1">Quicktipp!AE8</f>
        <v>N</v>
      </c>
      <c r="AF8" s="19"/>
      <c r="AG8" s="574"/>
      <c r="AH8" s="575">
        <f>Quicktipp!AH8</f>
        <v>39</v>
      </c>
      <c r="AI8" s="626">
        <f>Quicktipp!AI8</f>
        <v>45473</v>
      </c>
      <c r="AJ8" s="627">
        <f>Quicktipp!AJ8</f>
        <v>0.875</v>
      </c>
      <c r="AK8" s="627" t="str">
        <f>Quicktipp!AK8</f>
        <v>1B</v>
      </c>
      <c r="AL8" s="609" t="str">
        <f ca="1">Quicktipp!AL8</f>
        <v>Kroatien</v>
      </c>
      <c r="AM8" s="611" t="str">
        <f>Quicktipp!AM8</f>
        <v>3A</v>
      </c>
      <c r="AN8" s="609" t="str">
        <f ca="1">Quicktipp!AN8</f>
        <v>Schottland</v>
      </c>
      <c r="AO8" s="613">
        <f ca="1">Quicktipp!AO8</f>
        <v>2</v>
      </c>
      <c r="AP8" s="643" t="s">
        <v>54</v>
      </c>
      <c r="AQ8" s="631">
        <f ca="1">Quicktipp!AQ8</f>
        <v>4</v>
      </c>
      <c r="AR8" s="633"/>
      <c r="AS8" s="635">
        <f ca="1">Quicktipp!AS8</f>
        <v>22</v>
      </c>
      <c r="AT8" s="637">
        <f ca="1">Quicktipp!AT8</f>
        <v>2</v>
      </c>
      <c r="AU8" s="580">
        <f ca="1">Quicktipp!AU8</f>
        <v>1</v>
      </c>
      <c r="AV8" s="581" t="str">
        <f>Quicktipp!AV8</f>
        <v>1AF3</v>
      </c>
      <c r="AW8" s="582" t="str">
        <f ca="1">Quicktipp!AW8</f>
        <v>Schottland</v>
      </c>
      <c r="AX8" s="476" t="str">
        <f ca="1">Quicktipp!AX8:AX9</f>
        <v>B2</v>
      </c>
      <c r="AY8" s="476" t="str">
        <f ca="1">Quicktipp!AY8:AY9</f>
        <v>A2</v>
      </c>
      <c r="AZ8" s="581" t="str">
        <f ca="1">Quicktipp!AZ8</f>
        <v>nein</v>
      </c>
      <c r="BA8" s="581" t="str">
        <f ca="1">Quicktipp!BA8</f>
        <v/>
      </c>
      <c r="BB8" s="581" t="str">
        <f>Quicktipp!BB8</f>
        <v>2AF3</v>
      </c>
      <c r="BC8" s="582" t="str">
        <f ca="1">Quicktipp!BC8</f>
        <v>Kroatien</v>
      </c>
    </row>
    <row r="9" spans="2:55" ht="19.5" customHeight="1" thickBot="1" x14ac:dyDescent="0.4">
      <c r="C9" s="294"/>
      <c r="D9" s="294"/>
      <c r="E9" s="295"/>
      <c r="F9" s="295"/>
      <c r="G9" s="296"/>
      <c r="H9" s="294"/>
      <c r="I9" s="297"/>
      <c r="J9" s="294"/>
      <c r="K9" s="294"/>
      <c r="L9" s="39"/>
      <c r="M9" s="39"/>
      <c r="N9" s="39"/>
      <c r="O9" s="17"/>
      <c r="P9" s="17"/>
      <c r="AE9" s="19"/>
      <c r="AF9" s="19"/>
      <c r="AG9" s="19"/>
      <c r="AH9" s="575"/>
      <c r="AI9" s="626"/>
      <c r="AJ9" s="627"/>
      <c r="AK9" s="627"/>
      <c r="AL9" s="609"/>
      <c r="AM9" s="611"/>
      <c r="AN9" s="609"/>
      <c r="AO9" s="613"/>
      <c r="AP9" s="629"/>
      <c r="AQ9" s="631"/>
      <c r="AR9" s="633"/>
      <c r="AS9" s="635"/>
      <c r="AT9" s="637"/>
      <c r="AU9" s="580"/>
      <c r="AV9" s="581"/>
      <c r="AW9" s="582"/>
      <c r="AX9" s="476"/>
      <c r="AY9" s="476"/>
      <c r="AZ9" s="581"/>
      <c r="BA9" s="581"/>
      <c r="BB9" s="581"/>
      <c r="BC9" s="582"/>
    </row>
    <row r="10" spans="2:55" ht="28.5" customHeight="1" thickBot="1" x14ac:dyDescent="0.4">
      <c r="B10" s="251"/>
      <c r="C10" s="614" t="s">
        <v>135</v>
      </c>
      <c r="D10" s="615"/>
      <c r="E10" s="615"/>
      <c r="F10" s="615"/>
      <c r="G10" s="615"/>
      <c r="H10" s="185"/>
      <c r="I10" s="184"/>
      <c r="J10" s="185"/>
      <c r="K10" s="183"/>
      <c r="L10" s="39"/>
      <c r="M10" s="39"/>
      <c r="N10" s="39"/>
      <c r="O10" s="17"/>
      <c r="P10" s="17"/>
      <c r="Q10" s="590" t="str">
        <f ca="1">Quicktipp!Q10</f>
        <v/>
      </c>
      <c r="R10" s="590"/>
      <c r="T10" s="616" t="s">
        <v>135</v>
      </c>
      <c r="U10" s="617"/>
      <c r="V10" s="617"/>
      <c r="W10" s="617"/>
      <c r="X10" s="617"/>
      <c r="Y10" s="617"/>
      <c r="Z10" s="617"/>
      <c r="AA10" s="617"/>
      <c r="AB10" s="617"/>
      <c r="AC10" s="618"/>
      <c r="AE10" s="19"/>
      <c r="AF10" s="19"/>
      <c r="AG10" s="576" t="str">
        <f ca="1">Quicktipp!AG10:AG14</f>
        <v>.</v>
      </c>
      <c r="AH10" s="575">
        <f>Quicktipp!AH10</f>
        <v>40</v>
      </c>
      <c r="AI10" s="626">
        <f>Quicktipp!AI10</f>
        <v>45473</v>
      </c>
      <c r="AJ10" s="627">
        <f>Quicktipp!AJ10</f>
        <v>0.75</v>
      </c>
      <c r="AK10" s="627" t="str">
        <f>Quicktipp!AK10</f>
        <v>1C</v>
      </c>
      <c r="AL10" s="609" t="str">
        <f ca="1">Quicktipp!AL10</f>
        <v>Dänemark</v>
      </c>
      <c r="AM10" s="611" t="str">
        <f>Quicktipp!AM10</f>
        <v>3D</v>
      </c>
      <c r="AN10" s="609" t="str">
        <f ca="1">Quicktipp!AN10</f>
        <v>Polen</v>
      </c>
      <c r="AO10" s="613">
        <f ca="1">Quicktipp!AO10</f>
        <v>6</v>
      </c>
      <c r="AP10" s="643" t="s">
        <v>54</v>
      </c>
      <c r="AQ10" s="631">
        <f ca="1">Quicktipp!AQ10</f>
        <v>4</v>
      </c>
      <c r="AR10" s="633"/>
      <c r="AS10" s="635">
        <f ca="1">Quicktipp!AS10</f>
        <v>41</v>
      </c>
      <c r="AT10" s="637">
        <f ca="1">Quicktipp!AT10</f>
        <v>1</v>
      </c>
      <c r="AU10" s="580">
        <f ca="1">Quicktipp!AU10</f>
        <v>1</v>
      </c>
      <c r="AV10" s="581" t="str">
        <f>Quicktipp!AV10</f>
        <v>1AF4</v>
      </c>
      <c r="AW10" s="582" t="str">
        <f ca="1">Quicktipp!AW10</f>
        <v>Dänemark</v>
      </c>
      <c r="AX10" s="476" t="str">
        <f ca="1">Quicktipp!AX10:AX11</f>
        <v>C2</v>
      </c>
      <c r="AY10" s="476" t="str">
        <f ca="1">Quicktipp!AY10:AY11</f>
        <v>D1</v>
      </c>
      <c r="AZ10" s="581" t="str">
        <f ca="1">Quicktipp!AZ10</f>
        <v>nein</v>
      </c>
      <c r="BA10" s="581" t="str">
        <f ca="1">Quicktipp!BA10</f>
        <v/>
      </c>
      <c r="BB10" s="581" t="str">
        <f>Quicktipp!BB10</f>
        <v>2AF4</v>
      </c>
      <c r="BC10" s="582" t="str">
        <f ca="1">Quicktipp!BC10</f>
        <v>Polen</v>
      </c>
    </row>
    <row r="11" spans="2:55" ht="19.5" customHeight="1" x14ac:dyDescent="0.35">
      <c r="B11" s="254">
        <f>Quicktipp!B11</f>
        <v>3</v>
      </c>
      <c r="C11" s="286">
        <f>Quicktipp!C11</f>
        <v>45458</v>
      </c>
      <c r="D11" s="287">
        <f>Quicktipp!D11</f>
        <v>0.75</v>
      </c>
      <c r="E11" s="288" t="str">
        <f>Quicktipp!E11</f>
        <v>Spanien</v>
      </c>
      <c r="F11" s="288" t="str">
        <f>Quicktipp!F11</f>
        <v>Kroatien</v>
      </c>
      <c r="G11" s="289">
        <f ca="1">Quicktipp!G11</f>
        <v>6</v>
      </c>
      <c r="H11" s="289" t="s">
        <v>54</v>
      </c>
      <c r="I11" s="289">
        <f ca="1">Quicktipp!I11</f>
        <v>4</v>
      </c>
      <c r="J11" s="298">
        <f>Quicktipp!J11</f>
        <v>0</v>
      </c>
      <c r="K11" s="153">
        <f ca="1">Quicktipp!K11</f>
        <v>1</v>
      </c>
      <c r="L11" s="22">
        <f ca="1">Quicktipp!L11</f>
        <v>41</v>
      </c>
      <c r="Q11" s="590"/>
      <c r="R11" s="590"/>
      <c r="T11" s="158">
        <v>1</v>
      </c>
      <c r="U11" s="159" t="s">
        <v>139</v>
      </c>
      <c r="V11" s="160" t="str">
        <f ca="1">Quicktipp!V11</f>
        <v>Kroatien</v>
      </c>
      <c r="W11" s="160">
        <f ca="1">Quicktipp!W11</f>
        <v>3</v>
      </c>
      <c r="X11" s="162">
        <f ca="1">Quicktipp!X11</f>
        <v>15</v>
      </c>
      <c r="Y11" s="161" t="s">
        <v>54</v>
      </c>
      <c r="Z11" s="159">
        <f ca="1">Quicktipp!Z11</f>
        <v>7</v>
      </c>
      <c r="AA11" s="161">
        <f ca="1">Quicktipp!AA11</f>
        <v>8</v>
      </c>
      <c r="AB11" s="162">
        <f ca="1">Quicktipp!AB11</f>
        <v>6</v>
      </c>
      <c r="AC11" s="163" t="str">
        <f ca="1">Quicktipp!AC11</f>
        <v/>
      </c>
      <c r="AD11" s="340" t="str">
        <f>Quicktipp!AD11</f>
        <v>Reihung
unter den</v>
      </c>
      <c r="AE11" s="19"/>
      <c r="AF11" s="19"/>
      <c r="AG11" s="576"/>
      <c r="AH11" s="575"/>
      <c r="AI11" s="626"/>
      <c r="AJ11" s="627"/>
      <c r="AK11" s="627"/>
      <c r="AL11" s="609"/>
      <c r="AM11" s="611"/>
      <c r="AN11" s="609"/>
      <c r="AO11" s="613"/>
      <c r="AP11" s="629"/>
      <c r="AQ11" s="631"/>
      <c r="AR11" s="633"/>
      <c r="AS11" s="635"/>
      <c r="AT11" s="637"/>
      <c r="AU11" s="580"/>
      <c r="AV11" s="581"/>
      <c r="AW11" s="582"/>
      <c r="AX11" s="476"/>
      <c r="AY11" s="476"/>
      <c r="AZ11" s="581"/>
      <c r="BA11" s="581"/>
      <c r="BB11" s="581"/>
      <c r="BC11" s="582"/>
    </row>
    <row r="12" spans="2:55" ht="19.5" customHeight="1" x14ac:dyDescent="0.35">
      <c r="B12" s="254">
        <f>Quicktipp!B12</f>
        <v>4</v>
      </c>
      <c r="C12" s="286">
        <f>Quicktipp!C12</f>
        <v>45458</v>
      </c>
      <c r="D12" s="287">
        <f>Quicktipp!D12</f>
        <v>0.875</v>
      </c>
      <c r="E12" s="288" t="str">
        <f>Quicktipp!E12</f>
        <v>Italien</v>
      </c>
      <c r="F12" s="288" t="str">
        <f>Quicktipp!F12</f>
        <v>Albanien</v>
      </c>
      <c r="G12" s="289">
        <f ca="1">Quicktipp!G12</f>
        <v>6</v>
      </c>
      <c r="H12" s="289" t="s">
        <v>54</v>
      </c>
      <c r="I12" s="289">
        <f ca="1">Quicktipp!I12</f>
        <v>6</v>
      </c>
      <c r="J12" s="298">
        <f>Quicktipp!J12</f>
        <v>0</v>
      </c>
      <c r="K12" s="156" t="str">
        <f ca="1">Quicktipp!K12</f>
        <v>X</v>
      </c>
      <c r="L12" s="22">
        <f ca="1">Quicktipp!L12</f>
        <v>49</v>
      </c>
      <c r="Q12" s="590"/>
      <c r="R12" s="590"/>
      <c r="T12" s="158">
        <v>2</v>
      </c>
      <c r="U12" s="159" t="s">
        <v>139</v>
      </c>
      <c r="V12" s="160" t="str">
        <f ca="1">Quicktipp!V12</f>
        <v>Spanien</v>
      </c>
      <c r="W12" s="160">
        <f ca="1">Quicktipp!W12</f>
        <v>3</v>
      </c>
      <c r="X12" s="162">
        <f ca="1">Quicktipp!X12</f>
        <v>7</v>
      </c>
      <c r="Y12" s="161" t="s">
        <v>54</v>
      </c>
      <c r="Z12" s="159">
        <f ca="1">Quicktipp!Z12</f>
        <v>5</v>
      </c>
      <c r="AA12" s="161">
        <f ca="1">Quicktipp!AA12</f>
        <v>2</v>
      </c>
      <c r="AB12" s="162">
        <f ca="1">Quicktipp!AB12</f>
        <v>5</v>
      </c>
      <c r="AC12" s="163" t="str">
        <f ca="1">Quicktipp!AC12</f>
        <v/>
      </c>
      <c r="AD12" s="341" t="str">
        <f>Quicktipp!AD12</f>
        <v>Dritt-
Platzierten</v>
      </c>
      <c r="AE12" s="19"/>
      <c r="AF12" s="19"/>
      <c r="AG12" s="576"/>
      <c r="AH12" s="575">
        <f>Quicktipp!AH12</f>
        <v>41</v>
      </c>
      <c r="AI12" s="626">
        <f>Quicktipp!AI12</f>
        <v>45474</v>
      </c>
      <c r="AJ12" s="627">
        <f>Quicktipp!AJ12</f>
        <v>0.875</v>
      </c>
      <c r="AK12" s="627" t="str">
        <f>Quicktipp!AK12</f>
        <v>1F</v>
      </c>
      <c r="AL12" s="609" t="str">
        <f ca="1">Quicktipp!AL12</f>
        <v>Tschechien</v>
      </c>
      <c r="AM12" s="611" t="str">
        <f>Quicktipp!AM12</f>
        <v>3C</v>
      </c>
      <c r="AN12" s="609" t="str">
        <f ca="1">Quicktipp!AN12</f>
        <v>Slowenien</v>
      </c>
      <c r="AO12" s="613">
        <f ca="1">Quicktipp!AO12</f>
        <v>6</v>
      </c>
      <c r="AP12" s="643" t="s">
        <v>54</v>
      </c>
      <c r="AQ12" s="631">
        <f ca="1">Quicktipp!AQ12</f>
        <v>4</v>
      </c>
      <c r="AR12" s="633"/>
      <c r="AS12" s="635">
        <f ca="1">Quicktipp!AS12</f>
        <v>41</v>
      </c>
      <c r="AT12" s="637">
        <f ca="1">Quicktipp!AT12</f>
        <v>1</v>
      </c>
      <c r="AU12" s="580">
        <f ca="1">Quicktipp!AU12</f>
        <v>1</v>
      </c>
      <c r="AV12" s="581" t="str">
        <f>Quicktipp!AV12</f>
        <v>1AF5</v>
      </c>
      <c r="AW12" s="582" t="str">
        <f ca="1">Quicktipp!AW12</f>
        <v>Tschechien</v>
      </c>
      <c r="AX12" s="476" t="str">
        <f ca="1">Quicktipp!AX12:AX13</f>
        <v>F4</v>
      </c>
      <c r="AY12" s="476" t="str">
        <f ca="1">Quicktipp!AY12:AY13</f>
        <v>C1</v>
      </c>
      <c r="AZ12" s="581" t="str">
        <f ca="1">Quicktipp!AZ12</f>
        <v>nein</v>
      </c>
      <c r="BA12" s="581" t="str">
        <f ca="1">Quicktipp!BA12</f>
        <v/>
      </c>
      <c r="BB12" s="581" t="str">
        <f>Quicktipp!BB12</f>
        <v>2AF5</v>
      </c>
      <c r="BC12" s="582" t="str">
        <f ca="1">Quicktipp!BC12</f>
        <v>Slowenien</v>
      </c>
    </row>
    <row r="13" spans="2:55" ht="19.5" customHeight="1" thickBot="1" x14ac:dyDescent="0.4">
      <c r="B13" s="254">
        <f>Quicktipp!B13</f>
        <v>15</v>
      </c>
      <c r="C13" s="286">
        <f>Quicktipp!C13</f>
        <v>45462</v>
      </c>
      <c r="D13" s="287">
        <f>Quicktipp!D13</f>
        <v>0.625</v>
      </c>
      <c r="E13" s="288" t="str">
        <f>Quicktipp!E13</f>
        <v>Spanien</v>
      </c>
      <c r="F13" s="288" t="str">
        <f>Quicktipp!F13</f>
        <v>Italien</v>
      </c>
      <c r="G13" s="289">
        <f ca="1">Quicktipp!G13</f>
        <v>1</v>
      </c>
      <c r="H13" s="289" t="s">
        <v>54</v>
      </c>
      <c r="I13" s="289">
        <f ca="1">Quicktipp!I13</f>
        <v>1</v>
      </c>
      <c r="J13" s="298">
        <f>Quicktipp!J13</f>
        <v>0</v>
      </c>
      <c r="K13" s="156" t="str">
        <f ca="1">Quicktipp!K13</f>
        <v>X</v>
      </c>
      <c r="L13" s="22">
        <f ca="1">Quicktipp!L13</f>
        <v>4</v>
      </c>
      <c r="Q13" s="590"/>
      <c r="R13" s="590"/>
      <c r="T13" s="158">
        <v>3</v>
      </c>
      <c r="U13" s="159" t="s">
        <v>139</v>
      </c>
      <c r="V13" s="160" t="str">
        <f ca="1">Quicktipp!V13</f>
        <v>Italien</v>
      </c>
      <c r="W13" s="160">
        <f ca="1">Quicktipp!W13</f>
        <v>3</v>
      </c>
      <c r="X13" s="162">
        <f ca="1">Quicktipp!X13</f>
        <v>8</v>
      </c>
      <c r="Y13" s="161" t="s">
        <v>54</v>
      </c>
      <c r="Z13" s="159">
        <f ca="1">Quicktipp!Z13</f>
        <v>13</v>
      </c>
      <c r="AA13" s="161">
        <f ca="1">Quicktipp!AA13</f>
        <v>-5</v>
      </c>
      <c r="AB13" s="162">
        <f ca="1">Quicktipp!AB13</f>
        <v>2</v>
      </c>
      <c r="AC13" s="163" t="str">
        <f ca="1">Quicktipp!AC13</f>
        <v/>
      </c>
      <c r="AD13" s="342">
        <f ca="1">Quicktipp!AD13</f>
        <v>5</v>
      </c>
      <c r="AE13" s="19"/>
      <c r="AF13" s="19"/>
      <c r="AG13" s="576"/>
      <c r="AH13" s="575"/>
      <c r="AI13" s="626"/>
      <c r="AJ13" s="627"/>
      <c r="AK13" s="627"/>
      <c r="AL13" s="609"/>
      <c r="AM13" s="611"/>
      <c r="AN13" s="609"/>
      <c r="AO13" s="613"/>
      <c r="AP13" s="629"/>
      <c r="AQ13" s="631"/>
      <c r="AR13" s="633"/>
      <c r="AS13" s="635"/>
      <c r="AT13" s="637"/>
      <c r="AU13" s="580"/>
      <c r="AV13" s="581"/>
      <c r="AW13" s="582"/>
      <c r="AX13" s="476"/>
      <c r="AY13" s="476"/>
      <c r="AZ13" s="581"/>
      <c r="BA13" s="581"/>
      <c r="BB13" s="581"/>
      <c r="BC13" s="582"/>
    </row>
    <row r="14" spans="2:55" ht="19.5" customHeight="1" x14ac:dyDescent="0.35">
      <c r="B14" s="254">
        <f>Quicktipp!B14</f>
        <v>16</v>
      </c>
      <c r="C14" s="286">
        <f>Quicktipp!C14</f>
        <v>45463</v>
      </c>
      <c r="D14" s="287">
        <f>Quicktipp!D14</f>
        <v>0.875</v>
      </c>
      <c r="E14" s="288" t="str">
        <f>Quicktipp!E14</f>
        <v>Kroatien</v>
      </c>
      <c r="F14" s="288" t="str">
        <f>Quicktipp!F14</f>
        <v>Albanien</v>
      </c>
      <c r="G14" s="289">
        <f ca="1">Quicktipp!G14</f>
        <v>5</v>
      </c>
      <c r="H14" s="289" t="s">
        <v>54</v>
      </c>
      <c r="I14" s="289">
        <f ca="1">Quicktipp!I14</f>
        <v>0</v>
      </c>
      <c r="J14" s="298">
        <f>Quicktipp!J14</f>
        <v>0</v>
      </c>
      <c r="K14" s="156">
        <f ca="1">Quicktipp!K14</f>
        <v>1</v>
      </c>
      <c r="L14" s="22">
        <f ca="1">Quicktipp!L14</f>
        <v>26</v>
      </c>
      <c r="Q14" s="590"/>
      <c r="R14" s="590"/>
      <c r="T14" s="164">
        <v>4</v>
      </c>
      <c r="U14" s="165" t="s">
        <v>139</v>
      </c>
      <c r="V14" s="166" t="str">
        <f ca="1">Quicktipp!V14</f>
        <v>Albanien</v>
      </c>
      <c r="W14" s="166">
        <f ca="1">Quicktipp!W14</f>
        <v>3</v>
      </c>
      <c r="X14" s="168">
        <f ca="1">Quicktipp!X14</f>
        <v>6</v>
      </c>
      <c r="Y14" s="167" t="s">
        <v>54</v>
      </c>
      <c r="Z14" s="165">
        <f ca="1">Quicktipp!Z14</f>
        <v>11</v>
      </c>
      <c r="AA14" s="167">
        <f ca="1">Quicktipp!AA14</f>
        <v>-5</v>
      </c>
      <c r="AB14" s="168">
        <f ca="1">Quicktipp!AB14</f>
        <v>2</v>
      </c>
      <c r="AC14" s="169" t="str">
        <f ca="1">Quicktipp!AC14</f>
        <v/>
      </c>
      <c r="AE14" s="19"/>
      <c r="AF14" s="19"/>
      <c r="AG14" s="576"/>
      <c r="AH14" s="575">
        <f>Quicktipp!AH14</f>
        <v>42</v>
      </c>
      <c r="AI14" s="626">
        <f>Quicktipp!AI14</f>
        <v>45474</v>
      </c>
      <c r="AJ14" s="627">
        <f>Quicktipp!AJ14</f>
        <v>0.75</v>
      </c>
      <c r="AK14" s="627" t="str">
        <f>Quicktipp!AK14</f>
        <v>2D</v>
      </c>
      <c r="AL14" s="609" t="str">
        <f ca="1">Quicktipp!AL14</f>
        <v>Frankreich</v>
      </c>
      <c r="AM14" s="611" t="str">
        <f>Quicktipp!AM14</f>
        <v>2E</v>
      </c>
      <c r="AN14" s="609" t="str">
        <f ca="1">Quicktipp!AN14</f>
        <v>Ukraine</v>
      </c>
      <c r="AO14" s="613">
        <f ca="1">Quicktipp!AO14</f>
        <v>3</v>
      </c>
      <c r="AP14" s="643" t="s">
        <v>54</v>
      </c>
      <c r="AQ14" s="631">
        <f ca="1">Quicktipp!AQ14</f>
        <v>4</v>
      </c>
      <c r="AR14" s="633"/>
      <c r="AS14" s="635">
        <f ca="1">Quicktipp!AS14</f>
        <v>21</v>
      </c>
      <c r="AT14" s="637">
        <f ca="1">Quicktipp!AT14</f>
        <v>2</v>
      </c>
      <c r="AU14" s="580">
        <f ca="1">Quicktipp!AU14</f>
        <v>2</v>
      </c>
      <c r="AV14" s="581" t="str">
        <f>Quicktipp!AV14</f>
        <v>1AF6</v>
      </c>
      <c r="AW14" s="582" t="str">
        <f ca="1">Quicktipp!AW14</f>
        <v>Ukraine</v>
      </c>
      <c r="AX14" s="476" t="str">
        <f ca="1">Quicktipp!AX14:AX15</f>
        <v>D4</v>
      </c>
      <c r="AY14" s="476" t="str">
        <f ca="1">Quicktipp!AY14:AY15</f>
        <v>E4</v>
      </c>
      <c r="AZ14" s="581" t="str">
        <f ca="1">Quicktipp!AZ14</f>
        <v>nein</v>
      </c>
      <c r="BA14" s="581" t="str">
        <f ca="1">Quicktipp!BA14</f>
        <v/>
      </c>
      <c r="BB14" s="581" t="str">
        <f>Quicktipp!BB14</f>
        <v>2AF6</v>
      </c>
      <c r="BC14" s="582" t="str">
        <f ca="1">Quicktipp!BC14</f>
        <v>Frankreich</v>
      </c>
    </row>
    <row r="15" spans="2:55" ht="19.5" customHeight="1" x14ac:dyDescent="0.35">
      <c r="B15" s="254">
        <f>Quicktipp!B15</f>
        <v>27</v>
      </c>
      <c r="C15" s="286">
        <f>Quicktipp!C15</f>
        <v>45467</v>
      </c>
      <c r="D15" s="287">
        <f>Quicktipp!D15</f>
        <v>0.875</v>
      </c>
      <c r="E15" s="288" t="str">
        <f>Quicktipp!E15</f>
        <v>Albanien</v>
      </c>
      <c r="F15" s="288" t="str">
        <f>Quicktipp!F15</f>
        <v>Spanien</v>
      </c>
      <c r="G15" s="289">
        <f ca="1">Quicktipp!G15</f>
        <v>0</v>
      </c>
      <c r="H15" s="289" t="s">
        <v>54</v>
      </c>
      <c r="I15" s="289">
        <f ca="1">Quicktipp!I15</f>
        <v>0</v>
      </c>
      <c r="J15" s="298">
        <f>Quicktipp!J15</f>
        <v>0</v>
      </c>
      <c r="K15" s="156" t="str">
        <f ca="1">Quicktipp!K15</f>
        <v>X</v>
      </c>
      <c r="L15" s="22">
        <f ca="1">Quicktipp!L15</f>
        <v>1</v>
      </c>
      <c r="P15" s="19" t="str">
        <f ca="1">Quicktipp!P15</f>
        <v>nein</v>
      </c>
      <c r="Q15" s="40">
        <f ca="1">Quicktipp!Q15</f>
        <v>1</v>
      </c>
      <c r="T15" s="170"/>
      <c r="U15" s="276" t="str">
        <f ca="1">Quicktipp!U15</f>
        <v/>
      </c>
      <c r="V15" s="644" t="str">
        <f ca="1">Quicktipp!V15</f>
        <v/>
      </c>
      <c r="W15" s="644"/>
      <c r="X15" s="644"/>
      <c r="Y15" s="644"/>
      <c r="Z15" s="644"/>
      <c r="AA15" s="644"/>
      <c r="AB15" s="644"/>
      <c r="AC15" s="645"/>
      <c r="AE15" s="343" t="str">
        <f ca="1">Quicktipp!AE15</f>
        <v>N</v>
      </c>
      <c r="AF15" s="19"/>
      <c r="AG15" s="574" t="str">
        <f ca="1">Quicktipp!AG15:AG16</f>
        <v xml:space="preserve"> </v>
      </c>
      <c r="AH15" s="575"/>
      <c r="AI15" s="626"/>
      <c r="AJ15" s="627"/>
      <c r="AK15" s="627"/>
      <c r="AL15" s="609"/>
      <c r="AM15" s="611"/>
      <c r="AN15" s="609"/>
      <c r="AO15" s="613"/>
      <c r="AP15" s="629"/>
      <c r="AQ15" s="631"/>
      <c r="AR15" s="633"/>
      <c r="AS15" s="635"/>
      <c r="AT15" s="637"/>
      <c r="AU15" s="580"/>
      <c r="AV15" s="581"/>
      <c r="AW15" s="582"/>
      <c r="AX15" s="476"/>
      <c r="AY15" s="476"/>
      <c r="AZ15" s="581"/>
      <c r="BA15" s="581"/>
      <c r="BB15" s="581"/>
      <c r="BC15" s="582"/>
    </row>
    <row r="16" spans="2:55" ht="19.5" customHeight="1" thickBot="1" x14ac:dyDescent="0.4">
      <c r="B16" s="255">
        <f>Quicktipp!B16</f>
        <v>28</v>
      </c>
      <c r="C16" s="290">
        <f>Quicktipp!C16</f>
        <v>45467</v>
      </c>
      <c r="D16" s="291">
        <f>Quicktipp!D16</f>
        <v>0.875</v>
      </c>
      <c r="E16" s="292" t="str">
        <f>Quicktipp!E16</f>
        <v>Kroatien</v>
      </c>
      <c r="F16" s="292" t="str">
        <f>Quicktipp!F16</f>
        <v>Italien</v>
      </c>
      <c r="G16" s="293">
        <f ca="1">Quicktipp!G16</f>
        <v>6</v>
      </c>
      <c r="H16" s="293" t="s">
        <v>54</v>
      </c>
      <c r="I16" s="293">
        <f ca="1">Quicktipp!I16</f>
        <v>1</v>
      </c>
      <c r="J16" s="299">
        <f>Quicktipp!J16</f>
        <v>0</v>
      </c>
      <c r="K16" s="157">
        <f ca="1">Quicktipp!K16</f>
        <v>1</v>
      </c>
      <c r="L16" s="22">
        <f ca="1">Quicktipp!L16</f>
        <v>38</v>
      </c>
      <c r="P16" s="19" t="str">
        <f ca="1">Quicktipp!P16</f>
        <v>nein</v>
      </c>
      <c r="Q16" s="40">
        <f ca="1">Quicktipp!Q16</f>
        <v>2</v>
      </c>
      <c r="T16" s="171">
        <v>1</v>
      </c>
      <c r="U16" s="172">
        <f ca="1">Quicktipp!U16</f>
        <v>1</v>
      </c>
      <c r="V16" s="641"/>
      <c r="W16" s="641"/>
      <c r="X16" s="641"/>
      <c r="Y16" s="641"/>
      <c r="Z16" s="641"/>
      <c r="AA16" s="641"/>
      <c r="AB16" s="641"/>
      <c r="AC16" s="642"/>
      <c r="AE16" s="343" t="str">
        <f ca="1">Quicktipp!AE16</f>
        <v>N</v>
      </c>
      <c r="AF16" s="19"/>
      <c r="AG16" s="574"/>
      <c r="AH16" s="575">
        <f>Quicktipp!AH16</f>
        <v>43</v>
      </c>
      <c r="AI16" s="626">
        <f>Quicktipp!AI16</f>
        <v>45475</v>
      </c>
      <c r="AJ16" s="627">
        <f>Quicktipp!AJ16</f>
        <v>0.75</v>
      </c>
      <c r="AK16" s="627" t="str">
        <f>Quicktipp!AK16</f>
        <v>1E</v>
      </c>
      <c r="AL16" s="609" t="str">
        <f ca="1">Quicktipp!AL16</f>
        <v>Belgien</v>
      </c>
      <c r="AM16" s="611" t="str">
        <f>Quicktipp!AM16</f>
        <v>3B</v>
      </c>
      <c r="AN16" s="609" t="str">
        <f ca="1">Quicktipp!AN16</f>
        <v>Italien</v>
      </c>
      <c r="AO16" s="613">
        <f ca="1">Quicktipp!AO16</f>
        <v>1</v>
      </c>
      <c r="AP16" s="643" t="s">
        <v>54</v>
      </c>
      <c r="AQ16" s="631">
        <f ca="1">Quicktipp!AQ16</f>
        <v>4</v>
      </c>
      <c r="AR16" s="633"/>
      <c r="AS16" s="635">
        <f ca="1">Quicktipp!AS16</f>
        <v>23</v>
      </c>
      <c r="AT16" s="637">
        <f ca="1">Quicktipp!AT16</f>
        <v>2</v>
      </c>
      <c r="AU16" s="580">
        <f ca="1">Quicktipp!AU16</f>
        <v>1</v>
      </c>
      <c r="AV16" s="581" t="str">
        <f>Quicktipp!AV16</f>
        <v>1AF7</v>
      </c>
      <c r="AW16" s="582" t="str">
        <f ca="1">Quicktipp!AW16</f>
        <v>Italien</v>
      </c>
      <c r="AX16" s="476" t="str">
        <f ca="1">Quicktipp!AX16:AX17</f>
        <v>E1</v>
      </c>
      <c r="AY16" s="476" t="str">
        <f ca="1">Quicktipp!AY16:AY17</f>
        <v>B3</v>
      </c>
      <c r="AZ16" s="581" t="str">
        <f ca="1">Quicktipp!AZ16</f>
        <v>nein</v>
      </c>
      <c r="BA16" s="581" t="str">
        <f ca="1">Quicktipp!BA16</f>
        <v/>
      </c>
      <c r="BB16" s="581" t="str">
        <f>Quicktipp!BB16</f>
        <v>2AF7</v>
      </c>
      <c r="BC16" s="582" t="str">
        <f ca="1">Quicktipp!BC16</f>
        <v>Belgien</v>
      </c>
    </row>
    <row r="17" spans="2:108" ht="19.5" customHeight="1" thickBot="1" x14ac:dyDescent="0.4">
      <c r="C17" s="294"/>
      <c r="D17" s="294"/>
      <c r="E17" s="295"/>
      <c r="F17" s="295"/>
      <c r="G17" s="296"/>
      <c r="H17" s="294"/>
      <c r="I17" s="297"/>
      <c r="J17" s="294"/>
      <c r="K17" s="294"/>
      <c r="L17" s="39"/>
      <c r="M17" s="39"/>
      <c r="N17" s="39"/>
      <c r="O17" s="17"/>
      <c r="P17" s="17"/>
      <c r="AE17" s="19"/>
      <c r="AF17" s="19"/>
      <c r="AG17" s="19"/>
      <c r="AH17" s="575"/>
      <c r="AI17" s="626"/>
      <c r="AJ17" s="627"/>
      <c r="AK17" s="627"/>
      <c r="AL17" s="609"/>
      <c r="AM17" s="611"/>
      <c r="AN17" s="609"/>
      <c r="AO17" s="613"/>
      <c r="AP17" s="629"/>
      <c r="AQ17" s="631"/>
      <c r="AR17" s="633"/>
      <c r="AS17" s="635"/>
      <c r="AT17" s="637"/>
      <c r="AU17" s="580"/>
      <c r="AV17" s="581"/>
      <c r="AW17" s="582"/>
      <c r="AX17" s="476"/>
      <c r="AY17" s="476"/>
      <c r="AZ17" s="581"/>
      <c r="BA17" s="581"/>
      <c r="BB17" s="581"/>
      <c r="BC17" s="582"/>
    </row>
    <row r="18" spans="2:108" ht="28.5" customHeight="1" thickBot="1" x14ac:dyDescent="0.4">
      <c r="B18" s="251"/>
      <c r="C18" s="614" t="s">
        <v>136</v>
      </c>
      <c r="D18" s="615"/>
      <c r="E18" s="615"/>
      <c r="F18" s="615"/>
      <c r="G18" s="615"/>
      <c r="H18" s="185"/>
      <c r="I18" s="184"/>
      <c r="J18" s="185"/>
      <c r="K18" s="183"/>
      <c r="L18" s="39"/>
      <c r="M18" s="39"/>
      <c r="N18" s="39"/>
      <c r="O18" s="17"/>
      <c r="P18" s="17"/>
      <c r="Q18" s="590" t="str">
        <f ca="1">Quicktipp!Q18</f>
        <v/>
      </c>
      <c r="R18" s="590"/>
      <c r="T18" s="616" t="s">
        <v>136</v>
      </c>
      <c r="U18" s="617"/>
      <c r="V18" s="617"/>
      <c r="W18" s="617"/>
      <c r="X18" s="617"/>
      <c r="Y18" s="617"/>
      <c r="Z18" s="617"/>
      <c r="AA18" s="617"/>
      <c r="AB18" s="617"/>
      <c r="AC18" s="618"/>
      <c r="AE18" s="19"/>
      <c r="AF18" s="19"/>
      <c r="AG18" s="576" t="str">
        <f ca="1">Quicktipp!AG18:AG22</f>
        <v>.</v>
      </c>
      <c r="AH18" s="575">
        <f>Quicktipp!AH18</f>
        <v>44</v>
      </c>
      <c r="AI18" s="626">
        <f>Quicktipp!AI18</f>
        <v>45475</v>
      </c>
      <c r="AJ18" s="627">
        <f>Quicktipp!AJ18</f>
        <v>0.875</v>
      </c>
      <c r="AK18" s="627" t="str">
        <f>Quicktipp!AK18</f>
        <v>1D</v>
      </c>
      <c r="AL18" s="609" t="str">
        <f ca="1">Quicktipp!AL18</f>
        <v>Niederlande</v>
      </c>
      <c r="AM18" s="611" t="str">
        <f>Quicktipp!AM18</f>
        <v>2F</v>
      </c>
      <c r="AN18" s="609" t="str">
        <f ca="1">Quicktipp!AN18</f>
        <v>Georgien</v>
      </c>
      <c r="AO18" s="613">
        <f ca="1">Quicktipp!AO18</f>
        <v>4</v>
      </c>
      <c r="AP18" s="696" t="s">
        <v>54</v>
      </c>
      <c r="AQ18" s="631">
        <f ca="1">Quicktipp!AQ18</f>
        <v>4</v>
      </c>
      <c r="AR18" s="633"/>
      <c r="AS18" s="635">
        <f ca="1">Quicktipp!AS18</f>
        <v>25</v>
      </c>
      <c r="AT18" s="637" t="str">
        <f ca="1">Quicktipp!AT18</f>
        <v>X</v>
      </c>
      <c r="AU18" s="580">
        <f ca="1">Quicktipp!AU18</f>
        <v>1</v>
      </c>
      <c r="AV18" s="581" t="str">
        <f>Quicktipp!AV18</f>
        <v>1AF8</v>
      </c>
      <c r="AW18" s="582" t="str">
        <f ca="1">Quicktipp!AW18</f>
        <v>Niederlande</v>
      </c>
      <c r="AX18" s="476" t="str">
        <f ca="1">Quicktipp!AX18:AX19</f>
        <v>D2</v>
      </c>
      <c r="AY18" s="476" t="str">
        <f ca="1">Quicktipp!AY18:AY19</f>
        <v>F2</v>
      </c>
      <c r="AZ18" s="581" t="str">
        <f ca="1">Quicktipp!AZ18</f>
        <v>ja</v>
      </c>
      <c r="BA18" s="581" t="str">
        <f ca="1">Quicktipp!BA18</f>
        <v/>
      </c>
      <c r="BB18" s="581" t="str">
        <f>Quicktipp!BB18</f>
        <v>2AF8</v>
      </c>
      <c r="BC18" s="582" t="str">
        <f ca="1">Quicktipp!BC18</f>
        <v>Georgien</v>
      </c>
    </row>
    <row r="19" spans="2:108" ht="19.5" customHeight="1" thickBot="1" x14ac:dyDescent="0.4">
      <c r="B19" s="252">
        <f>Quicktipp!B19</f>
        <v>5</v>
      </c>
      <c r="C19" s="286">
        <f>Quicktipp!C19</f>
        <v>45459</v>
      </c>
      <c r="D19" s="287">
        <f>Quicktipp!D19</f>
        <v>0.875</v>
      </c>
      <c r="E19" s="288" t="str">
        <f>Quicktipp!E19</f>
        <v>Slowenien</v>
      </c>
      <c r="F19" s="288" t="str">
        <f>Quicktipp!F19</f>
        <v>Dänemark</v>
      </c>
      <c r="G19" s="289">
        <f ca="1">Quicktipp!G19</f>
        <v>1</v>
      </c>
      <c r="H19" s="289" t="s">
        <v>54</v>
      </c>
      <c r="I19" s="289">
        <f ca="1">Quicktipp!I19</f>
        <v>5</v>
      </c>
      <c r="J19" s="289">
        <f>Quicktipp!J19</f>
        <v>0</v>
      </c>
      <c r="K19" s="153">
        <f ca="1">Quicktipp!K19</f>
        <v>2</v>
      </c>
      <c r="L19" s="22">
        <f ca="1">Quicktipp!L19</f>
        <v>34</v>
      </c>
      <c r="Q19" s="590"/>
      <c r="R19" s="590"/>
      <c r="T19" s="158">
        <v>1</v>
      </c>
      <c r="U19" s="159" t="s">
        <v>139</v>
      </c>
      <c r="V19" s="160" t="str">
        <f ca="1">Quicktipp!V19</f>
        <v>Dänemark</v>
      </c>
      <c r="W19" s="160">
        <f ca="1">Quicktipp!W19</f>
        <v>3</v>
      </c>
      <c r="X19" s="161">
        <f ca="1">Quicktipp!X19</f>
        <v>15</v>
      </c>
      <c r="Y19" s="161" t="s">
        <v>54</v>
      </c>
      <c r="Z19" s="159">
        <f ca="1">Quicktipp!Z19</f>
        <v>4</v>
      </c>
      <c r="AA19" s="161">
        <f ca="1">Quicktipp!AA19</f>
        <v>11</v>
      </c>
      <c r="AB19" s="162">
        <f ca="1">Quicktipp!AB19</f>
        <v>9</v>
      </c>
      <c r="AC19" s="163" t="str">
        <f ca="1">Quicktipp!AC19</f>
        <v/>
      </c>
      <c r="AD19" s="340" t="str">
        <f>Quicktipp!AD19</f>
        <v>Reihung
unter den</v>
      </c>
      <c r="AE19" s="19"/>
      <c r="AF19" s="19"/>
      <c r="AG19" s="576"/>
      <c r="AH19" s="575"/>
      <c r="AI19" s="653"/>
      <c r="AJ19" s="654"/>
      <c r="AK19" s="654"/>
      <c r="AL19" s="646"/>
      <c r="AM19" s="647"/>
      <c r="AN19" s="646"/>
      <c r="AO19" s="648"/>
      <c r="AP19" s="649"/>
      <c r="AQ19" s="650"/>
      <c r="AR19" s="655"/>
      <c r="AS19" s="651"/>
      <c r="AT19" s="652"/>
      <c r="AU19" s="580"/>
      <c r="AV19" s="581"/>
      <c r="AW19" s="582"/>
      <c r="AX19" s="476"/>
      <c r="AY19" s="476"/>
      <c r="AZ19" s="581"/>
      <c r="BA19" s="581"/>
      <c r="BB19" s="581"/>
      <c r="BC19" s="582"/>
    </row>
    <row r="20" spans="2:108" ht="19.5" customHeight="1" x14ac:dyDescent="0.35">
      <c r="B20" s="252">
        <f>Quicktipp!B20</f>
        <v>6</v>
      </c>
      <c r="C20" s="286">
        <f>Quicktipp!C20</f>
        <v>45459</v>
      </c>
      <c r="D20" s="287">
        <f>Quicktipp!D20</f>
        <v>0.75</v>
      </c>
      <c r="E20" s="288" t="str">
        <f>Quicktipp!E20</f>
        <v>Serbien</v>
      </c>
      <c r="F20" s="288" t="str">
        <f>Quicktipp!F20</f>
        <v>England</v>
      </c>
      <c r="G20" s="289">
        <f ca="1">Quicktipp!G20</f>
        <v>4</v>
      </c>
      <c r="H20" s="289" t="s">
        <v>54</v>
      </c>
      <c r="I20" s="289">
        <f ca="1">Quicktipp!I20</f>
        <v>5</v>
      </c>
      <c r="J20" s="289">
        <f>Quicktipp!J20</f>
        <v>0</v>
      </c>
      <c r="K20" s="153">
        <f ca="1">Quicktipp!K20</f>
        <v>2</v>
      </c>
      <c r="L20" s="22">
        <f ca="1">Quicktipp!L20</f>
        <v>31</v>
      </c>
      <c r="Q20" s="590"/>
      <c r="R20" s="590"/>
      <c r="T20" s="158">
        <v>2</v>
      </c>
      <c r="U20" s="159" t="s">
        <v>139</v>
      </c>
      <c r="V20" s="160" t="str">
        <f ca="1">Quicktipp!V20</f>
        <v>England</v>
      </c>
      <c r="W20" s="160">
        <f ca="1">Quicktipp!W20</f>
        <v>3</v>
      </c>
      <c r="X20" s="161">
        <f ca="1">Quicktipp!X20</f>
        <v>10</v>
      </c>
      <c r="Y20" s="161" t="s">
        <v>54</v>
      </c>
      <c r="Z20" s="159">
        <f ca="1">Quicktipp!Z20</f>
        <v>11</v>
      </c>
      <c r="AA20" s="161">
        <f ca="1">Quicktipp!AA20</f>
        <v>-1</v>
      </c>
      <c r="AB20" s="162">
        <f ca="1">Quicktipp!AB20</f>
        <v>4</v>
      </c>
      <c r="AC20" s="163" t="str">
        <f ca="1">Quicktipp!AC20</f>
        <v/>
      </c>
      <c r="AD20" s="341" t="str">
        <f>Quicktipp!AD20</f>
        <v>Dritt-
Platzierten</v>
      </c>
      <c r="AE20" s="19"/>
      <c r="AF20" s="19"/>
      <c r="AG20" s="576"/>
      <c r="AH20" s="343"/>
      <c r="AI20" s="279"/>
      <c r="AJ20" s="280"/>
      <c r="AK20" s="19"/>
      <c r="AL20" s="281"/>
      <c r="AM20" s="19"/>
      <c r="AN20" s="336" t="str">
        <f ca="1">'Grupp-Tab-Quick'!E102</f>
        <v>ACDF</v>
      </c>
      <c r="AO20" s="282"/>
      <c r="AP20" s="282"/>
      <c r="AQ20" s="281"/>
      <c r="AR20" s="19"/>
      <c r="AS20" s="19"/>
      <c r="AT20" s="283"/>
      <c r="AU20" s="278"/>
      <c r="AW20" s="20"/>
      <c r="AZ20" s="19"/>
      <c r="BA20" s="19"/>
      <c r="BB20" s="19"/>
      <c r="BC20" s="20"/>
      <c r="DD20" s="344">
        <f ca="1">Kontr_Qu_2!BE54</f>
        <v>0</v>
      </c>
    </row>
    <row r="21" spans="2:108" ht="19.5" customHeight="1" thickBot="1" x14ac:dyDescent="0.4">
      <c r="B21" s="252">
        <f>Quicktipp!B21</f>
        <v>17</v>
      </c>
      <c r="C21" s="286">
        <f>Quicktipp!C21</f>
        <v>45463</v>
      </c>
      <c r="D21" s="287">
        <f>Quicktipp!D21</f>
        <v>0.75</v>
      </c>
      <c r="E21" s="288" t="str">
        <f>Quicktipp!E21</f>
        <v>Slowenien</v>
      </c>
      <c r="F21" s="288" t="str">
        <f>Quicktipp!F21</f>
        <v>Serbien</v>
      </c>
      <c r="G21" s="289">
        <f ca="1">Quicktipp!G21</f>
        <v>1</v>
      </c>
      <c r="H21" s="289" t="s">
        <v>54</v>
      </c>
      <c r="I21" s="289">
        <f ca="1">Quicktipp!I21</f>
        <v>1</v>
      </c>
      <c r="J21" s="289">
        <f>Quicktipp!J21</f>
        <v>0</v>
      </c>
      <c r="K21" s="153" t="str">
        <f ca="1">Quicktipp!K21</f>
        <v>X</v>
      </c>
      <c r="L21" s="22">
        <f ca="1">Quicktipp!L21</f>
        <v>4</v>
      </c>
      <c r="Q21" s="590"/>
      <c r="R21" s="590"/>
      <c r="T21" s="158">
        <v>3</v>
      </c>
      <c r="U21" s="159" t="s">
        <v>139</v>
      </c>
      <c r="V21" s="160" t="str">
        <f ca="1">Quicktipp!V21</f>
        <v>Slowenien</v>
      </c>
      <c r="W21" s="160">
        <f ca="1">Quicktipp!W21</f>
        <v>3</v>
      </c>
      <c r="X21" s="161">
        <f ca="1">Quicktipp!X21</f>
        <v>4</v>
      </c>
      <c r="Y21" s="161" t="s">
        <v>54</v>
      </c>
      <c r="Z21" s="159">
        <f ca="1">Quicktipp!Z21</f>
        <v>8</v>
      </c>
      <c r="AA21" s="161">
        <f ca="1">Quicktipp!AA21</f>
        <v>-4</v>
      </c>
      <c r="AB21" s="162">
        <f ca="1">Quicktipp!AB21</f>
        <v>2</v>
      </c>
      <c r="AC21" s="163" t="str">
        <f ca="1">Quicktipp!AC21</f>
        <v/>
      </c>
      <c r="AD21" s="342">
        <f ca="1">Quicktipp!AD21</f>
        <v>4</v>
      </c>
      <c r="AE21" s="19"/>
      <c r="AF21" s="19"/>
      <c r="AG21" s="576"/>
      <c r="AH21" s="343"/>
      <c r="AI21" s="275"/>
      <c r="AJ21" s="277"/>
      <c r="AK21" s="277"/>
      <c r="AL21" s="277"/>
      <c r="AM21" s="277"/>
      <c r="AN21" s="277"/>
    </row>
    <row r="22" spans="2:108" ht="19.5" customHeight="1" x14ac:dyDescent="0.35">
      <c r="B22" s="252">
        <f>Quicktipp!B22</f>
        <v>18</v>
      </c>
      <c r="C22" s="286">
        <f>Quicktipp!C22</f>
        <v>45463</v>
      </c>
      <c r="D22" s="287">
        <f>Quicktipp!D22</f>
        <v>0.625</v>
      </c>
      <c r="E22" s="288" t="str">
        <f>Quicktipp!E22</f>
        <v>Dänemark</v>
      </c>
      <c r="F22" s="288" t="str">
        <f>Quicktipp!F22</f>
        <v>England</v>
      </c>
      <c r="G22" s="289">
        <f ca="1">Quicktipp!G22</f>
        <v>5</v>
      </c>
      <c r="H22" s="289" t="s">
        <v>54</v>
      </c>
      <c r="I22" s="289">
        <f ca="1">Quicktipp!I22</f>
        <v>3</v>
      </c>
      <c r="J22" s="289">
        <f>Quicktipp!J22</f>
        <v>0</v>
      </c>
      <c r="K22" s="153">
        <f ca="1">Quicktipp!K22</f>
        <v>1</v>
      </c>
      <c r="L22" s="22">
        <f ca="1">Quicktipp!L22</f>
        <v>29</v>
      </c>
      <c r="Q22" s="590"/>
      <c r="R22" s="590"/>
      <c r="T22" s="164">
        <v>4</v>
      </c>
      <c r="U22" s="165" t="s">
        <v>139</v>
      </c>
      <c r="V22" s="166" t="str">
        <f ca="1">Quicktipp!V22</f>
        <v>Serbien</v>
      </c>
      <c r="W22" s="166">
        <f ca="1">Quicktipp!W22</f>
        <v>3</v>
      </c>
      <c r="X22" s="167">
        <f ca="1">Quicktipp!X22</f>
        <v>5</v>
      </c>
      <c r="Y22" s="167" t="s">
        <v>54</v>
      </c>
      <c r="Z22" s="165">
        <f ca="1">Quicktipp!Z22</f>
        <v>11</v>
      </c>
      <c r="AA22" s="167">
        <f ca="1">Quicktipp!AA22</f>
        <v>-6</v>
      </c>
      <c r="AB22" s="168">
        <f ca="1">Quicktipp!AB22</f>
        <v>1</v>
      </c>
      <c r="AC22" s="169" t="str">
        <f ca="1">Quicktipp!AC22</f>
        <v/>
      </c>
      <c r="AE22" s="19"/>
      <c r="AF22" s="19"/>
      <c r="AG22" s="576"/>
      <c r="AH22" s="343"/>
      <c r="AI22" s="619" t="s">
        <v>138</v>
      </c>
      <c r="AJ22" s="620"/>
      <c r="AK22" s="620"/>
      <c r="AL22" s="620"/>
      <c r="AM22" s="620"/>
      <c r="AN22" s="620"/>
      <c r="AO22" s="620"/>
      <c r="AP22" s="620"/>
      <c r="AQ22" s="620"/>
      <c r="AR22" s="620"/>
      <c r="AS22" s="620"/>
      <c r="AT22" s="621"/>
    </row>
    <row r="23" spans="2:108" ht="19.5" customHeight="1" x14ac:dyDescent="0.35">
      <c r="B23" s="252">
        <f>Quicktipp!B23</f>
        <v>29</v>
      </c>
      <c r="C23" s="286">
        <f>Quicktipp!C23</f>
        <v>45468</v>
      </c>
      <c r="D23" s="287">
        <f>Quicktipp!D23</f>
        <v>0.875</v>
      </c>
      <c r="E23" s="288" t="str">
        <f>Quicktipp!E23</f>
        <v>England</v>
      </c>
      <c r="F23" s="288" t="str">
        <f>Quicktipp!F23</f>
        <v>Slowenien</v>
      </c>
      <c r="G23" s="289">
        <f ca="1">Quicktipp!G23</f>
        <v>2</v>
      </c>
      <c r="H23" s="289" t="s">
        <v>54</v>
      </c>
      <c r="I23" s="289">
        <f ca="1">Quicktipp!I23</f>
        <v>2</v>
      </c>
      <c r="J23" s="289">
        <f>Quicktipp!J23</f>
        <v>0</v>
      </c>
      <c r="K23" s="153" t="str">
        <f ca="1">Quicktipp!K23</f>
        <v>X</v>
      </c>
      <c r="L23" s="22">
        <f ca="1">Quicktipp!L23</f>
        <v>9</v>
      </c>
      <c r="P23" s="19" t="str">
        <f ca="1">Quicktipp!P23</f>
        <v>nein</v>
      </c>
      <c r="Q23" s="40">
        <f ca="1">Quicktipp!Q23</f>
        <v>2</v>
      </c>
      <c r="T23" s="170"/>
      <c r="U23" s="276" t="str">
        <f ca="1">Quicktipp!U23</f>
        <v/>
      </c>
      <c r="V23" s="644" t="str">
        <f ca="1">Quicktipp!V23</f>
        <v/>
      </c>
      <c r="W23" s="644"/>
      <c r="X23" s="644"/>
      <c r="Y23" s="644"/>
      <c r="Z23" s="644"/>
      <c r="AA23" s="644"/>
      <c r="AB23" s="644"/>
      <c r="AC23" s="645"/>
      <c r="AE23" s="343" t="str">
        <f ca="1">Quicktipp!AE23</f>
        <v>N</v>
      </c>
      <c r="AF23" s="19"/>
      <c r="AG23" s="574" t="str">
        <f ca="1">Quicktipp!AG23:AG24</f>
        <v xml:space="preserve"> </v>
      </c>
      <c r="AH23" s="343"/>
      <c r="AI23" s="622"/>
      <c r="AJ23" s="623"/>
      <c r="AK23" s="623"/>
      <c r="AL23" s="623"/>
      <c r="AM23" s="623"/>
      <c r="AN23" s="623"/>
      <c r="AO23" s="623"/>
      <c r="AP23" s="623"/>
      <c r="AQ23" s="623"/>
      <c r="AR23" s="623"/>
      <c r="AS23" s="623"/>
      <c r="AT23" s="624"/>
    </row>
    <row r="24" spans="2:108" ht="19.5" customHeight="1" thickBot="1" x14ac:dyDescent="0.4">
      <c r="B24" s="253">
        <f>Quicktipp!B24</f>
        <v>30</v>
      </c>
      <c r="C24" s="290">
        <f>Quicktipp!C24</f>
        <v>45468</v>
      </c>
      <c r="D24" s="291">
        <f>Quicktipp!D24</f>
        <v>0.875</v>
      </c>
      <c r="E24" s="292" t="str">
        <f>Quicktipp!E24</f>
        <v>Dänemark</v>
      </c>
      <c r="F24" s="292" t="str">
        <f>Quicktipp!F24</f>
        <v>Serbien</v>
      </c>
      <c r="G24" s="293">
        <f ca="1">Quicktipp!G24</f>
        <v>5</v>
      </c>
      <c r="H24" s="293" t="s">
        <v>54</v>
      </c>
      <c r="I24" s="293">
        <f ca="1">Quicktipp!I24</f>
        <v>0</v>
      </c>
      <c r="J24" s="293">
        <f>Quicktipp!J24</f>
        <v>0</v>
      </c>
      <c r="K24" s="154">
        <f ca="1">Quicktipp!K24</f>
        <v>1</v>
      </c>
      <c r="L24" s="22">
        <f ca="1">Quicktipp!L24</f>
        <v>26</v>
      </c>
      <c r="P24" s="19" t="str">
        <f ca="1">Quicktipp!P24</f>
        <v>nein</v>
      </c>
      <c r="Q24" s="40">
        <f ca="1">Quicktipp!Q24</f>
        <v>1</v>
      </c>
      <c r="T24" s="171">
        <v>1</v>
      </c>
      <c r="U24" s="172">
        <f ca="1">Quicktipp!U24</f>
        <v>1</v>
      </c>
      <c r="V24" s="641"/>
      <c r="W24" s="641"/>
      <c r="X24" s="641"/>
      <c r="Y24" s="641"/>
      <c r="Z24" s="641"/>
      <c r="AA24" s="641"/>
      <c r="AB24" s="641"/>
      <c r="AC24" s="642"/>
      <c r="AE24" s="343" t="str">
        <f ca="1">Quicktipp!AE24</f>
        <v>N</v>
      </c>
      <c r="AF24" s="19"/>
      <c r="AG24" s="574"/>
      <c r="AH24" s="343"/>
      <c r="AI24" s="656"/>
      <c r="AJ24" s="657"/>
      <c r="AK24" s="657"/>
      <c r="AL24" s="657"/>
      <c r="AM24" s="657"/>
      <c r="AN24" s="657"/>
      <c r="AO24" s="657"/>
      <c r="AP24" s="657"/>
      <c r="AQ24" s="657"/>
      <c r="AR24" s="657"/>
      <c r="AS24" s="657"/>
      <c r="AT24" s="658"/>
    </row>
    <row r="25" spans="2:108" ht="19.5" customHeight="1" thickBot="1" x14ac:dyDescent="0.4">
      <c r="C25" s="294"/>
      <c r="D25" s="294"/>
      <c r="E25" s="295"/>
      <c r="F25" s="295"/>
      <c r="G25" s="296"/>
      <c r="H25" s="294"/>
      <c r="I25" s="297"/>
      <c r="J25" s="294"/>
      <c r="K25" s="294"/>
      <c r="L25" s="39"/>
      <c r="M25" s="39"/>
      <c r="N25" s="39"/>
      <c r="O25" s="17"/>
      <c r="P25" s="17"/>
      <c r="AE25" s="19"/>
      <c r="AF25" s="19"/>
      <c r="AG25" s="19"/>
      <c r="AH25" s="575">
        <f>Quicktipp!AH25:AH26</f>
        <v>45</v>
      </c>
      <c r="AI25" s="625">
        <f>Quicktipp!AI25:AI26</f>
        <v>45478</v>
      </c>
      <c r="AJ25" s="638">
        <f>Quicktipp!AJ25:AJ26</f>
        <v>0.75</v>
      </c>
      <c r="AK25" s="632" t="str">
        <f>Quicktipp!AK25:AK26</f>
        <v>1AF3</v>
      </c>
      <c r="AL25" s="659" t="str">
        <f ca="1">Quicktipp!AL25:AL26</f>
        <v>Schottland</v>
      </c>
      <c r="AM25" s="632" t="str">
        <f>Quicktipp!AM25:AM26</f>
        <v>1AF1</v>
      </c>
      <c r="AN25" s="659" t="str">
        <f ca="1">Quicktipp!AN25:AN26</f>
        <v>England</v>
      </c>
      <c r="AO25" s="628">
        <f ca="1">Quicktipp!AO25:AO26</f>
        <v>3</v>
      </c>
      <c r="AP25" s="628" t="s">
        <v>54</v>
      </c>
      <c r="AQ25" s="697">
        <f ca="1">Quicktipp!AQ25:AQ26</f>
        <v>5</v>
      </c>
      <c r="AR25" s="632"/>
      <c r="AS25" s="632">
        <f ca="1">Quicktipp!AS25:AS26</f>
        <v>32</v>
      </c>
      <c r="AT25" s="636">
        <f ca="1">Quicktipp!AT25:AT26</f>
        <v>2</v>
      </c>
      <c r="AU25" s="594">
        <f ca="1">Quicktipp!AU25:AU26</f>
        <v>2</v>
      </c>
      <c r="AV25" s="476" t="str">
        <f>Quicktipp!AV25:AV26</f>
        <v>1VF1</v>
      </c>
      <c r="AW25" s="482" t="str">
        <f ca="1">Quicktipp!AW25:AW26</f>
        <v>England</v>
      </c>
      <c r="AX25" s="476" t="str">
        <f ca="1">Quicktipp!AX25:AX26</f>
        <v>A2</v>
      </c>
      <c r="AY25" s="476" t="str">
        <f ca="1">Quicktipp!AY25:AY26</f>
        <v>C4</v>
      </c>
      <c r="AZ25" s="476" t="str">
        <f ca="1">Quicktipp!AZ25:AZ26</f>
        <v>nein</v>
      </c>
      <c r="BA25" s="476" t="str">
        <f ca="1">Quicktipp!BA25:BA26</f>
        <v/>
      </c>
      <c r="BB25" s="476" t="str">
        <f>Quicktipp!BB25:BB26</f>
        <v>2VF1</v>
      </c>
      <c r="BC25" s="482" t="str">
        <f ca="1">Quicktipp!BC25:BC26</f>
        <v>Schottland</v>
      </c>
    </row>
    <row r="26" spans="2:108" ht="28.5" customHeight="1" thickBot="1" x14ac:dyDescent="0.4">
      <c r="B26" s="251"/>
      <c r="C26" s="614" t="s">
        <v>137</v>
      </c>
      <c r="D26" s="615"/>
      <c r="E26" s="615"/>
      <c r="F26" s="615"/>
      <c r="G26" s="615"/>
      <c r="H26" s="185"/>
      <c r="I26" s="184"/>
      <c r="J26" s="185"/>
      <c r="K26" s="183"/>
      <c r="L26" s="39"/>
      <c r="M26" s="39"/>
      <c r="N26" s="39"/>
      <c r="O26" s="17"/>
      <c r="P26" s="17"/>
      <c r="Q26" s="590" t="str">
        <f ca="1">Quicktipp!Q26</f>
        <v/>
      </c>
      <c r="R26" s="590"/>
      <c r="T26" s="616" t="s">
        <v>137</v>
      </c>
      <c r="U26" s="617"/>
      <c r="V26" s="617"/>
      <c r="W26" s="617"/>
      <c r="X26" s="617"/>
      <c r="Y26" s="617"/>
      <c r="Z26" s="617"/>
      <c r="AA26" s="617"/>
      <c r="AB26" s="617"/>
      <c r="AC26" s="618"/>
      <c r="AE26" s="19"/>
      <c r="AF26" s="19"/>
      <c r="AG26" s="576" t="str">
        <f ca="1">Quicktipp!AG26:AG30</f>
        <v>.</v>
      </c>
      <c r="AH26" s="575"/>
      <c r="AI26" s="626"/>
      <c r="AJ26" s="627"/>
      <c r="AK26" s="633"/>
      <c r="AL26" s="660"/>
      <c r="AM26" s="633"/>
      <c r="AN26" s="660"/>
      <c r="AO26" s="629"/>
      <c r="AP26" s="629"/>
      <c r="AQ26" s="698"/>
      <c r="AR26" s="633"/>
      <c r="AS26" s="633"/>
      <c r="AT26" s="637"/>
      <c r="AU26" s="594"/>
      <c r="AV26" s="476"/>
      <c r="AW26" s="482"/>
      <c r="AX26" s="476"/>
      <c r="AY26" s="476"/>
      <c r="AZ26" s="476"/>
      <c r="BA26" s="476"/>
      <c r="BB26" s="476"/>
      <c r="BC26" s="482"/>
    </row>
    <row r="27" spans="2:108" ht="19.5" customHeight="1" x14ac:dyDescent="0.35">
      <c r="B27" s="252">
        <f>Quicktipp!B27</f>
        <v>7</v>
      </c>
      <c r="C27" s="286">
        <f>Quicktipp!C27</f>
        <v>45459</v>
      </c>
      <c r="D27" s="287">
        <f>Quicktipp!D27</f>
        <v>0.625</v>
      </c>
      <c r="E27" s="288" t="str">
        <f>Quicktipp!E27</f>
        <v>Polen</v>
      </c>
      <c r="F27" s="288" t="str">
        <f>Quicktipp!F27</f>
        <v>Niederlande</v>
      </c>
      <c r="G27" s="289">
        <f ca="1">Quicktipp!G27</f>
        <v>4</v>
      </c>
      <c r="H27" s="289" t="s">
        <v>54</v>
      </c>
      <c r="I27" s="289">
        <f ca="1">Quicktipp!I27</f>
        <v>6</v>
      </c>
      <c r="J27" s="289">
        <f>Quicktipp!J27</f>
        <v>0</v>
      </c>
      <c r="K27" s="151">
        <f ca="1">Quicktipp!K27</f>
        <v>2</v>
      </c>
      <c r="L27" s="22">
        <f ca="1">Quicktipp!L27</f>
        <v>44</v>
      </c>
      <c r="Q27" s="590"/>
      <c r="R27" s="590"/>
      <c r="T27" s="158">
        <v>1</v>
      </c>
      <c r="U27" s="159" t="s">
        <v>139</v>
      </c>
      <c r="V27" s="160" t="str">
        <f ca="1">Quicktipp!V27</f>
        <v>Niederlande</v>
      </c>
      <c r="W27" s="160">
        <f ca="1">Quicktipp!W27</f>
        <v>3</v>
      </c>
      <c r="X27" s="162">
        <f ca="1">Quicktipp!X27</f>
        <v>10</v>
      </c>
      <c r="Y27" s="161" t="s">
        <v>54</v>
      </c>
      <c r="Z27" s="159">
        <f ca="1">Quicktipp!Z27</f>
        <v>5</v>
      </c>
      <c r="AA27" s="161">
        <f ca="1">Quicktipp!AA27</f>
        <v>5</v>
      </c>
      <c r="AB27" s="162">
        <f ca="1">Quicktipp!AB27</f>
        <v>7</v>
      </c>
      <c r="AC27" s="163" t="str">
        <f ca="1">Quicktipp!AC27</f>
        <v/>
      </c>
      <c r="AD27" s="340" t="str">
        <f>Quicktipp!AD27</f>
        <v>Reihung
unter den</v>
      </c>
      <c r="AE27" s="19"/>
      <c r="AF27" s="19"/>
      <c r="AG27" s="576"/>
      <c r="AH27" s="575">
        <f>Quicktipp!AH27:AH28</f>
        <v>46</v>
      </c>
      <c r="AI27" s="626">
        <f>Quicktipp!AI27:AI28</f>
        <v>45478</v>
      </c>
      <c r="AJ27" s="627">
        <f>Quicktipp!AJ27:AJ28</f>
        <v>0.875</v>
      </c>
      <c r="AK27" s="633" t="str">
        <f>Quicktipp!AK27:AK28</f>
        <v>1AF5</v>
      </c>
      <c r="AL27" s="660" t="str">
        <f ca="1">Quicktipp!AL27:AL28</f>
        <v>Tschechien</v>
      </c>
      <c r="AM27" s="633" t="str">
        <f>Quicktipp!AM27:AM28</f>
        <v>1AF6</v>
      </c>
      <c r="AN27" s="660" t="str">
        <f ca="1">Quicktipp!AN27:AN28</f>
        <v>Ukraine</v>
      </c>
      <c r="AO27" s="643">
        <f ca="1">Quicktipp!AO27:AO28</f>
        <v>5</v>
      </c>
      <c r="AP27" s="643" t="s">
        <v>54</v>
      </c>
      <c r="AQ27" s="699">
        <f ca="1">Quicktipp!AQ27:AQ28</f>
        <v>4</v>
      </c>
      <c r="AR27" s="633"/>
      <c r="AS27" s="633">
        <f ca="1">Quicktipp!AS27:AS28</f>
        <v>30</v>
      </c>
      <c r="AT27" s="637">
        <f ca="1">Quicktipp!AT27:AT28</f>
        <v>1</v>
      </c>
      <c r="AU27" s="594">
        <f ca="1">Quicktipp!AU27:AU28</f>
        <v>2</v>
      </c>
      <c r="AV27" s="476" t="str">
        <f>Quicktipp!AV27:AV28</f>
        <v>1VF2</v>
      </c>
      <c r="AW27" s="482" t="str">
        <f ca="1">Quicktipp!AW27:AW28</f>
        <v>Tschechien</v>
      </c>
      <c r="AX27" s="476" t="str">
        <f ca="1">Quicktipp!AX27:AX28</f>
        <v>F4</v>
      </c>
      <c r="AY27" s="476" t="str">
        <f ca="1">Quicktipp!AY27:AY28</f>
        <v>E4</v>
      </c>
      <c r="AZ27" s="476" t="str">
        <f ca="1">Quicktipp!AZ27:AZ28</f>
        <v>nein</v>
      </c>
      <c r="BA27" s="476" t="str">
        <f ca="1">Quicktipp!BA27:BA28</f>
        <v/>
      </c>
      <c r="BB27" s="476" t="str">
        <f>Quicktipp!BB27:BB28</f>
        <v>2VF2</v>
      </c>
      <c r="BC27" s="482" t="str">
        <f ca="1">Quicktipp!BC27:BC28</f>
        <v>Ukraine</v>
      </c>
    </row>
    <row r="28" spans="2:108" ht="19.5" customHeight="1" x14ac:dyDescent="0.35">
      <c r="B28" s="252">
        <f>Quicktipp!B28</f>
        <v>8</v>
      </c>
      <c r="C28" s="286">
        <f>Quicktipp!C28</f>
        <v>45460</v>
      </c>
      <c r="D28" s="287">
        <f>Quicktipp!D28</f>
        <v>0.875</v>
      </c>
      <c r="E28" s="288" t="str">
        <f>Quicktipp!E28</f>
        <v>Österreich</v>
      </c>
      <c r="F28" s="288" t="str">
        <f>Quicktipp!F28</f>
        <v>Frankreich</v>
      </c>
      <c r="G28" s="289">
        <f ca="1">Quicktipp!G28</f>
        <v>5</v>
      </c>
      <c r="H28" s="289" t="s">
        <v>54</v>
      </c>
      <c r="I28" s="289">
        <f ca="1">Quicktipp!I28</f>
        <v>5</v>
      </c>
      <c r="J28" s="289">
        <f>Quicktipp!J28</f>
        <v>0</v>
      </c>
      <c r="K28" s="151" t="str">
        <f ca="1">Quicktipp!K28</f>
        <v>X</v>
      </c>
      <c r="L28" s="22">
        <f ca="1">Quicktipp!L28</f>
        <v>36</v>
      </c>
      <c r="Q28" s="590"/>
      <c r="R28" s="590"/>
      <c r="T28" s="158">
        <v>2</v>
      </c>
      <c r="U28" s="159" t="s">
        <v>139</v>
      </c>
      <c r="V28" s="160" t="str">
        <f ca="1">Quicktipp!V28</f>
        <v>Frankreich</v>
      </c>
      <c r="W28" s="160">
        <f ca="1">Quicktipp!W28</f>
        <v>3</v>
      </c>
      <c r="X28" s="162">
        <f ca="1">Quicktipp!X28</f>
        <v>10</v>
      </c>
      <c r="Y28" s="161" t="s">
        <v>54</v>
      </c>
      <c r="Z28" s="159">
        <f ca="1">Quicktipp!Z28</f>
        <v>12</v>
      </c>
      <c r="AA28" s="161">
        <f ca="1">Quicktipp!AA28</f>
        <v>-2</v>
      </c>
      <c r="AB28" s="162">
        <f ca="1">Quicktipp!AB28</f>
        <v>4</v>
      </c>
      <c r="AC28" s="163" t="str">
        <f ca="1">Quicktipp!AC28</f>
        <v/>
      </c>
      <c r="AD28" s="341" t="str">
        <f>Quicktipp!AD28</f>
        <v>Dritt-
Platzierten</v>
      </c>
      <c r="AE28" s="19"/>
      <c r="AF28" s="19"/>
      <c r="AG28" s="576"/>
      <c r="AH28" s="575"/>
      <c r="AI28" s="626"/>
      <c r="AJ28" s="627"/>
      <c r="AK28" s="633"/>
      <c r="AL28" s="660"/>
      <c r="AM28" s="633"/>
      <c r="AN28" s="660"/>
      <c r="AO28" s="629"/>
      <c r="AP28" s="629"/>
      <c r="AQ28" s="698"/>
      <c r="AR28" s="633"/>
      <c r="AS28" s="633"/>
      <c r="AT28" s="637"/>
      <c r="AU28" s="594"/>
      <c r="AV28" s="476"/>
      <c r="AW28" s="482"/>
      <c r="AX28" s="476"/>
      <c r="AY28" s="476"/>
      <c r="AZ28" s="476"/>
      <c r="BA28" s="476"/>
      <c r="BB28" s="476"/>
      <c r="BC28" s="482"/>
    </row>
    <row r="29" spans="2:108" ht="19.5" customHeight="1" thickBot="1" x14ac:dyDescent="0.4">
      <c r="B29" s="252">
        <f>Quicktipp!B29</f>
        <v>19</v>
      </c>
      <c r="C29" s="286">
        <f>Quicktipp!C29</f>
        <v>45464</v>
      </c>
      <c r="D29" s="287">
        <f>Quicktipp!D29</f>
        <v>0.75</v>
      </c>
      <c r="E29" s="288" t="str">
        <f>Quicktipp!E29</f>
        <v>Polen</v>
      </c>
      <c r="F29" s="288" t="str">
        <f>Quicktipp!F29</f>
        <v>Österreich</v>
      </c>
      <c r="G29" s="289">
        <f ca="1">Quicktipp!G29</f>
        <v>6</v>
      </c>
      <c r="H29" s="289" t="s">
        <v>54</v>
      </c>
      <c r="I29" s="289">
        <f ca="1">Quicktipp!I29</f>
        <v>2</v>
      </c>
      <c r="J29" s="289">
        <f>Quicktipp!J29</f>
        <v>0</v>
      </c>
      <c r="K29" s="151">
        <f ca="1">Quicktipp!K29</f>
        <v>1</v>
      </c>
      <c r="L29" s="22">
        <f ca="1">Quicktipp!L29</f>
        <v>39</v>
      </c>
      <c r="Q29" s="590"/>
      <c r="R29" s="590"/>
      <c r="T29" s="158">
        <v>3</v>
      </c>
      <c r="U29" s="159" t="s">
        <v>139</v>
      </c>
      <c r="V29" s="160" t="str">
        <f ca="1">Quicktipp!V29</f>
        <v>Polen</v>
      </c>
      <c r="W29" s="160">
        <f ca="1">Quicktipp!W29</f>
        <v>3</v>
      </c>
      <c r="X29" s="162">
        <f ca="1">Quicktipp!X29</f>
        <v>14</v>
      </c>
      <c r="Y29" s="161" t="s">
        <v>54</v>
      </c>
      <c r="Z29" s="159">
        <f ca="1">Quicktipp!Z29</f>
        <v>13</v>
      </c>
      <c r="AA29" s="161">
        <f ca="1">Quicktipp!AA29</f>
        <v>1</v>
      </c>
      <c r="AB29" s="162">
        <f ca="1">Quicktipp!AB29</f>
        <v>3</v>
      </c>
      <c r="AC29" s="163" t="str">
        <f ca="1">Quicktipp!AC29</f>
        <v/>
      </c>
      <c r="AD29" s="342">
        <f ca="1">Quicktipp!AD29</f>
        <v>2</v>
      </c>
      <c r="AE29" s="19"/>
      <c r="AF29" s="19"/>
      <c r="AG29" s="576"/>
      <c r="AH29" s="575">
        <f>Quicktipp!AH29:AH30</f>
        <v>47</v>
      </c>
      <c r="AI29" s="626">
        <f>Quicktipp!AI29:AI30</f>
        <v>45479</v>
      </c>
      <c r="AJ29" s="627">
        <f>Quicktipp!AJ29:AJ30</f>
        <v>0.875</v>
      </c>
      <c r="AK29" s="633" t="str">
        <f>Quicktipp!AK29:AK30</f>
        <v>1AF7</v>
      </c>
      <c r="AL29" s="660" t="str">
        <f ca="1">Quicktipp!AL29:AL30</f>
        <v>Italien</v>
      </c>
      <c r="AM29" s="633" t="str">
        <f>Quicktipp!AM29:AM30</f>
        <v>1AF8</v>
      </c>
      <c r="AN29" s="660" t="str">
        <f ca="1">Quicktipp!AN29:AN30</f>
        <v>Niederlande</v>
      </c>
      <c r="AO29" s="643">
        <f ca="1">Quicktipp!AO29:AO30</f>
        <v>3</v>
      </c>
      <c r="AP29" s="643" t="s">
        <v>54</v>
      </c>
      <c r="AQ29" s="699">
        <f ca="1">Quicktipp!AQ29:AQ30</f>
        <v>2</v>
      </c>
      <c r="AR29" s="633"/>
      <c r="AS29" s="633">
        <f ca="1">Quicktipp!AS29:AS30</f>
        <v>12</v>
      </c>
      <c r="AT29" s="637">
        <f ca="1">Quicktipp!AT29:AT30</f>
        <v>1</v>
      </c>
      <c r="AU29" s="594">
        <f ca="1">Quicktipp!AU29:AU30</f>
        <v>2</v>
      </c>
      <c r="AV29" s="476" t="str">
        <f>Quicktipp!AV29:AV30</f>
        <v>1VF3</v>
      </c>
      <c r="AW29" s="482" t="str">
        <f ca="1">Quicktipp!AW29:AW30</f>
        <v>Italien</v>
      </c>
      <c r="AX29" s="476" t="str">
        <f ca="1">Quicktipp!AX29:AX30</f>
        <v>B3</v>
      </c>
      <c r="AY29" s="476" t="str">
        <f ca="1">Quicktipp!AY29:AY30</f>
        <v>D2</v>
      </c>
      <c r="AZ29" s="476" t="str">
        <f ca="1">Quicktipp!AZ29:AZ30</f>
        <v>nein</v>
      </c>
      <c r="BA29" s="476" t="str">
        <f ca="1">Quicktipp!BA29:BA30</f>
        <v/>
      </c>
      <c r="BB29" s="476" t="str">
        <f>Quicktipp!BB29:BB30</f>
        <v>2VF3</v>
      </c>
      <c r="BC29" s="482" t="str">
        <f ca="1">Quicktipp!BC29:BC30</f>
        <v>Niederlande</v>
      </c>
    </row>
    <row r="30" spans="2:108" ht="19.5" customHeight="1" x14ac:dyDescent="0.35">
      <c r="B30" s="252">
        <f>Quicktipp!B30</f>
        <v>20</v>
      </c>
      <c r="C30" s="286">
        <f>Quicktipp!C30</f>
        <v>45464</v>
      </c>
      <c r="D30" s="287">
        <f>Quicktipp!D30</f>
        <v>0.875</v>
      </c>
      <c r="E30" s="288" t="str">
        <f>Quicktipp!E30</f>
        <v>Niederlande</v>
      </c>
      <c r="F30" s="288" t="str">
        <f>Quicktipp!F30</f>
        <v>Frankreich</v>
      </c>
      <c r="G30" s="289">
        <f ca="1">Quicktipp!G30</f>
        <v>3</v>
      </c>
      <c r="H30" s="289" t="s">
        <v>54</v>
      </c>
      <c r="I30" s="289">
        <f ca="1">Quicktipp!I30</f>
        <v>0</v>
      </c>
      <c r="J30" s="289">
        <f>Quicktipp!J30</f>
        <v>0</v>
      </c>
      <c r="K30" s="151">
        <f ca="1">Quicktipp!K30</f>
        <v>1</v>
      </c>
      <c r="L30" s="22">
        <f ca="1">Quicktipp!L30</f>
        <v>10</v>
      </c>
      <c r="Q30" s="590"/>
      <c r="R30" s="590"/>
      <c r="T30" s="164">
        <v>4</v>
      </c>
      <c r="U30" s="165" t="s">
        <v>139</v>
      </c>
      <c r="V30" s="166" t="str">
        <f ca="1">Quicktipp!V30</f>
        <v>Österreich</v>
      </c>
      <c r="W30" s="166">
        <f ca="1">Quicktipp!W30</f>
        <v>3</v>
      </c>
      <c r="X30" s="168">
        <f ca="1">Quicktipp!X30</f>
        <v>8</v>
      </c>
      <c r="Y30" s="167" t="s">
        <v>54</v>
      </c>
      <c r="Z30" s="165">
        <f ca="1">Quicktipp!Z30</f>
        <v>12</v>
      </c>
      <c r="AA30" s="167">
        <f ca="1">Quicktipp!AA30</f>
        <v>-4</v>
      </c>
      <c r="AB30" s="168">
        <f ca="1">Quicktipp!AB30</f>
        <v>2</v>
      </c>
      <c r="AC30" s="169" t="str">
        <f ca="1">Quicktipp!AC30</f>
        <v/>
      </c>
      <c r="AE30" s="19"/>
      <c r="AF30" s="19"/>
      <c r="AG30" s="576"/>
      <c r="AH30" s="575"/>
      <c r="AI30" s="626"/>
      <c r="AJ30" s="627"/>
      <c r="AK30" s="633"/>
      <c r="AL30" s="660"/>
      <c r="AM30" s="633"/>
      <c r="AN30" s="660"/>
      <c r="AO30" s="629"/>
      <c r="AP30" s="629"/>
      <c r="AQ30" s="698"/>
      <c r="AR30" s="633"/>
      <c r="AS30" s="633"/>
      <c r="AT30" s="637"/>
      <c r="AU30" s="594"/>
      <c r="AV30" s="476"/>
      <c r="AW30" s="482"/>
      <c r="AX30" s="476"/>
      <c r="AY30" s="476"/>
      <c r="AZ30" s="476"/>
      <c r="BA30" s="476"/>
      <c r="BB30" s="476"/>
      <c r="BC30" s="482"/>
    </row>
    <row r="31" spans="2:108" ht="19.5" customHeight="1" x14ac:dyDescent="0.35">
      <c r="B31" s="252">
        <f>Quicktipp!B31</f>
        <v>31</v>
      </c>
      <c r="C31" s="286">
        <f>Quicktipp!C31</f>
        <v>45468</v>
      </c>
      <c r="D31" s="287">
        <f>Quicktipp!D31</f>
        <v>0.75</v>
      </c>
      <c r="E31" s="288" t="str">
        <f>Quicktipp!E31</f>
        <v>Frankreich</v>
      </c>
      <c r="F31" s="288" t="str">
        <f>Quicktipp!F31</f>
        <v>Polen</v>
      </c>
      <c r="G31" s="289">
        <f ca="1">Quicktipp!G31</f>
        <v>5</v>
      </c>
      <c r="H31" s="289" t="s">
        <v>54</v>
      </c>
      <c r="I31" s="289">
        <f ca="1">Quicktipp!I31</f>
        <v>4</v>
      </c>
      <c r="J31" s="289">
        <f>Quicktipp!J31</f>
        <v>0</v>
      </c>
      <c r="K31" s="151">
        <f ca="1">Quicktipp!K31</f>
        <v>1</v>
      </c>
      <c r="L31" s="22">
        <f ca="1">Quicktipp!L31</f>
        <v>30</v>
      </c>
      <c r="P31" s="19" t="str">
        <f ca="1">Quicktipp!P31</f>
        <v>nein</v>
      </c>
      <c r="Q31" s="40">
        <f ca="1">Quicktipp!Q31</f>
        <v>1</v>
      </c>
      <c r="T31" s="170"/>
      <c r="U31" s="276" t="str">
        <f ca="1">Quicktipp!U31</f>
        <v/>
      </c>
      <c r="V31" s="644" t="str">
        <f ca="1">Quicktipp!V31</f>
        <v/>
      </c>
      <c r="W31" s="644"/>
      <c r="X31" s="644"/>
      <c r="Y31" s="644"/>
      <c r="Z31" s="644"/>
      <c r="AA31" s="644"/>
      <c r="AB31" s="644"/>
      <c r="AC31" s="645"/>
      <c r="AE31" s="343" t="str">
        <f ca="1">Quicktipp!AE31</f>
        <v>N</v>
      </c>
      <c r="AF31" s="19"/>
      <c r="AG31" s="574" t="str">
        <f ca="1">Quicktipp!AG31:AG32</f>
        <v xml:space="preserve"> </v>
      </c>
      <c r="AH31" s="575">
        <f>Quicktipp!AH31:AH32</f>
        <v>48</v>
      </c>
      <c r="AI31" s="626">
        <f>Quicktipp!AI31:AI32</f>
        <v>45479</v>
      </c>
      <c r="AJ31" s="627">
        <f>Quicktipp!AJ31:AJ32</f>
        <v>0.75</v>
      </c>
      <c r="AK31" s="633" t="str">
        <f>Quicktipp!AK31:AK32</f>
        <v>1AF4</v>
      </c>
      <c r="AL31" s="660" t="str">
        <f ca="1">Quicktipp!AL31:AL32</f>
        <v>Dänemark</v>
      </c>
      <c r="AM31" s="633" t="str">
        <f>Quicktipp!AM31:AM32</f>
        <v>1AF2</v>
      </c>
      <c r="AN31" s="660" t="str">
        <f ca="1">Quicktipp!AN31:AN32</f>
        <v>Spanien</v>
      </c>
      <c r="AO31" s="643">
        <f ca="1">Quicktipp!AO31:AO32</f>
        <v>1</v>
      </c>
      <c r="AP31" s="643" t="s">
        <v>54</v>
      </c>
      <c r="AQ31" s="699">
        <f ca="1">Quicktipp!AQ31:AQ32</f>
        <v>0</v>
      </c>
      <c r="AR31" s="633"/>
      <c r="AS31" s="633">
        <f ca="1">Quicktipp!AS31:AS32</f>
        <v>2</v>
      </c>
      <c r="AT31" s="637">
        <f ca="1">Quicktipp!AT31:AT32</f>
        <v>1</v>
      </c>
      <c r="AU31" s="594">
        <f ca="1">Quicktipp!AU31:AU32</f>
        <v>2</v>
      </c>
      <c r="AV31" s="476" t="str">
        <f>Quicktipp!AV31:AV32</f>
        <v>1VF4</v>
      </c>
      <c r="AW31" s="482" t="str">
        <f ca="1">Quicktipp!AW31:AW32</f>
        <v>Dänemark</v>
      </c>
      <c r="AX31" s="476" t="str">
        <f ca="1">Quicktipp!AX31:AX32</f>
        <v>C2</v>
      </c>
      <c r="AY31" s="476" t="str">
        <f ca="1">Quicktipp!AY31:AY32</f>
        <v>B1</v>
      </c>
      <c r="AZ31" s="476" t="str">
        <f ca="1">Quicktipp!AZ31:AZ32</f>
        <v>nein</v>
      </c>
      <c r="BA31" s="476" t="str">
        <f ca="1">Quicktipp!BA31:BA32</f>
        <v/>
      </c>
      <c r="BB31" s="476" t="str">
        <f>Quicktipp!BB31:BB32</f>
        <v>2VF4</v>
      </c>
      <c r="BC31" s="482" t="str">
        <f ca="1">Quicktipp!BC31:BC32</f>
        <v>Spanien</v>
      </c>
    </row>
    <row r="32" spans="2:108" ht="19.5" customHeight="1" thickBot="1" x14ac:dyDescent="0.4">
      <c r="B32" s="253">
        <f>Quicktipp!B32</f>
        <v>32</v>
      </c>
      <c r="C32" s="290">
        <f>Quicktipp!C32</f>
        <v>45468</v>
      </c>
      <c r="D32" s="291">
        <f>Quicktipp!D32</f>
        <v>0.75</v>
      </c>
      <c r="E32" s="292" t="str">
        <f>Quicktipp!E32</f>
        <v>Niederlande</v>
      </c>
      <c r="F32" s="292" t="str">
        <f>Quicktipp!F32</f>
        <v>Österreich</v>
      </c>
      <c r="G32" s="293">
        <f ca="1">Quicktipp!G32</f>
        <v>1</v>
      </c>
      <c r="H32" s="293" t="s">
        <v>54</v>
      </c>
      <c r="I32" s="293">
        <f ca="1">Quicktipp!I32</f>
        <v>1</v>
      </c>
      <c r="J32" s="293">
        <f>Quicktipp!J32</f>
        <v>0</v>
      </c>
      <c r="K32" s="152" t="str">
        <f ca="1">Quicktipp!K32</f>
        <v>X</v>
      </c>
      <c r="L32" s="22">
        <f ca="1">Quicktipp!L32</f>
        <v>4</v>
      </c>
      <c r="P32" s="19" t="str">
        <f ca="1">Quicktipp!P32</f>
        <v>nein</v>
      </c>
      <c r="Q32" s="40">
        <f ca="1">Quicktipp!Q32</f>
        <v>1</v>
      </c>
      <c r="T32" s="171">
        <v>1</v>
      </c>
      <c r="U32" s="172">
        <f ca="1">Quicktipp!U32</f>
        <v>1</v>
      </c>
      <c r="V32" s="641"/>
      <c r="W32" s="641"/>
      <c r="X32" s="641"/>
      <c r="Y32" s="641"/>
      <c r="Z32" s="641"/>
      <c r="AA32" s="641"/>
      <c r="AB32" s="641"/>
      <c r="AC32" s="642"/>
      <c r="AE32" s="343" t="str">
        <f ca="1">Quicktipp!AE32</f>
        <v>N</v>
      </c>
      <c r="AF32" s="19"/>
      <c r="AG32" s="574"/>
      <c r="AH32" s="575"/>
      <c r="AI32" s="653"/>
      <c r="AJ32" s="654"/>
      <c r="AK32" s="655"/>
      <c r="AL32" s="661"/>
      <c r="AM32" s="655"/>
      <c r="AN32" s="661"/>
      <c r="AO32" s="649"/>
      <c r="AP32" s="649"/>
      <c r="AQ32" s="700"/>
      <c r="AR32" s="655"/>
      <c r="AS32" s="655"/>
      <c r="AT32" s="652"/>
      <c r="AU32" s="594"/>
      <c r="AV32" s="476"/>
      <c r="AW32" s="482"/>
      <c r="AX32" s="476"/>
      <c r="AY32" s="476"/>
      <c r="AZ32" s="476"/>
      <c r="BA32" s="476"/>
      <c r="BB32" s="476"/>
      <c r="BC32" s="482"/>
    </row>
    <row r="33" spans="2:55" ht="19.5" customHeight="1" thickBot="1" x14ac:dyDescent="0.4">
      <c r="C33" s="294"/>
      <c r="D33" s="294"/>
      <c r="E33" s="295"/>
      <c r="F33" s="295"/>
      <c r="G33" s="296"/>
      <c r="H33" s="294"/>
      <c r="I33" s="297"/>
      <c r="J33" s="294"/>
      <c r="K33" s="294"/>
      <c r="AH33" s="343"/>
    </row>
    <row r="34" spans="2:55" ht="29.25" customHeight="1" thickBot="1" x14ac:dyDescent="0.4">
      <c r="B34" s="251"/>
      <c r="C34" s="614" t="s">
        <v>476</v>
      </c>
      <c r="D34" s="615"/>
      <c r="E34" s="615"/>
      <c r="F34" s="615"/>
      <c r="G34" s="615"/>
      <c r="H34" s="185"/>
      <c r="I34" s="184"/>
      <c r="J34" s="185"/>
      <c r="K34" s="183"/>
      <c r="L34" s="39"/>
      <c r="M34" s="39"/>
      <c r="N34" s="39"/>
      <c r="O34" s="17"/>
      <c r="P34" s="17"/>
      <c r="Q34" s="590" t="str">
        <f ca="1">Quicktipp!Q34</f>
        <v/>
      </c>
      <c r="R34" s="590"/>
      <c r="T34" s="616" t="s">
        <v>476</v>
      </c>
      <c r="U34" s="617"/>
      <c r="V34" s="617"/>
      <c r="W34" s="617"/>
      <c r="X34" s="617"/>
      <c r="Y34" s="617"/>
      <c r="Z34" s="617"/>
      <c r="AA34" s="617"/>
      <c r="AB34" s="617"/>
      <c r="AC34" s="618"/>
      <c r="AG34" s="576" t="str">
        <f ca="1">Quicktipp!AG34:AG38</f>
        <v>.</v>
      </c>
      <c r="AH34" s="343"/>
    </row>
    <row r="35" spans="2:55" ht="19.5" customHeight="1" x14ac:dyDescent="0.35">
      <c r="B35" s="252">
        <f>Quicktipp!B35</f>
        <v>9</v>
      </c>
      <c r="C35" s="286">
        <f>Quicktipp!C35</f>
        <v>45460</v>
      </c>
      <c r="D35" s="287">
        <f>Quicktipp!D35</f>
        <v>0.75</v>
      </c>
      <c r="E35" s="288" t="str">
        <f>Quicktipp!E35</f>
        <v>Belgien</v>
      </c>
      <c r="F35" s="288" t="str">
        <f>Quicktipp!F35</f>
        <v>Slowakei</v>
      </c>
      <c r="G35" s="289">
        <f ca="1">Quicktipp!G35</f>
        <v>4</v>
      </c>
      <c r="H35" s="289" t="s">
        <v>54</v>
      </c>
      <c r="I35" s="289">
        <f ca="1">Quicktipp!I35</f>
        <v>4</v>
      </c>
      <c r="J35" s="289">
        <f>Quicktipp!J35</f>
        <v>0</v>
      </c>
      <c r="K35" s="151" t="str">
        <f ca="1">Quicktipp!K35</f>
        <v>X</v>
      </c>
      <c r="L35" s="22">
        <f ca="1">Quicktipp!L35</f>
        <v>25</v>
      </c>
      <c r="Q35" s="590"/>
      <c r="R35" s="590"/>
      <c r="T35" s="158">
        <v>1</v>
      </c>
      <c r="U35" s="159" t="s">
        <v>139</v>
      </c>
      <c r="V35" s="160" t="str">
        <f ca="1">Quicktipp!V35</f>
        <v>Belgien</v>
      </c>
      <c r="W35" s="160">
        <f ca="1">Quicktipp!W35</f>
        <v>3</v>
      </c>
      <c r="X35" s="162">
        <f ca="1">Quicktipp!X35</f>
        <v>14</v>
      </c>
      <c r="Y35" s="161" t="s">
        <v>54</v>
      </c>
      <c r="Z35" s="159">
        <f ca="1">Quicktipp!Z35</f>
        <v>6</v>
      </c>
      <c r="AA35" s="161">
        <f ca="1">Quicktipp!AA35</f>
        <v>8</v>
      </c>
      <c r="AB35" s="162">
        <f ca="1">Quicktipp!AB35</f>
        <v>7</v>
      </c>
      <c r="AC35" s="163" t="str">
        <f ca="1">Quicktipp!AC35</f>
        <v/>
      </c>
      <c r="AD35" s="340" t="str">
        <f>Quicktipp!AD35</f>
        <v>Reihung
unter den</v>
      </c>
      <c r="AG35" s="576"/>
      <c r="AH35" s="343"/>
      <c r="AI35" s="662" t="s">
        <v>148</v>
      </c>
      <c r="AJ35" s="663"/>
      <c r="AK35" s="663"/>
      <c r="AL35" s="663"/>
      <c r="AM35" s="663"/>
      <c r="AN35" s="663"/>
      <c r="AO35" s="663"/>
      <c r="AP35" s="663"/>
      <c r="AQ35" s="663"/>
      <c r="AR35" s="663"/>
      <c r="AS35" s="663"/>
      <c r="AT35" s="664"/>
    </row>
    <row r="36" spans="2:55" ht="19.5" customHeight="1" x14ac:dyDescent="0.35">
      <c r="B36" s="252">
        <f>Quicktipp!B36</f>
        <v>10</v>
      </c>
      <c r="C36" s="286">
        <f>Quicktipp!C36</f>
        <v>45460</v>
      </c>
      <c r="D36" s="287">
        <f>Quicktipp!D36</f>
        <v>0.625</v>
      </c>
      <c r="E36" s="288" t="str">
        <f>Quicktipp!E36</f>
        <v>Rumänien</v>
      </c>
      <c r="F36" s="288" t="str">
        <f>Quicktipp!F36</f>
        <v>Ukraine</v>
      </c>
      <c r="G36" s="289">
        <f ca="1">Quicktipp!G36</f>
        <v>1</v>
      </c>
      <c r="H36" s="289" t="s">
        <v>54</v>
      </c>
      <c r="I36" s="289">
        <f ca="1">Quicktipp!I36</f>
        <v>6</v>
      </c>
      <c r="J36" s="289">
        <f>Quicktipp!J36</f>
        <v>0</v>
      </c>
      <c r="K36" s="151">
        <f ca="1">Quicktipp!K36</f>
        <v>2</v>
      </c>
      <c r="L36" s="22">
        <f ca="1">Quicktipp!L36</f>
        <v>47</v>
      </c>
      <c r="Q36" s="590"/>
      <c r="R36" s="590"/>
      <c r="T36" s="158">
        <v>2</v>
      </c>
      <c r="U36" s="159" t="s">
        <v>139</v>
      </c>
      <c r="V36" s="160" t="str">
        <f ca="1">Quicktipp!V36</f>
        <v>Ukraine</v>
      </c>
      <c r="W36" s="160">
        <f ca="1">Quicktipp!W36</f>
        <v>3</v>
      </c>
      <c r="X36" s="162">
        <f ca="1">Quicktipp!X36</f>
        <v>11</v>
      </c>
      <c r="Y36" s="161" t="s">
        <v>54</v>
      </c>
      <c r="Z36" s="159">
        <f ca="1">Quicktipp!Z36</f>
        <v>7</v>
      </c>
      <c r="AA36" s="161">
        <f ca="1">Quicktipp!AA36</f>
        <v>4</v>
      </c>
      <c r="AB36" s="162">
        <f ca="1">Quicktipp!AB36</f>
        <v>6</v>
      </c>
      <c r="AC36" s="163" t="str">
        <f ca="1">Quicktipp!AC36</f>
        <v/>
      </c>
      <c r="AD36" s="341" t="str">
        <f>Quicktipp!AD36</f>
        <v>Dritt-
Platzierten</v>
      </c>
      <c r="AE36" s="19"/>
      <c r="AF36" s="19"/>
      <c r="AG36" s="576"/>
      <c r="AH36" s="343"/>
      <c r="AI36" s="665"/>
      <c r="AJ36" s="666"/>
      <c r="AK36" s="666"/>
      <c r="AL36" s="666"/>
      <c r="AM36" s="666"/>
      <c r="AN36" s="666"/>
      <c r="AO36" s="666"/>
      <c r="AP36" s="666"/>
      <c r="AQ36" s="666"/>
      <c r="AR36" s="666"/>
      <c r="AS36" s="666"/>
      <c r="AT36" s="667"/>
    </row>
    <row r="37" spans="2:55" ht="19.5" customHeight="1" thickBot="1" x14ac:dyDescent="0.4">
      <c r="B37" s="252">
        <f>Quicktipp!B37</f>
        <v>21</v>
      </c>
      <c r="C37" s="286">
        <f>Quicktipp!C37</f>
        <v>45464</v>
      </c>
      <c r="D37" s="287">
        <f>Quicktipp!D37</f>
        <v>0.625</v>
      </c>
      <c r="E37" s="288" t="str">
        <f>Quicktipp!E37</f>
        <v>Belgien</v>
      </c>
      <c r="F37" s="288" t="str">
        <f>Quicktipp!F37</f>
        <v>Rumänien</v>
      </c>
      <c r="G37" s="289">
        <f ca="1">Quicktipp!G37</f>
        <v>4</v>
      </c>
      <c r="H37" s="289" t="s">
        <v>54</v>
      </c>
      <c r="I37" s="289">
        <f ca="1">Quicktipp!I37</f>
        <v>2</v>
      </c>
      <c r="J37" s="289">
        <f>Quicktipp!J37</f>
        <v>0</v>
      </c>
      <c r="K37" s="151">
        <f ca="1">Quicktipp!K37</f>
        <v>1</v>
      </c>
      <c r="L37" s="22">
        <f ca="1">Quicktipp!L37</f>
        <v>19</v>
      </c>
      <c r="Q37" s="590"/>
      <c r="R37" s="590"/>
      <c r="T37" s="158">
        <v>3</v>
      </c>
      <c r="U37" s="159" t="s">
        <v>139</v>
      </c>
      <c r="V37" s="160" t="str">
        <f ca="1">Quicktipp!V37</f>
        <v>Slowakei</v>
      </c>
      <c r="W37" s="160">
        <f ca="1">Quicktipp!W37</f>
        <v>3</v>
      </c>
      <c r="X37" s="162">
        <f ca="1">Quicktipp!X37</f>
        <v>4</v>
      </c>
      <c r="Y37" s="161" t="s">
        <v>54</v>
      </c>
      <c r="Z37" s="159">
        <f ca="1">Quicktipp!Z37</f>
        <v>9</v>
      </c>
      <c r="AA37" s="161">
        <f ca="1">Quicktipp!AA37</f>
        <v>-5</v>
      </c>
      <c r="AB37" s="162">
        <f ca="1">Quicktipp!AB37</f>
        <v>2</v>
      </c>
      <c r="AC37" s="163" t="str">
        <f ca="1">Quicktipp!AC37</f>
        <v/>
      </c>
      <c r="AD37" s="342">
        <f ca="1">Quicktipp!AD37</f>
        <v>6</v>
      </c>
      <c r="AE37" s="19"/>
      <c r="AF37" s="19"/>
      <c r="AG37" s="576"/>
      <c r="AH37" s="343"/>
      <c r="AI37" s="665"/>
      <c r="AJ37" s="666"/>
      <c r="AK37" s="666"/>
      <c r="AL37" s="666"/>
      <c r="AM37" s="666"/>
      <c r="AN37" s="666"/>
      <c r="AO37" s="666"/>
      <c r="AP37" s="666"/>
      <c r="AQ37" s="666"/>
      <c r="AR37" s="666"/>
      <c r="AS37" s="666"/>
      <c r="AT37" s="667"/>
    </row>
    <row r="38" spans="2:55" ht="19.5" customHeight="1" x14ac:dyDescent="0.35">
      <c r="B38" s="252">
        <f>Quicktipp!B38</f>
        <v>22</v>
      </c>
      <c r="C38" s="286">
        <f>Quicktipp!C38</f>
        <v>45465</v>
      </c>
      <c r="D38" s="287">
        <f>Quicktipp!D38</f>
        <v>0.875</v>
      </c>
      <c r="E38" s="288" t="str">
        <f>Quicktipp!E38</f>
        <v>Slowakei</v>
      </c>
      <c r="F38" s="288" t="str">
        <f>Quicktipp!F38</f>
        <v>Ukraine</v>
      </c>
      <c r="G38" s="289">
        <f ca="1">Quicktipp!G38</f>
        <v>0</v>
      </c>
      <c r="H38" s="289" t="s">
        <v>54</v>
      </c>
      <c r="I38" s="289">
        <f ca="1">Quicktipp!I38</f>
        <v>5</v>
      </c>
      <c r="J38" s="289">
        <f>Quicktipp!J38</f>
        <v>0</v>
      </c>
      <c r="K38" s="151">
        <f ca="1">Quicktipp!K38</f>
        <v>2</v>
      </c>
      <c r="L38" s="22">
        <f ca="1">Quicktipp!L38</f>
        <v>35</v>
      </c>
      <c r="Q38" s="590"/>
      <c r="R38" s="590"/>
      <c r="T38" s="164">
        <v>4</v>
      </c>
      <c r="U38" s="165" t="s">
        <v>139</v>
      </c>
      <c r="V38" s="166" t="str">
        <f ca="1">Quicktipp!V38</f>
        <v>Rumänien</v>
      </c>
      <c r="W38" s="166">
        <f ca="1">Quicktipp!W38</f>
        <v>3</v>
      </c>
      <c r="X38" s="168">
        <f ca="1">Quicktipp!X38</f>
        <v>3</v>
      </c>
      <c r="Y38" s="167" t="s">
        <v>54</v>
      </c>
      <c r="Z38" s="165">
        <f ca="1">Quicktipp!Z38</f>
        <v>10</v>
      </c>
      <c r="AA38" s="167">
        <f ca="1">Quicktipp!AA38</f>
        <v>-7</v>
      </c>
      <c r="AB38" s="168">
        <f ca="1">Quicktipp!AB38</f>
        <v>1</v>
      </c>
      <c r="AC38" s="169" t="str">
        <f ca="1">Quicktipp!AC38</f>
        <v/>
      </c>
      <c r="AE38" s="19"/>
      <c r="AF38" s="19"/>
      <c r="AG38" s="576"/>
      <c r="AH38" s="575">
        <f>Quicktipp!AH38:AH39</f>
        <v>49</v>
      </c>
      <c r="AI38" s="625">
        <f>Quicktipp!AI38:AI39</f>
        <v>45482</v>
      </c>
      <c r="AJ38" s="638">
        <f>Quicktipp!AJ38:AJ39</f>
        <v>0.875</v>
      </c>
      <c r="AK38" s="632" t="str">
        <f>Quicktipp!AK38:AK39</f>
        <v>1VF1</v>
      </c>
      <c r="AL38" s="659" t="str">
        <f ca="1">Quicktipp!AL38:AL39</f>
        <v>England</v>
      </c>
      <c r="AM38" s="632" t="str">
        <f>Quicktipp!AM38:AM39</f>
        <v>1VF2</v>
      </c>
      <c r="AN38" s="659" t="str">
        <f ca="1">Quicktipp!AN38:AN39</f>
        <v>Tschechien</v>
      </c>
      <c r="AO38" s="612">
        <f ca="1">Quicktipp!AO38:AO39</f>
        <v>1</v>
      </c>
      <c r="AP38" s="628" t="s">
        <v>54</v>
      </c>
      <c r="AQ38" s="630">
        <f ca="1">Quicktipp!AQ38:AQ39</f>
        <v>5</v>
      </c>
      <c r="AR38" s="632"/>
      <c r="AS38" s="632">
        <f ca="1">Quicktipp!AS38:AS39</f>
        <v>34</v>
      </c>
      <c r="AT38" s="636">
        <f ca="1">Quicktipp!AT38:AT39</f>
        <v>2</v>
      </c>
      <c r="AU38" s="580">
        <f ca="1">Quicktipp!AU38:AU39</f>
        <v>1</v>
      </c>
      <c r="AV38" s="476" t="str">
        <f>Quicktipp!AV38:AV39</f>
        <v>1HF1</v>
      </c>
      <c r="AW38" s="482" t="str">
        <f ca="1">Quicktipp!AW38:AW39</f>
        <v>Tschechien</v>
      </c>
      <c r="AX38" s="476" t="str">
        <f ca="1">Quicktipp!AX38:AX39</f>
        <v>C4</v>
      </c>
      <c r="AY38" s="476" t="str">
        <f ca="1">Quicktipp!AY38:AY39</f>
        <v>F4</v>
      </c>
      <c r="AZ38" s="476" t="str">
        <f ca="1">Quicktipp!AZ38:AZ39</f>
        <v>nein</v>
      </c>
      <c r="BA38" s="476" t="str">
        <f ca="1">Quicktipp!BA38:BA39</f>
        <v/>
      </c>
      <c r="BB38" s="476" t="str">
        <f>Quicktipp!BB38:BB39</f>
        <v>2HF1</v>
      </c>
      <c r="BC38" s="482" t="str">
        <f ca="1">Quicktipp!BC38:BC39</f>
        <v>England</v>
      </c>
    </row>
    <row r="39" spans="2:55" ht="19.5" customHeight="1" x14ac:dyDescent="0.35">
      <c r="B39" s="252">
        <f>Quicktipp!B39</f>
        <v>33</v>
      </c>
      <c r="C39" s="286">
        <f>Quicktipp!C39</f>
        <v>45469</v>
      </c>
      <c r="D39" s="287">
        <f>Quicktipp!D39</f>
        <v>0.75</v>
      </c>
      <c r="E39" s="288" t="str">
        <f>Quicktipp!E39</f>
        <v>Ukraine</v>
      </c>
      <c r="F39" s="288" t="str">
        <f>Quicktipp!F39</f>
        <v>Belgien</v>
      </c>
      <c r="G39" s="289">
        <f ca="1">Quicktipp!G39</f>
        <v>0</v>
      </c>
      <c r="H39" s="289" t="s">
        <v>54</v>
      </c>
      <c r="I39" s="289">
        <f ca="1">Quicktipp!I39</f>
        <v>6</v>
      </c>
      <c r="J39" s="289">
        <f>Quicktipp!J39</f>
        <v>0</v>
      </c>
      <c r="K39" s="151">
        <f ca="1">Quicktipp!K39</f>
        <v>2</v>
      </c>
      <c r="L39" s="22">
        <f ca="1">Quicktipp!L39</f>
        <v>48</v>
      </c>
      <c r="P39" s="19" t="str">
        <f ca="1">Quicktipp!P39</f>
        <v>nein</v>
      </c>
      <c r="Q39" s="40">
        <f ca="1">Quicktipp!Q39</f>
        <v>1</v>
      </c>
      <c r="T39" s="170"/>
      <c r="U39" s="276" t="str">
        <f ca="1">Quicktipp!U39</f>
        <v/>
      </c>
      <c r="V39" s="644" t="str">
        <f ca="1">Quicktipp!V39</f>
        <v/>
      </c>
      <c r="W39" s="644"/>
      <c r="X39" s="644"/>
      <c r="Y39" s="644"/>
      <c r="Z39" s="644"/>
      <c r="AA39" s="644"/>
      <c r="AB39" s="644"/>
      <c r="AC39" s="645"/>
      <c r="AE39" s="343" t="str">
        <f ca="1">Quicktipp!AE39</f>
        <v>N</v>
      </c>
      <c r="AF39" s="19"/>
      <c r="AG39" s="574" t="str">
        <f ca="1">Quicktipp!AG39:AG40</f>
        <v xml:space="preserve"> </v>
      </c>
      <c r="AH39" s="575"/>
      <c r="AI39" s="626"/>
      <c r="AJ39" s="627"/>
      <c r="AK39" s="633"/>
      <c r="AL39" s="660"/>
      <c r="AM39" s="633"/>
      <c r="AN39" s="660"/>
      <c r="AO39" s="613"/>
      <c r="AP39" s="629"/>
      <c r="AQ39" s="631"/>
      <c r="AR39" s="633"/>
      <c r="AS39" s="633"/>
      <c r="AT39" s="637"/>
      <c r="AU39" s="580"/>
      <c r="AV39" s="476"/>
      <c r="AW39" s="482"/>
      <c r="AX39" s="476"/>
      <c r="AY39" s="476"/>
      <c r="AZ39" s="476"/>
      <c r="BA39" s="476"/>
      <c r="BB39" s="476"/>
      <c r="BC39" s="482"/>
    </row>
    <row r="40" spans="2:55" ht="19.5" customHeight="1" thickBot="1" x14ac:dyDescent="0.4">
      <c r="B40" s="253">
        <f>Quicktipp!B40</f>
        <v>34</v>
      </c>
      <c r="C40" s="290">
        <f>Quicktipp!C40</f>
        <v>45469</v>
      </c>
      <c r="D40" s="291">
        <f>Quicktipp!D40</f>
        <v>0.75</v>
      </c>
      <c r="E40" s="292" t="str">
        <f>Quicktipp!E40</f>
        <v>Slowakei</v>
      </c>
      <c r="F40" s="292" t="str">
        <f>Quicktipp!F40</f>
        <v>Rumänien</v>
      </c>
      <c r="G40" s="293">
        <f ca="1">Quicktipp!G40</f>
        <v>0</v>
      </c>
      <c r="H40" s="293" t="s">
        <v>54</v>
      </c>
      <c r="I40" s="293">
        <f ca="1">Quicktipp!I40</f>
        <v>0</v>
      </c>
      <c r="J40" s="293">
        <f>Quicktipp!J40</f>
        <v>0</v>
      </c>
      <c r="K40" s="152" t="str">
        <f ca="1">Quicktipp!K40</f>
        <v>X</v>
      </c>
      <c r="L40" s="22">
        <f ca="1">Quicktipp!L40</f>
        <v>1</v>
      </c>
      <c r="P40" s="19" t="str">
        <f ca="1">Quicktipp!P40</f>
        <v>nein</v>
      </c>
      <c r="Q40" s="40">
        <f ca="1">Quicktipp!Q40</f>
        <v>2</v>
      </c>
      <c r="T40" s="171">
        <v>1</v>
      </c>
      <c r="U40" s="172">
        <f ca="1">Quicktipp!U40</f>
        <v>1</v>
      </c>
      <c r="V40" s="641"/>
      <c r="W40" s="641"/>
      <c r="X40" s="641"/>
      <c r="Y40" s="641"/>
      <c r="Z40" s="641"/>
      <c r="AA40" s="641"/>
      <c r="AB40" s="641"/>
      <c r="AC40" s="642"/>
      <c r="AE40" s="343" t="str">
        <f ca="1">Quicktipp!AE40</f>
        <v>N</v>
      </c>
      <c r="AF40" s="19"/>
      <c r="AG40" s="574"/>
      <c r="AH40" s="575">
        <f>Quicktipp!AH40:AH41</f>
        <v>50</v>
      </c>
      <c r="AI40" s="626">
        <f>Quicktipp!AI40:AI41</f>
        <v>45483</v>
      </c>
      <c r="AJ40" s="627">
        <f>Quicktipp!AJ40:AJ41</f>
        <v>0.875</v>
      </c>
      <c r="AK40" s="633" t="str">
        <f>Quicktipp!AK40:AK41</f>
        <v>1VF3</v>
      </c>
      <c r="AL40" s="660" t="str">
        <f ca="1">Quicktipp!AL40:AL41</f>
        <v>Italien</v>
      </c>
      <c r="AM40" s="633" t="str">
        <f>Quicktipp!AM40:AM41</f>
        <v>1VF4</v>
      </c>
      <c r="AN40" s="660" t="str">
        <f ca="1">Quicktipp!AN40:AN41</f>
        <v>Dänemark</v>
      </c>
      <c r="AO40" s="613">
        <f ca="1">Quicktipp!AO40:AO41</f>
        <v>5</v>
      </c>
      <c r="AP40" s="696" t="s">
        <v>54</v>
      </c>
      <c r="AQ40" s="631">
        <f ca="1">Quicktipp!AQ40:AQ41</f>
        <v>2</v>
      </c>
      <c r="AR40" s="633"/>
      <c r="AS40" s="633">
        <f ca="1">Quicktipp!AS40:AS41</f>
        <v>28</v>
      </c>
      <c r="AT40" s="637">
        <f ca="1">Quicktipp!AT40:AT41</f>
        <v>1</v>
      </c>
      <c r="AU40" s="580">
        <f ca="1">Quicktipp!AU40:AU41</f>
        <v>2</v>
      </c>
      <c r="AV40" s="476" t="str">
        <f>Quicktipp!AV40:AV41</f>
        <v>1HF2</v>
      </c>
      <c r="AW40" s="482" t="str">
        <f ca="1">Quicktipp!AW40:AW41</f>
        <v>Italien</v>
      </c>
      <c r="AX40" s="476" t="str">
        <f ca="1">Quicktipp!AX40:AX41</f>
        <v>B3</v>
      </c>
      <c r="AY40" s="476" t="str">
        <f ca="1">Quicktipp!AY40:AY41</f>
        <v>C2</v>
      </c>
      <c r="AZ40" s="476" t="str">
        <f ca="1">Quicktipp!AZ40:AZ41</f>
        <v>nein</v>
      </c>
      <c r="BA40" s="476" t="str">
        <f ca="1">Quicktipp!BA40:BA41</f>
        <v/>
      </c>
      <c r="BB40" s="476" t="str">
        <f>Quicktipp!BB40:BB41</f>
        <v>2HF2</v>
      </c>
      <c r="BC40" s="482" t="str">
        <f ca="1">Quicktipp!BC40:BC41</f>
        <v>Dänemark</v>
      </c>
    </row>
    <row r="41" spans="2:55" ht="19.5" customHeight="1" thickBot="1" x14ac:dyDescent="0.4">
      <c r="B41" s="33"/>
      <c r="C41" s="300"/>
      <c r="D41" s="294"/>
      <c r="E41" s="295"/>
      <c r="F41" s="295"/>
      <c r="G41" s="296"/>
      <c r="H41" s="294"/>
      <c r="I41" s="297"/>
      <c r="J41" s="294"/>
      <c r="K41" s="294"/>
      <c r="AE41" s="19"/>
      <c r="AF41" s="19"/>
      <c r="AG41" s="19"/>
      <c r="AH41" s="575"/>
      <c r="AI41" s="653"/>
      <c r="AJ41" s="654"/>
      <c r="AK41" s="655"/>
      <c r="AL41" s="661"/>
      <c r="AM41" s="655"/>
      <c r="AN41" s="661"/>
      <c r="AO41" s="648"/>
      <c r="AP41" s="649"/>
      <c r="AQ41" s="650"/>
      <c r="AR41" s="655"/>
      <c r="AS41" s="655"/>
      <c r="AT41" s="652"/>
      <c r="AU41" s="580"/>
      <c r="AV41" s="476"/>
      <c r="AW41" s="482"/>
      <c r="AX41" s="476"/>
      <c r="AY41" s="476"/>
      <c r="AZ41" s="476"/>
      <c r="BA41" s="476"/>
      <c r="BB41" s="476"/>
      <c r="BC41" s="482"/>
    </row>
    <row r="42" spans="2:55" ht="28.5" customHeight="1" thickBot="1" x14ac:dyDescent="0.4">
      <c r="B42" s="251"/>
      <c r="C42" s="614" t="s">
        <v>477</v>
      </c>
      <c r="D42" s="615"/>
      <c r="E42" s="615"/>
      <c r="F42" s="615"/>
      <c r="G42" s="615"/>
      <c r="H42" s="185"/>
      <c r="I42" s="184"/>
      <c r="J42" s="185"/>
      <c r="K42" s="183"/>
      <c r="L42" s="39"/>
      <c r="M42" s="39"/>
      <c r="N42" s="39"/>
      <c r="O42" s="17"/>
      <c r="P42" s="17"/>
      <c r="Q42" s="590" t="str">
        <f ca="1">Quicktipp!Q42</f>
        <v/>
      </c>
      <c r="R42" s="590"/>
      <c r="T42" s="616" t="s">
        <v>477</v>
      </c>
      <c r="U42" s="617"/>
      <c r="V42" s="617"/>
      <c r="W42" s="617"/>
      <c r="X42" s="617"/>
      <c r="Y42" s="617"/>
      <c r="Z42" s="617"/>
      <c r="AA42" s="617"/>
      <c r="AB42" s="617"/>
      <c r="AC42" s="618"/>
      <c r="AE42" s="476"/>
      <c r="AF42" s="476"/>
      <c r="AG42" s="576" t="str">
        <f ca="1">Quicktipp!AG42:AG46</f>
        <v>.</v>
      </c>
      <c r="AH42" s="343"/>
    </row>
    <row r="43" spans="2:55" ht="19.5" customHeight="1" thickBot="1" x14ac:dyDescent="0.4">
      <c r="B43" s="252">
        <f>Quicktipp!B43</f>
        <v>11</v>
      </c>
      <c r="C43" s="286">
        <f>Quicktipp!C43</f>
        <v>45461</v>
      </c>
      <c r="D43" s="287">
        <f>Quicktipp!D43</f>
        <v>0.75</v>
      </c>
      <c r="E43" s="288" t="str">
        <f>Quicktipp!E43</f>
        <v>Türkei</v>
      </c>
      <c r="F43" s="288" t="str">
        <f>Quicktipp!F43</f>
        <v>Georgien</v>
      </c>
      <c r="G43" s="289">
        <f ca="1">Quicktipp!G43</f>
        <v>0</v>
      </c>
      <c r="H43" s="289" t="s">
        <v>54</v>
      </c>
      <c r="I43" s="289">
        <f ca="1">Quicktipp!I43</f>
        <v>0</v>
      </c>
      <c r="J43" s="289">
        <f>Quicktipp!J43</f>
        <v>0</v>
      </c>
      <c r="K43" s="151" t="str">
        <f ca="1">Quicktipp!K43</f>
        <v>X</v>
      </c>
      <c r="L43" s="22">
        <f ca="1">Quicktipp!L43</f>
        <v>1</v>
      </c>
      <c r="Q43" s="590"/>
      <c r="R43" s="590"/>
      <c r="T43" s="158">
        <v>1</v>
      </c>
      <c r="U43" s="159" t="s">
        <v>139</v>
      </c>
      <c r="V43" s="160" t="str">
        <f ca="1">Quicktipp!V43</f>
        <v>Tschechien</v>
      </c>
      <c r="W43" s="160">
        <f ca="1">Quicktipp!W43</f>
        <v>3</v>
      </c>
      <c r="X43" s="162">
        <f ca="1">Quicktipp!X43</f>
        <v>10</v>
      </c>
      <c r="Y43" s="161" t="s">
        <v>54</v>
      </c>
      <c r="Z43" s="159">
        <f ca="1">Quicktipp!Z43</f>
        <v>5</v>
      </c>
      <c r="AA43" s="161">
        <f ca="1">Quicktipp!AA43</f>
        <v>5</v>
      </c>
      <c r="AB43" s="162">
        <f ca="1">Quicktipp!AB43</f>
        <v>5</v>
      </c>
      <c r="AC43" s="163" t="str">
        <f ca="1">Quicktipp!AC43</f>
        <v/>
      </c>
      <c r="AD43" s="340" t="str">
        <f>Quicktipp!AD43</f>
        <v>Reihung
unter den</v>
      </c>
      <c r="AE43" s="476"/>
      <c r="AF43" s="476"/>
      <c r="AG43" s="576"/>
      <c r="AH43" s="343"/>
    </row>
    <row r="44" spans="2:55" ht="19.5" customHeight="1" x14ac:dyDescent="0.35">
      <c r="B44" s="252">
        <f>Quicktipp!B44</f>
        <v>12</v>
      </c>
      <c r="C44" s="286">
        <f>Quicktipp!C44</f>
        <v>45461</v>
      </c>
      <c r="D44" s="287">
        <f>Quicktipp!D44</f>
        <v>0.875</v>
      </c>
      <c r="E44" s="288" t="str">
        <f>Quicktipp!E44</f>
        <v>Portugal</v>
      </c>
      <c r="F44" s="288" t="str">
        <f>Quicktipp!F44</f>
        <v>Tschechien</v>
      </c>
      <c r="G44" s="289">
        <f ca="1">Quicktipp!G44</f>
        <v>5</v>
      </c>
      <c r="H44" s="289" t="s">
        <v>54</v>
      </c>
      <c r="I44" s="289">
        <f ca="1">Quicktipp!I44</f>
        <v>5</v>
      </c>
      <c r="J44" s="289">
        <f>Quicktipp!J44</f>
        <v>0</v>
      </c>
      <c r="K44" s="151" t="str">
        <f ca="1">Quicktipp!K44</f>
        <v>X</v>
      </c>
      <c r="L44" s="22">
        <f ca="1">Quicktipp!L44</f>
        <v>36</v>
      </c>
      <c r="Q44" s="590"/>
      <c r="R44" s="590"/>
      <c r="T44" s="158">
        <v>2</v>
      </c>
      <c r="U44" s="159" t="s">
        <v>139</v>
      </c>
      <c r="V44" s="160" t="str">
        <f ca="1">Quicktipp!V44</f>
        <v>Georgien</v>
      </c>
      <c r="W44" s="160">
        <f ca="1">Quicktipp!W44</f>
        <v>3</v>
      </c>
      <c r="X44" s="162">
        <f ca="1">Quicktipp!X44</f>
        <v>3</v>
      </c>
      <c r="Y44" s="161" t="s">
        <v>54</v>
      </c>
      <c r="Z44" s="159">
        <f ca="1">Quicktipp!Z44</f>
        <v>1</v>
      </c>
      <c r="AA44" s="161">
        <f ca="1">Quicktipp!AA44</f>
        <v>2</v>
      </c>
      <c r="AB44" s="162">
        <f ca="1">Quicktipp!AB44</f>
        <v>5</v>
      </c>
      <c r="AC44" s="163" t="str">
        <f ca="1">Quicktipp!AC44</f>
        <v/>
      </c>
      <c r="AD44" s="341" t="str">
        <f>Quicktipp!AD44</f>
        <v>Dritt-
Platzierten</v>
      </c>
      <c r="AE44" s="19"/>
      <c r="AF44" s="19"/>
      <c r="AG44" s="576"/>
      <c r="AH44" s="343"/>
      <c r="AI44" s="678" t="s">
        <v>59</v>
      </c>
      <c r="AJ44" s="679"/>
      <c r="AK44" s="679"/>
      <c r="AL44" s="679"/>
      <c r="AM44" s="679"/>
      <c r="AN44" s="679"/>
      <c r="AO44" s="679"/>
      <c r="AP44" s="679"/>
      <c r="AQ44" s="679"/>
      <c r="AR44" s="679"/>
      <c r="AS44" s="679"/>
      <c r="AT44" s="680"/>
    </row>
    <row r="45" spans="2:55" ht="19.5" customHeight="1" thickBot="1" x14ac:dyDescent="0.4">
      <c r="B45" s="252">
        <f>Quicktipp!B45</f>
        <v>23</v>
      </c>
      <c r="C45" s="286">
        <f>Quicktipp!C45</f>
        <v>45465</v>
      </c>
      <c r="D45" s="287">
        <f>Quicktipp!D45</f>
        <v>0.75</v>
      </c>
      <c r="E45" s="288" t="str">
        <f>Quicktipp!E45</f>
        <v>Türkei</v>
      </c>
      <c r="F45" s="288" t="str">
        <f>Quicktipp!F45</f>
        <v>Portugal</v>
      </c>
      <c r="G45" s="289">
        <f ca="1">Quicktipp!G45</f>
        <v>6</v>
      </c>
      <c r="H45" s="289" t="s">
        <v>54</v>
      </c>
      <c r="I45" s="289">
        <f ca="1">Quicktipp!I45</f>
        <v>6</v>
      </c>
      <c r="J45" s="289">
        <f>Quicktipp!J45</f>
        <v>0</v>
      </c>
      <c r="K45" s="151" t="str">
        <f ca="1">Quicktipp!K45</f>
        <v>X</v>
      </c>
      <c r="L45" s="22">
        <f ca="1">Quicktipp!L45</f>
        <v>49</v>
      </c>
      <c r="Q45" s="590"/>
      <c r="R45" s="590"/>
      <c r="T45" s="158">
        <v>3</v>
      </c>
      <c r="U45" s="159" t="s">
        <v>139</v>
      </c>
      <c r="V45" s="160" t="str">
        <f ca="1">Quicktipp!V45</f>
        <v>Portugal</v>
      </c>
      <c r="W45" s="160">
        <f ca="1">Quicktipp!W45</f>
        <v>3</v>
      </c>
      <c r="X45" s="162">
        <f ca="1">Quicktipp!X45</f>
        <v>12</v>
      </c>
      <c r="Y45" s="161" t="s">
        <v>54</v>
      </c>
      <c r="Z45" s="159">
        <f ca="1">Quicktipp!Z45</f>
        <v>14</v>
      </c>
      <c r="AA45" s="161">
        <f ca="1">Quicktipp!AA45</f>
        <v>-2</v>
      </c>
      <c r="AB45" s="162">
        <f ca="1">Quicktipp!AB45</f>
        <v>2</v>
      </c>
      <c r="AC45" s="163" t="str">
        <f ca="1">Quicktipp!AC45</f>
        <v/>
      </c>
      <c r="AD45" s="342">
        <f ca="1">Quicktipp!AD45</f>
        <v>3</v>
      </c>
      <c r="AE45" s="19"/>
      <c r="AF45" s="19"/>
      <c r="AG45" s="576"/>
      <c r="AH45" s="343"/>
      <c r="AI45" s="681"/>
      <c r="AJ45" s="682"/>
      <c r="AK45" s="682"/>
      <c r="AL45" s="682"/>
      <c r="AM45" s="682"/>
      <c r="AN45" s="682"/>
      <c r="AO45" s="682"/>
      <c r="AP45" s="682"/>
      <c r="AQ45" s="682"/>
      <c r="AR45" s="682"/>
      <c r="AS45" s="682"/>
      <c r="AT45" s="683"/>
    </row>
    <row r="46" spans="2:55" ht="19.5" customHeight="1" thickBot="1" x14ac:dyDescent="0.4">
      <c r="B46" s="252">
        <f>Quicktipp!B46</f>
        <v>24</v>
      </c>
      <c r="C46" s="286">
        <f>Quicktipp!C46</f>
        <v>45465</v>
      </c>
      <c r="D46" s="287">
        <f>Quicktipp!D46</f>
        <v>0.625</v>
      </c>
      <c r="E46" s="288" t="str">
        <f>Quicktipp!E46</f>
        <v>Georgien</v>
      </c>
      <c r="F46" s="288" t="str">
        <f>Quicktipp!F46</f>
        <v>Tschechien</v>
      </c>
      <c r="G46" s="289">
        <f ca="1">Quicktipp!G46</f>
        <v>0</v>
      </c>
      <c r="H46" s="289" t="s">
        <v>54</v>
      </c>
      <c r="I46" s="289">
        <f ca="1">Quicktipp!I46</f>
        <v>0</v>
      </c>
      <c r="J46" s="289">
        <f>Quicktipp!J46</f>
        <v>0</v>
      </c>
      <c r="K46" s="151" t="str">
        <f ca="1">Quicktipp!K46</f>
        <v>X</v>
      </c>
      <c r="L46" s="22">
        <f ca="1">Quicktipp!L46</f>
        <v>1</v>
      </c>
      <c r="Q46" s="590"/>
      <c r="R46" s="590"/>
      <c r="T46" s="164">
        <v>4</v>
      </c>
      <c r="U46" s="165" t="s">
        <v>139</v>
      </c>
      <c r="V46" s="166" t="str">
        <f ca="1">Quicktipp!V46</f>
        <v>Türkei</v>
      </c>
      <c r="W46" s="166">
        <f ca="1">Quicktipp!W46</f>
        <v>3</v>
      </c>
      <c r="X46" s="168">
        <f ca="1">Quicktipp!X46</f>
        <v>6</v>
      </c>
      <c r="Y46" s="167" t="s">
        <v>54</v>
      </c>
      <c r="Z46" s="165">
        <f ca="1">Quicktipp!Z46</f>
        <v>11</v>
      </c>
      <c r="AA46" s="167">
        <f ca="1">Quicktipp!AA46</f>
        <v>-5</v>
      </c>
      <c r="AB46" s="168">
        <f ca="1">Quicktipp!AB46</f>
        <v>2</v>
      </c>
      <c r="AC46" s="169" t="str">
        <f ca="1">Quicktipp!AC46</f>
        <v/>
      </c>
      <c r="AE46" s="19"/>
      <c r="AF46" s="19"/>
      <c r="AG46" s="576"/>
      <c r="AH46" s="344"/>
      <c r="AI46" s="681"/>
      <c r="AJ46" s="682"/>
      <c r="AK46" s="682"/>
      <c r="AL46" s="682"/>
      <c r="AM46" s="682"/>
      <c r="AN46" s="682"/>
      <c r="AO46" s="682"/>
      <c r="AP46" s="682"/>
      <c r="AQ46" s="682"/>
      <c r="AR46" s="682"/>
      <c r="AS46" s="682"/>
      <c r="AT46" s="683"/>
    </row>
    <row r="47" spans="2:55" ht="19.5" customHeight="1" x14ac:dyDescent="0.35">
      <c r="B47" s="252">
        <f>Quicktipp!B47</f>
        <v>35</v>
      </c>
      <c r="C47" s="286">
        <f>Quicktipp!C47</f>
        <v>45469</v>
      </c>
      <c r="D47" s="287">
        <f>Quicktipp!D47</f>
        <v>0.875</v>
      </c>
      <c r="E47" s="288" t="str">
        <f>Quicktipp!E47</f>
        <v>Tschechien</v>
      </c>
      <c r="F47" s="288" t="str">
        <f>Quicktipp!F47</f>
        <v>Türkei</v>
      </c>
      <c r="G47" s="289">
        <f ca="1">Quicktipp!G47</f>
        <v>5</v>
      </c>
      <c r="H47" s="289" t="s">
        <v>54</v>
      </c>
      <c r="I47" s="289">
        <f ca="1">Quicktipp!I47</f>
        <v>0</v>
      </c>
      <c r="J47" s="289">
        <f>Quicktipp!J47</f>
        <v>0</v>
      </c>
      <c r="K47" s="151">
        <f ca="1">Quicktipp!K47</f>
        <v>1</v>
      </c>
      <c r="L47" s="22">
        <f ca="1">Quicktipp!L47</f>
        <v>26</v>
      </c>
      <c r="P47" s="19" t="str">
        <f ca="1">Quicktipp!P47</f>
        <v>nein</v>
      </c>
      <c r="Q47" s="40">
        <f ca="1">Quicktipp!Q47</f>
        <v>2</v>
      </c>
      <c r="T47" s="170"/>
      <c r="U47" s="276" t="str">
        <f ca="1">Quicktipp!U47</f>
        <v/>
      </c>
      <c r="V47" s="644" t="str">
        <f ca="1">Quicktipp!V47</f>
        <v/>
      </c>
      <c r="W47" s="644"/>
      <c r="X47" s="644"/>
      <c r="Y47" s="644"/>
      <c r="Z47" s="644"/>
      <c r="AA47" s="644"/>
      <c r="AB47" s="644"/>
      <c r="AC47" s="645"/>
      <c r="AE47" s="343" t="str">
        <f ca="1">Quicktipp!AE47</f>
        <v>N</v>
      </c>
      <c r="AF47" s="19"/>
      <c r="AG47" s="574" t="str">
        <f ca="1">Quicktipp!AG47:AG48</f>
        <v xml:space="preserve"> </v>
      </c>
      <c r="AH47" s="575">
        <f>Quicktipp!AH47:AH48</f>
        <v>51</v>
      </c>
      <c r="AI47" s="625">
        <f>Quicktipp!AI47:AI48</f>
        <v>45487</v>
      </c>
      <c r="AJ47" s="638">
        <f>Quicktipp!AJ47:AJ48</f>
        <v>0.875</v>
      </c>
      <c r="AK47" s="632" t="str">
        <f>Quicktipp!AK47:AK48</f>
        <v>1HF1</v>
      </c>
      <c r="AL47" s="659" t="str">
        <f ca="1">Quicktipp!AL47:AL48</f>
        <v>Tschechien</v>
      </c>
      <c r="AM47" s="632" t="str">
        <f>Quicktipp!AM47:AM48</f>
        <v>1HF2</v>
      </c>
      <c r="AN47" s="659" t="str">
        <f ca="1">Quicktipp!AN47:AN48</f>
        <v>Italien</v>
      </c>
      <c r="AO47" s="628">
        <f ca="1">Quicktipp!AO47:AO48</f>
        <v>0</v>
      </c>
      <c r="AP47" s="628" t="s">
        <v>54</v>
      </c>
      <c r="AQ47" s="697">
        <f ca="1">Quicktipp!AQ47:AQ48</f>
        <v>0</v>
      </c>
      <c r="AR47" s="676"/>
      <c r="AS47" s="676">
        <f ca="1">Quicktipp!AS47:AS48</f>
        <v>1</v>
      </c>
      <c r="AT47" s="636" t="str">
        <f ca="1">Quicktipp!AT47:AT48</f>
        <v>X</v>
      </c>
      <c r="AU47" s="594">
        <f ca="1">Quicktipp!AU47:AU48</f>
        <v>1</v>
      </c>
      <c r="AV47" s="476" t="str">
        <f>Quicktipp!AV47:AV48</f>
        <v>1F</v>
      </c>
      <c r="AW47" s="482" t="str">
        <f ca="1">Quicktipp!AW47:AW48</f>
        <v>Tschechien</v>
      </c>
      <c r="AX47" s="476" t="str">
        <f ca="1">Quicktipp!AX47:AX48</f>
        <v>F4</v>
      </c>
      <c r="AY47" s="476" t="str">
        <f ca="1">Quicktipp!AY47:AY48</f>
        <v>B3</v>
      </c>
      <c r="AZ47" s="476" t="str">
        <f ca="1">Quicktipp!AZ47:AZ48</f>
        <v>ja</v>
      </c>
      <c r="BA47" s="476" t="str">
        <f ca="1">Quicktipp!BA47:BA48</f>
        <v/>
      </c>
      <c r="BB47" s="476" t="str">
        <f>Quicktipp!BB47:BB48</f>
        <v>2F</v>
      </c>
      <c r="BC47" s="482" t="str">
        <f ca="1">Quicktipp!BC47:BC48</f>
        <v>Italien</v>
      </c>
    </row>
    <row r="48" spans="2:55" ht="19.5" customHeight="1" thickBot="1" x14ac:dyDescent="0.4">
      <c r="B48" s="253">
        <f>Quicktipp!B48</f>
        <v>36</v>
      </c>
      <c r="C48" s="290">
        <f>Quicktipp!C48</f>
        <v>45469</v>
      </c>
      <c r="D48" s="291">
        <f>Quicktipp!D48</f>
        <v>0.875</v>
      </c>
      <c r="E48" s="292" t="str">
        <f>Quicktipp!E48</f>
        <v>Georgien</v>
      </c>
      <c r="F48" s="292" t="str">
        <f>Quicktipp!F48</f>
        <v>Portugal</v>
      </c>
      <c r="G48" s="293">
        <f ca="1">Quicktipp!G48</f>
        <v>3</v>
      </c>
      <c r="H48" s="293" t="s">
        <v>54</v>
      </c>
      <c r="I48" s="293">
        <f ca="1">Quicktipp!I48</f>
        <v>1</v>
      </c>
      <c r="J48" s="293">
        <f>Quicktipp!J48</f>
        <v>0</v>
      </c>
      <c r="K48" s="152">
        <f ca="1">Quicktipp!K48</f>
        <v>1</v>
      </c>
      <c r="L48" s="22">
        <f ca="1">Quicktipp!L48</f>
        <v>11</v>
      </c>
      <c r="P48" s="19" t="str">
        <f ca="1">Quicktipp!P48</f>
        <v>nein</v>
      </c>
      <c r="Q48" s="40">
        <f ca="1">Quicktipp!Q48</f>
        <v>2</v>
      </c>
      <c r="T48" s="171">
        <v>1</v>
      </c>
      <c r="U48" s="172">
        <f ca="1">Quicktipp!U48</f>
        <v>1</v>
      </c>
      <c r="V48" s="641"/>
      <c r="W48" s="641"/>
      <c r="X48" s="641"/>
      <c r="Y48" s="641"/>
      <c r="Z48" s="641"/>
      <c r="AA48" s="641"/>
      <c r="AB48" s="641"/>
      <c r="AC48" s="642"/>
      <c r="AE48" s="343" t="str">
        <f ca="1">Quicktipp!AE48</f>
        <v>N</v>
      </c>
      <c r="AF48" s="19"/>
      <c r="AG48" s="574"/>
      <c r="AH48" s="575"/>
      <c r="AI48" s="653"/>
      <c r="AJ48" s="654"/>
      <c r="AK48" s="655"/>
      <c r="AL48" s="661"/>
      <c r="AM48" s="655"/>
      <c r="AN48" s="661"/>
      <c r="AO48" s="649"/>
      <c r="AP48" s="649"/>
      <c r="AQ48" s="700"/>
      <c r="AR48" s="677"/>
      <c r="AS48" s="677"/>
      <c r="AT48" s="652"/>
      <c r="AU48" s="594"/>
      <c r="AV48" s="476"/>
      <c r="AW48" s="482"/>
      <c r="AX48" s="476"/>
      <c r="AY48" s="476"/>
      <c r="AZ48" s="476"/>
      <c r="BA48" s="476"/>
      <c r="BB48" s="476"/>
      <c r="BC48" s="482"/>
    </row>
    <row r="49" spans="3:108" ht="19.5" customHeight="1" x14ac:dyDescent="0.35">
      <c r="C49" s="23"/>
      <c r="D49" s="23"/>
      <c r="G49" s="23"/>
      <c r="H49" s="23"/>
      <c r="I49" s="23"/>
      <c r="J49" s="23"/>
      <c r="K49" s="23"/>
      <c r="DA49" s="701" t="e">
        <f>'1'!C10:C12</f>
        <v>#VALUE!</v>
      </c>
      <c r="DB49" s="701"/>
      <c r="DC49" s="701"/>
      <c r="DD49" s="701"/>
    </row>
    <row r="50" spans="3:108" ht="19.5" customHeight="1" thickBot="1" x14ac:dyDescent="0.4">
      <c r="C50" s="23"/>
      <c r="D50" s="344">
        <f>'1'!C9</f>
        <v>0</v>
      </c>
      <c r="G50" s="23"/>
      <c r="H50" s="23"/>
      <c r="I50" s="23"/>
      <c r="J50" s="23"/>
      <c r="K50" s="23"/>
      <c r="AQ50" s="23"/>
      <c r="AX50" s="476"/>
      <c r="AY50" s="476" t="e">
        <f ca="1">Quicktipp!AY52</f>
        <v>#N/A</v>
      </c>
      <c r="DA50" s="701"/>
      <c r="DB50" s="701"/>
      <c r="DC50" s="701"/>
      <c r="DD50" s="701"/>
    </row>
    <row r="51" spans="3:108" ht="19.5" customHeight="1" x14ac:dyDescent="0.35">
      <c r="C51" s="578" t="s">
        <v>156</v>
      </c>
      <c r="D51" s="578"/>
      <c r="E51" s="579">
        <f>Quicktipp!E54</f>
        <v>0</v>
      </c>
      <c r="F51" s="579"/>
      <c r="G51" s="579"/>
      <c r="H51" s="579"/>
      <c r="I51" s="579"/>
      <c r="J51" s="579"/>
      <c r="K51" s="579"/>
      <c r="S51" s="577" t="s">
        <v>158</v>
      </c>
      <c r="T51" s="577"/>
      <c r="U51" s="577"/>
      <c r="V51" s="577"/>
      <c r="W51" s="577"/>
      <c r="X51" s="233" t="s">
        <v>428</v>
      </c>
      <c r="Z51" s="23"/>
      <c r="AI51" s="668" t="s">
        <v>570</v>
      </c>
      <c r="AJ51" s="669"/>
      <c r="AK51" s="669"/>
      <c r="AL51" s="669"/>
      <c r="AM51" s="284"/>
      <c r="AN51" s="672" t="str">
        <f ca="1">Quicktipp!AN52</f>
        <v>Tschechien</v>
      </c>
      <c r="AO51" s="672"/>
      <c r="AP51" s="672"/>
      <c r="AQ51" s="672"/>
      <c r="AR51" s="673"/>
      <c r="AS51" s="27"/>
      <c r="AT51" s="27"/>
      <c r="AX51" s="476"/>
      <c r="AY51" s="476"/>
      <c r="BE51" s="575">
        <f>'1'!C8</f>
        <v>0</v>
      </c>
      <c r="BF51" s="575"/>
      <c r="DA51" s="701"/>
      <c r="DB51" s="701"/>
      <c r="DC51" s="701"/>
      <c r="DD51" s="701"/>
    </row>
    <row r="52" spans="3:108" ht="19.5" customHeight="1" thickBot="1" x14ac:dyDescent="0.4">
      <c r="C52" s="578"/>
      <c r="D52" s="578"/>
      <c r="E52" s="579"/>
      <c r="F52" s="579"/>
      <c r="G52" s="579"/>
      <c r="H52" s="579"/>
      <c r="I52" s="579"/>
      <c r="J52" s="579"/>
      <c r="K52" s="579"/>
      <c r="S52" s="577"/>
      <c r="T52" s="577"/>
      <c r="U52" s="577"/>
      <c r="V52" s="577"/>
      <c r="W52" s="577"/>
      <c r="X52" s="233" t="s">
        <v>429</v>
      </c>
      <c r="AI52" s="670"/>
      <c r="AJ52" s="671"/>
      <c r="AK52" s="671"/>
      <c r="AL52" s="671"/>
      <c r="AM52" s="285"/>
      <c r="AN52" s="674"/>
      <c r="AO52" s="674"/>
      <c r="AP52" s="674"/>
      <c r="AQ52" s="674"/>
      <c r="AR52" s="675"/>
      <c r="AS52" s="27"/>
      <c r="AT52" s="27"/>
      <c r="DA52" s="701"/>
      <c r="DB52" s="701"/>
      <c r="DC52" s="701"/>
      <c r="DD52" s="701"/>
    </row>
    <row r="53" spans="3:108" ht="19.5" customHeight="1" x14ac:dyDescent="0.35">
      <c r="C53" s="578" t="s">
        <v>157</v>
      </c>
      <c r="D53" s="578"/>
      <c r="E53" s="579">
        <f>Quicktipp!E55</f>
        <v>0</v>
      </c>
      <c r="F53" s="579"/>
      <c r="G53" s="579"/>
      <c r="H53" s="579"/>
      <c r="I53" s="579"/>
      <c r="J53" s="579"/>
      <c r="K53" s="579"/>
      <c r="S53" s="577"/>
      <c r="T53" s="577"/>
      <c r="U53" s="577"/>
      <c r="V53" s="577"/>
      <c r="W53" s="577"/>
      <c r="X53" s="233" t="s">
        <v>430</v>
      </c>
      <c r="AQ53" s="23"/>
      <c r="AS53" s="234"/>
      <c r="AT53" s="234"/>
      <c r="DA53" s="701"/>
      <c r="DB53" s="701"/>
      <c r="DC53" s="701"/>
      <c r="DD53" s="701"/>
    </row>
    <row r="54" spans="3:108" ht="19.5" customHeight="1" x14ac:dyDescent="0.35">
      <c r="C54" s="578"/>
      <c r="D54" s="578"/>
      <c r="E54" s="579"/>
      <c r="F54" s="579"/>
      <c r="G54" s="579"/>
      <c r="H54" s="579"/>
      <c r="I54" s="579"/>
      <c r="J54" s="579"/>
      <c r="K54" s="579"/>
      <c r="S54" s="577"/>
      <c r="T54" s="577"/>
      <c r="U54" s="577"/>
      <c r="V54" s="577"/>
      <c r="W54" s="577"/>
      <c r="AQ54" s="23"/>
      <c r="AS54" s="234"/>
      <c r="AT54" s="234"/>
      <c r="DA54" s="701"/>
      <c r="DB54" s="701"/>
      <c r="DC54" s="701"/>
      <c r="DD54" s="701"/>
    </row>
    <row r="55" spans="3:108" ht="19.5" customHeight="1" x14ac:dyDescent="0.35">
      <c r="C55" s="23"/>
      <c r="D55" s="23"/>
      <c r="G55" s="23"/>
      <c r="H55" s="23"/>
      <c r="I55" s="23"/>
      <c r="J55" s="23"/>
      <c r="K55" s="23"/>
      <c r="AO55" s="234"/>
      <c r="AP55" s="234"/>
      <c r="AQ55" s="235"/>
      <c r="AR55" s="234"/>
      <c r="AS55" s="234"/>
      <c r="AT55" s="234"/>
    </row>
    <row r="57" spans="3:108" ht="19.5" customHeight="1" x14ac:dyDescent="0.35">
      <c r="C57" s="23"/>
      <c r="D57" s="23"/>
      <c r="G57" s="23"/>
      <c r="H57" s="23"/>
      <c r="I57" s="23"/>
      <c r="J57" s="23"/>
      <c r="K57" s="23"/>
    </row>
    <row r="58" spans="3:108" ht="19.5" customHeight="1" x14ac:dyDescent="0.35">
      <c r="C58" s="23"/>
      <c r="D58" s="23"/>
      <c r="G58" s="23"/>
      <c r="H58" s="23"/>
      <c r="I58" s="23"/>
      <c r="J58" s="23"/>
      <c r="K58" s="23"/>
    </row>
  </sheetData>
  <mergeCells count="384">
    <mergeCell ref="BE51:BF51"/>
    <mergeCell ref="DA49:DD54"/>
    <mergeCell ref="AG23:AG24"/>
    <mergeCell ref="AG26:AG30"/>
    <mergeCell ref="AG31:AG32"/>
    <mergeCell ref="AG34:AG38"/>
    <mergeCell ref="AG39:AG40"/>
    <mergeCell ref="AE42:AE43"/>
    <mergeCell ref="AF42:AF43"/>
    <mergeCell ref="AG42:AG46"/>
    <mergeCell ref="AG47:AG48"/>
    <mergeCell ref="BA47:BA48"/>
    <mergeCell ref="BB47:BB48"/>
    <mergeCell ref="BC47:BC48"/>
    <mergeCell ref="AT47:AT48"/>
    <mergeCell ref="AU47:AU48"/>
    <mergeCell ref="AV47:AV48"/>
    <mergeCell ref="AW47:AW48"/>
    <mergeCell ref="AX47:AX48"/>
    <mergeCell ref="BB40:BB41"/>
    <mergeCell ref="BC40:BC41"/>
    <mergeCell ref="BA40:BA41"/>
    <mergeCell ref="BC38:BC39"/>
    <mergeCell ref="AW38:AW39"/>
    <mergeCell ref="C51:D52"/>
    <mergeCell ref="E51:K52"/>
    <mergeCell ref="S51:W54"/>
    <mergeCell ref="AI51:AL52"/>
    <mergeCell ref="AN51:AR52"/>
    <mergeCell ref="C53:D54"/>
    <mergeCell ref="E53:K54"/>
    <mergeCell ref="AY47:AY48"/>
    <mergeCell ref="AZ47:AZ48"/>
    <mergeCell ref="AM47:AM48"/>
    <mergeCell ref="AN47:AN48"/>
    <mergeCell ref="AO47:AO48"/>
    <mergeCell ref="AP47:AP48"/>
    <mergeCell ref="AQ47:AQ48"/>
    <mergeCell ref="AR47:AR48"/>
    <mergeCell ref="V47:AC48"/>
    <mergeCell ref="AH47:AH48"/>
    <mergeCell ref="AI47:AI48"/>
    <mergeCell ref="AJ47:AJ48"/>
    <mergeCell ref="AK47:AK48"/>
    <mergeCell ref="AL47:AL48"/>
    <mergeCell ref="AX50:AX51"/>
    <mergeCell ref="AY50:AY51"/>
    <mergeCell ref="AS47:AS48"/>
    <mergeCell ref="AX40:AX41"/>
    <mergeCell ref="AY40:AY41"/>
    <mergeCell ref="AZ40:AZ41"/>
    <mergeCell ref="AP40:AP41"/>
    <mergeCell ref="AQ40:AQ41"/>
    <mergeCell ref="AR40:AR41"/>
    <mergeCell ref="AS40:AS41"/>
    <mergeCell ref="AT40:AT41"/>
    <mergeCell ref="AU40:AU41"/>
    <mergeCell ref="AT38:AT39"/>
    <mergeCell ref="AU38:AU39"/>
    <mergeCell ref="AV38:AV39"/>
    <mergeCell ref="C42:G42"/>
    <mergeCell ref="Q42:R46"/>
    <mergeCell ref="T42:AC42"/>
    <mergeCell ref="AI44:AT46"/>
    <mergeCell ref="AV40:AV41"/>
    <mergeCell ref="AW40:AW41"/>
    <mergeCell ref="V39:AC40"/>
    <mergeCell ref="AH40:AH41"/>
    <mergeCell ref="AI40:AI41"/>
    <mergeCell ref="AJ40:AJ41"/>
    <mergeCell ref="AK40:AK41"/>
    <mergeCell ref="AL40:AL41"/>
    <mergeCell ref="AM40:AM41"/>
    <mergeCell ref="AN40:AN41"/>
    <mergeCell ref="AO40:AO41"/>
    <mergeCell ref="BC31:BC32"/>
    <mergeCell ref="AW31:AW32"/>
    <mergeCell ref="AX31:AX32"/>
    <mergeCell ref="AY31:AY32"/>
    <mergeCell ref="AZ31:AZ32"/>
    <mergeCell ref="AX38:AX39"/>
    <mergeCell ref="AY38:AY39"/>
    <mergeCell ref="AZ38:AZ39"/>
    <mergeCell ref="BA38:BA39"/>
    <mergeCell ref="BB38:BB39"/>
    <mergeCell ref="C34:G34"/>
    <mergeCell ref="Q34:R38"/>
    <mergeCell ref="T34:AC34"/>
    <mergeCell ref="AI35:AT37"/>
    <mergeCell ref="AH38:AH39"/>
    <mergeCell ref="AI38:AI39"/>
    <mergeCell ref="AJ38:AJ39"/>
    <mergeCell ref="AU31:AU32"/>
    <mergeCell ref="AV31:AV32"/>
    <mergeCell ref="AO31:AO32"/>
    <mergeCell ref="AP31:AP32"/>
    <mergeCell ref="AQ31:AQ32"/>
    <mergeCell ref="AR31:AR32"/>
    <mergeCell ref="AS31:AS32"/>
    <mergeCell ref="AT31:AT32"/>
    <mergeCell ref="AK38:AK39"/>
    <mergeCell ref="AL38:AL39"/>
    <mergeCell ref="AM38:AM39"/>
    <mergeCell ref="AN38:AN39"/>
    <mergeCell ref="AO38:AO39"/>
    <mergeCell ref="AP38:AP39"/>
    <mergeCell ref="AQ38:AQ39"/>
    <mergeCell ref="AR38:AR39"/>
    <mergeCell ref="AS38:AS39"/>
    <mergeCell ref="BB29:BB30"/>
    <mergeCell ref="BC29:BC30"/>
    <mergeCell ref="V31:AC32"/>
    <mergeCell ref="AH31:AH32"/>
    <mergeCell ref="AI31:AI32"/>
    <mergeCell ref="AJ31:AJ32"/>
    <mergeCell ref="AK31:AK32"/>
    <mergeCell ref="AL31:AL32"/>
    <mergeCell ref="AM31:AM32"/>
    <mergeCell ref="AN31:AN32"/>
    <mergeCell ref="AV29:AV30"/>
    <mergeCell ref="AW29:AW30"/>
    <mergeCell ref="AX29:AX30"/>
    <mergeCell ref="AY29:AY30"/>
    <mergeCell ref="AZ29:AZ30"/>
    <mergeCell ref="BA29:BA30"/>
    <mergeCell ref="AP29:AP30"/>
    <mergeCell ref="AQ29:AQ30"/>
    <mergeCell ref="AR29:AR30"/>
    <mergeCell ref="AS29:AS30"/>
    <mergeCell ref="AT29:AT30"/>
    <mergeCell ref="AU29:AU30"/>
    <mergeCell ref="BA31:BA32"/>
    <mergeCell ref="BB31:BB32"/>
    <mergeCell ref="BB25:BB26"/>
    <mergeCell ref="BC25:BC26"/>
    <mergeCell ref="AW25:AW26"/>
    <mergeCell ref="AX25:AX26"/>
    <mergeCell ref="BB27:BB28"/>
    <mergeCell ref="BC27:BC28"/>
    <mergeCell ref="AH29:AH30"/>
    <mergeCell ref="AI29:AI30"/>
    <mergeCell ref="AJ29:AJ30"/>
    <mergeCell ref="AK29:AK30"/>
    <mergeCell ref="AL29:AL30"/>
    <mergeCell ref="AM29:AM30"/>
    <mergeCell ref="AN29:AN30"/>
    <mergeCell ref="AO29:AO30"/>
    <mergeCell ref="AV27:AV28"/>
    <mergeCell ref="AW27:AW28"/>
    <mergeCell ref="AX27:AX28"/>
    <mergeCell ref="AY27:AY28"/>
    <mergeCell ref="AZ27:AZ28"/>
    <mergeCell ref="BA27:BA28"/>
    <mergeCell ref="AP27:AP28"/>
    <mergeCell ref="AQ27:AQ28"/>
    <mergeCell ref="AR27:AR28"/>
    <mergeCell ref="AS27:AS28"/>
    <mergeCell ref="C26:G26"/>
    <mergeCell ref="Q26:R30"/>
    <mergeCell ref="T26:AC26"/>
    <mergeCell ref="AH27:AH28"/>
    <mergeCell ref="AI27:AI28"/>
    <mergeCell ref="AS25:AS26"/>
    <mergeCell ref="AT25:AT26"/>
    <mergeCell ref="AU25:AU26"/>
    <mergeCell ref="AV25:AV26"/>
    <mergeCell ref="AM25:AM26"/>
    <mergeCell ref="AN25:AN26"/>
    <mergeCell ref="AO25:AO26"/>
    <mergeCell ref="AP25:AP26"/>
    <mergeCell ref="AQ25:AQ26"/>
    <mergeCell ref="AR25:AR26"/>
    <mergeCell ref="AL27:AL28"/>
    <mergeCell ref="AM27:AM28"/>
    <mergeCell ref="AN27:AN28"/>
    <mergeCell ref="AO27:AO28"/>
    <mergeCell ref="AT27:AT28"/>
    <mergeCell ref="AU27:AU28"/>
    <mergeCell ref="AJ27:AJ28"/>
    <mergeCell ref="AK27:AK28"/>
    <mergeCell ref="V23:AC24"/>
    <mergeCell ref="AH25:AH26"/>
    <mergeCell ref="AI25:AI26"/>
    <mergeCell ref="AJ25:AJ26"/>
    <mergeCell ref="AK25:AK26"/>
    <mergeCell ref="AL25:AL26"/>
    <mergeCell ref="AY18:AY19"/>
    <mergeCell ref="AZ18:AZ19"/>
    <mergeCell ref="BA18:BA19"/>
    <mergeCell ref="AY25:AY26"/>
    <mergeCell ref="AZ25:AZ26"/>
    <mergeCell ref="BA25:BA26"/>
    <mergeCell ref="AI22:AT24"/>
    <mergeCell ref="AS18:AS19"/>
    <mergeCell ref="AT18:AT19"/>
    <mergeCell ref="AU18:AU19"/>
    <mergeCell ref="AV18:AV19"/>
    <mergeCell ref="AW18:AW19"/>
    <mergeCell ref="AX18:AX19"/>
    <mergeCell ref="AM18:AM19"/>
    <mergeCell ref="AN18:AN19"/>
    <mergeCell ref="AO18:AO19"/>
    <mergeCell ref="AP18:AP19"/>
    <mergeCell ref="AQ18:AQ19"/>
    <mergeCell ref="C18:G18"/>
    <mergeCell ref="Q18:R22"/>
    <mergeCell ref="T18:AC18"/>
    <mergeCell ref="AH18:AH19"/>
    <mergeCell ref="AI18:AI19"/>
    <mergeCell ref="AJ18:AJ19"/>
    <mergeCell ref="AK18:AK19"/>
    <mergeCell ref="AL18:AL19"/>
    <mergeCell ref="AV16:AV17"/>
    <mergeCell ref="AP16:AP17"/>
    <mergeCell ref="AQ16:AQ17"/>
    <mergeCell ref="AR16:AR17"/>
    <mergeCell ref="AS16:AS17"/>
    <mergeCell ref="AT16:AT17"/>
    <mergeCell ref="AU16:AU17"/>
    <mergeCell ref="AG15:AG16"/>
    <mergeCell ref="AG18:AG22"/>
    <mergeCell ref="V15:AC16"/>
    <mergeCell ref="AH16:AH17"/>
    <mergeCell ref="AI16:AI17"/>
    <mergeCell ref="AJ16:AJ17"/>
    <mergeCell ref="AK16:AK17"/>
    <mergeCell ref="AL16:AL17"/>
    <mergeCell ref="AM16:AM17"/>
    <mergeCell ref="BC18:BC19"/>
    <mergeCell ref="AX14:AX15"/>
    <mergeCell ref="AY14:AY15"/>
    <mergeCell ref="AZ14:AZ15"/>
    <mergeCell ref="BA14:BA15"/>
    <mergeCell ref="BB14:BB15"/>
    <mergeCell ref="AQ14:AQ15"/>
    <mergeCell ref="AR14:AR15"/>
    <mergeCell ref="AS14:AS15"/>
    <mergeCell ref="AT14:AT15"/>
    <mergeCell ref="AU14:AU15"/>
    <mergeCell ref="AV14:AV15"/>
    <mergeCell ref="AR18:AR19"/>
    <mergeCell ref="BB16:BB17"/>
    <mergeCell ref="BC16:BC17"/>
    <mergeCell ref="AW16:AW17"/>
    <mergeCell ref="AX16:AX17"/>
    <mergeCell ref="AY16:AY17"/>
    <mergeCell ref="AZ16:AZ17"/>
    <mergeCell ref="BA16:BA17"/>
    <mergeCell ref="BB18:BB19"/>
    <mergeCell ref="BC14:BC15"/>
    <mergeCell ref="AW14:AW15"/>
    <mergeCell ref="AN16:AN17"/>
    <mergeCell ref="AO16:AO17"/>
    <mergeCell ref="BC12:BC13"/>
    <mergeCell ref="AH14:AH15"/>
    <mergeCell ref="AI14:AI15"/>
    <mergeCell ref="AJ14:AJ15"/>
    <mergeCell ref="AK14:AK15"/>
    <mergeCell ref="AL14:AL15"/>
    <mergeCell ref="AM14:AM15"/>
    <mergeCell ref="AN14:AN15"/>
    <mergeCell ref="AO14:AO15"/>
    <mergeCell ref="AP14:AP15"/>
    <mergeCell ref="AW12:AW13"/>
    <mergeCell ref="AX12:AX13"/>
    <mergeCell ref="AY12:AY13"/>
    <mergeCell ref="AZ12:AZ13"/>
    <mergeCell ref="BA12:BA13"/>
    <mergeCell ref="BB12:BB13"/>
    <mergeCell ref="AQ12:AQ13"/>
    <mergeCell ref="AR12:AR13"/>
    <mergeCell ref="AS12:AS13"/>
    <mergeCell ref="AT12:AT13"/>
    <mergeCell ref="AU12:AU13"/>
    <mergeCell ref="AV12:AV13"/>
    <mergeCell ref="BC10:BC11"/>
    <mergeCell ref="AH12:AH13"/>
    <mergeCell ref="AI12:AI13"/>
    <mergeCell ref="AJ12:AJ13"/>
    <mergeCell ref="AK12:AK13"/>
    <mergeCell ref="AL12:AL13"/>
    <mergeCell ref="AM12:AM13"/>
    <mergeCell ref="AN12:AN13"/>
    <mergeCell ref="AO12:AO13"/>
    <mergeCell ref="AP12:AP13"/>
    <mergeCell ref="AW10:AW11"/>
    <mergeCell ref="AX10:AX11"/>
    <mergeCell ref="AY10:AY11"/>
    <mergeCell ref="AZ10:AZ11"/>
    <mergeCell ref="BA10:BA11"/>
    <mergeCell ref="BB10:BB11"/>
    <mergeCell ref="AQ10:AQ11"/>
    <mergeCell ref="AR10:AR11"/>
    <mergeCell ref="AS10:AS11"/>
    <mergeCell ref="AT10:AT11"/>
    <mergeCell ref="AU10:AU11"/>
    <mergeCell ref="AV10:AV11"/>
    <mergeCell ref="AK10:AK11"/>
    <mergeCell ref="AL10:AL11"/>
    <mergeCell ref="AM10:AM11"/>
    <mergeCell ref="AN10:AN11"/>
    <mergeCell ref="AO10:AO11"/>
    <mergeCell ref="AP10:AP11"/>
    <mergeCell ref="C10:G10"/>
    <mergeCell ref="Q10:R14"/>
    <mergeCell ref="T10:AC10"/>
    <mergeCell ref="AH10:AH11"/>
    <mergeCell ref="AI10:AI11"/>
    <mergeCell ref="AJ10:AJ11"/>
    <mergeCell ref="AG10:AG14"/>
    <mergeCell ref="AY6:AY7"/>
    <mergeCell ref="AZ6:AZ7"/>
    <mergeCell ref="BA6:BA7"/>
    <mergeCell ref="AX8:AX9"/>
    <mergeCell ref="AY8:AY9"/>
    <mergeCell ref="AZ8:AZ9"/>
    <mergeCell ref="BA8:BA9"/>
    <mergeCell ref="BB8:BB9"/>
    <mergeCell ref="BC8:BC9"/>
    <mergeCell ref="AW6:AW7"/>
    <mergeCell ref="AX6:AX7"/>
    <mergeCell ref="AM6:AM7"/>
    <mergeCell ref="AN6:AN7"/>
    <mergeCell ref="AO6:AO7"/>
    <mergeCell ref="AP6:AP7"/>
    <mergeCell ref="AQ6:AQ7"/>
    <mergeCell ref="AR6:AR7"/>
    <mergeCell ref="AL8:AL9"/>
    <mergeCell ref="AM8:AM9"/>
    <mergeCell ref="AN8:AN9"/>
    <mergeCell ref="AO8:AO9"/>
    <mergeCell ref="AP8:AP9"/>
    <mergeCell ref="AQ8:AQ9"/>
    <mergeCell ref="AR8:AR9"/>
    <mergeCell ref="AS8:AS9"/>
    <mergeCell ref="AT8:AT9"/>
    <mergeCell ref="AU8:AU9"/>
    <mergeCell ref="AV8:AV9"/>
    <mergeCell ref="AW8:AW9"/>
    <mergeCell ref="V7:AC8"/>
    <mergeCell ref="AH8:AH9"/>
    <mergeCell ref="AI8:AI9"/>
    <mergeCell ref="AJ8:AJ9"/>
    <mergeCell ref="AK8:AK9"/>
    <mergeCell ref="AS6:AS7"/>
    <mergeCell ref="AT6:AT7"/>
    <mergeCell ref="AU6:AU7"/>
    <mergeCell ref="AV6:AV7"/>
    <mergeCell ref="AG2:AG6"/>
    <mergeCell ref="AG7:AG8"/>
    <mergeCell ref="AY4:AY5"/>
    <mergeCell ref="AZ4:AZ5"/>
    <mergeCell ref="BA4:BA5"/>
    <mergeCell ref="BB4:BB5"/>
    <mergeCell ref="BC4:BC5"/>
    <mergeCell ref="AH6:AH7"/>
    <mergeCell ref="AI6:AI7"/>
    <mergeCell ref="AJ6:AJ7"/>
    <mergeCell ref="AK6:AK7"/>
    <mergeCell ref="AL6:AL7"/>
    <mergeCell ref="AS4:AS5"/>
    <mergeCell ref="AT4:AT5"/>
    <mergeCell ref="AU4:AU5"/>
    <mergeCell ref="AV4:AV5"/>
    <mergeCell ref="AW4:AW5"/>
    <mergeCell ref="AX4:AX5"/>
    <mergeCell ref="AM4:AM5"/>
    <mergeCell ref="AN4:AN5"/>
    <mergeCell ref="AO4:AO5"/>
    <mergeCell ref="AP4:AP5"/>
    <mergeCell ref="AQ4:AQ5"/>
    <mergeCell ref="AR4:AR5"/>
    <mergeCell ref="BB6:BB7"/>
    <mergeCell ref="BC6:BC7"/>
    <mergeCell ref="C1:AC1"/>
    <mergeCell ref="C2:G2"/>
    <mergeCell ref="Q2:R6"/>
    <mergeCell ref="T2:AC2"/>
    <mergeCell ref="AI2:AT3"/>
    <mergeCell ref="AH4:AH5"/>
    <mergeCell ref="AI4:AI5"/>
    <mergeCell ref="AJ4:AJ5"/>
    <mergeCell ref="AK4:AK5"/>
    <mergeCell ref="AL4:AL5"/>
  </mergeCells>
  <conditionalFormatting sqref="K3:K8">
    <cfRule type="cellIs" dxfId="141" priority="70" stopIfTrue="1" operator="equal">
      <formula>0</formula>
    </cfRule>
  </conditionalFormatting>
  <conditionalFormatting sqref="K11:K16">
    <cfRule type="cellIs" dxfId="140" priority="63" stopIfTrue="1" operator="equal">
      <formula>0</formula>
    </cfRule>
    <cfRule type="cellIs" dxfId="139" priority="69" stopIfTrue="1" operator="equal">
      <formula>0</formula>
    </cfRule>
    <cfRule type="cellIs" dxfId="138" priority="76" stopIfTrue="1" operator="equal">
      <formula>0</formula>
    </cfRule>
  </conditionalFormatting>
  <conditionalFormatting sqref="K19:K24">
    <cfRule type="cellIs" dxfId="137" priority="67" stopIfTrue="1" operator="equal">
      <formula>0</formula>
    </cfRule>
    <cfRule type="cellIs" dxfId="136" priority="62" stopIfTrue="1" operator="equal">
      <formula>0</formula>
    </cfRule>
    <cfRule type="cellIs" dxfId="135" priority="68" stopIfTrue="1" operator="equal">
      <formula>0</formula>
    </cfRule>
    <cfRule type="cellIs" dxfId="134" priority="75" stopIfTrue="1" operator="equal">
      <formula>0</formula>
    </cfRule>
  </conditionalFormatting>
  <conditionalFormatting sqref="K27:K29 K32">
    <cfRule type="cellIs" dxfId="133" priority="74" stopIfTrue="1" operator="equal">
      <formula>0</formula>
    </cfRule>
  </conditionalFormatting>
  <conditionalFormatting sqref="K27:K32">
    <cfRule type="cellIs" dxfId="132" priority="66" stopIfTrue="1" operator="equal">
      <formula>0</formula>
    </cfRule>
    <cfRule type="cellIs" dxfId="131" priority="65" stopIfTrue="1" operator="equal">
      <formula>0</formula>
    </cfRule>
    <cfRule type="cellIs" dxfId="130" priority="64" stopIfTrue="1" operator="equal">
      <formula>0</formula>
    </cfRule>
    <cfRule type="cellIs" dxfId="129" priority="60" stopIfTrue="1" operator="equal">
      <formula>0</formula>
    </cfRule>
  </conditionalFormatting>
  <conditionalFormatting sqref="K30:K31">
    <cfRule type="cellIs" dxfId="128" priority="77" stopIfTrue="1" operator="equal">
      <formula>0</formula>
    </cfRule>
  </conditionalFormatting>
  <conditionalFormatting sqref="K35:K37 K40">
    <cfRule type="cellIs" dxfId="127" priority="55" stopIfTrue="1" operator="equal">
      <formula>0</formula>
    </cfRule>
  </conditionalFormatting>
  <conditionalFormatting sqref="K35:K40">
    <cfRule type="cellIs" dxfId="126" priority="52" stopIfTrue="1" operator="equal">
      <formula>0</formula>
    </cfRule>
    <cfRule type="cellIs" dxfId="125" priority="54" stopIfTrue="1" operator="equal">
      <formula>0</formula>
    </cfRule>
    <cfRule type="cellIs" dxfId="124" priority="53" stopIfTrue="1" operator="equal">
      <formula>0</formula>
    </cfRule>
    <cfRule type="cellIs" dxfId="123" priority="50" stopIfTrue="1" operator="equal">
      <formula>0</formula>
    </cfRule>
  </conditionalFormatting>
  <conditionalFormatting sqref="K38:K39">
    <cfRule type="cellIs" dxfId="122" priority="56" stopIfTrue="1" operator="equal">
      <formula>0</formula>
    </cfRule>
  </conditionalFormatting>
  <conditionalFormatting sqref="K43:K45 K48">
    <cfRule type="cellIs" dxfId="121" priority="46" stopIfTrue="1" operator="equal">
      <formula>0</formula>
    </cfRule>
  </conditionalFormatting>
  <conditionalFormatting sqref="K43:K48">
    <cfRule type="cellIs" dxfId="120" priority="43" stopIfTrue="1" operator="equal">
      <formula>0</formula>
    </cfRule>
    <cfRule type="cellIs" dxfId="119" priority="41" stopIfTrue="1" operator="equal">
      <formula>0</formula>
    </cfRule>
    <cfRule type="cellIs" dxfId="118" priority="44" stopIfTrue="1" operator="equal">
      <formula>0</formula>
    </cfRule>
    <cfRule type="cellIs" dxfId="117" priority="45" stopIfTrue="1" operator="equal">
      <formula>0</formula>
    </cfRule>
  </conditionalFormatting>
  <conditionalFormatting sqref="K46:K47">
    <cfRule type="cellIs" dxfId="116" priority="47" stopIfTrue="1" operator="equal">
      <formula>0</formula>
    </cfRule>
  </conditionalFormatting>
  <conditionalFormatting sqref="Q7:Q8">
    <cfRule type="expression" dxfId="115" priority="80" stopIfTrue="1">
      <formula>IF(P7="ja",TRUE,FALSE)</formula>
    </cfRule>
  </conditionalFormatting>
  <conditionalFormatting sqref="Q15:Q16">
    <cfRule type="expression" dxfId="114" priority="8" stopIfTrue="1">
      <formula>IF(P15="ja",TRUE,FALSE)</formula>
    </cfRule>
  </conditionalFormatting>
  <conditionalFormatting sqref="Q23:Q24">
    <cfRule type="expression" dxfId="113" priority="7" stopIfTrue="1">
      <formula>IF(P23="ja",TRUE,FALSE)</formula>
    </cfRule>
  </conditionalFormatting>
  <conditionalFormatting sqref="Q31:Q32">
    <cfRule type="expression" dxfId="112" priority="6" stopIfTrue="1">
      <formula>IF(P31="ja",TRUE,FALSE)</formula>
    </cfRule>
  </conditionalFormatting>
  <conditionalFormatting sqref="Q39:Q40">
    <cfRule type="expression" dxfId="111" priority="5" stopIfTrue="1">
      <formula>IF(P39="ja",TRUE,FALSE)</formula>
    </cfRule>
  </conditionalFormatting>
  <conditionalFormatting sqref="Q47:Q48">
    <cfRule type="expression" dxfId="110" priority="4" stopIfTrue="1">
      <formula>IF(P47="ja",TRUE,FALSE)</formula>
    </cfRule>
  </conditionalFormatting>
  <conditionalFormatting sqref="Q2:R6 Q10:R14 Q18:R22 Q26:R30">
    <cfRule type="expression" dxfId="109" priority="82" stopIfTrue="1">
      <formula>IF(OR(P7="ja",P8="ja"),TRUE,FALSE)</formula>
    </cfRule>
  </conditionalFormatting>
  <conditionalFormatting sqref="Q34:R38">
    <cfRule type="expression" dxfId="108" priority="2" stopIfTrue="1">
      <formula>IF(OR(P39="ja",P40="ja"),TRUE,FALSE)</formula>
    </cfRule>
  </conditionalFormatting>
  <conditionalFormatting sqref="Q42:R46">
    <cfRule type="expression" dxfId="107" priority="1" stopIfTrue="1">
      <formula>IF(OR(P47="ja",P48="ja"),TRUE,FALSE)</formula>
    </cfRule>
  </conditionalFormatting>
  <conditionalFormatting sqref="AT4:AT20">
    <cfRule type="cellIs" dxfId="106" priority="33" stopIfTrue="1" operator="equal">
      <formula>0</formula>
    </cfRule>
  </conditionalFormatting>
  <conditionalFormatting sqref="AT25:AT32">
    <cfRule type="cellIs" dxfId="105" priority="59" stopIfTrue="1" operator="equal">
      <formula>0</formula>
    </cfRule>
  </conditionalFormatting>
  <conditionalFormatting sqref="AT38:AT41 AT47:AT48">
    <cfRule type="cellIs" dxfId="104" priority="71" stopIfTrue="1" operator="equal">
      <formula>0</formula>
    </cfRule>
  </conditionalFormatting>
  <conditionalFormatting sqref="AU19:AU20">
    <cfRule type="expression" dxfId="103" priority="35" stopIfTrue="1">
      <formula>IF(AT18="X",TRUE,FALSE)</formula>
    </cfRule>
  </conditionalFormatting>
  <conditionalFormatting sqref="AU25 AU27 AU29 AU31 AU38 AU40 AU47">
    <cfRule type="expression" dxfId="102" priority="73" stopIfTrue="1">
      <formula>IF(AT25="X",TRUE,FALSE)</formula>
    </cfRule>
  </conditionalFormatting>
  <conditionalFormatting sqref="AU26 AU28 AU30 AU32 AU39 AU41 AU48">
    <cfRule type="expression" dxfId="101" priority="72" stopIfTrue="1">
      <formula>IF(AT25="X",TRUE,FALSE)</formula>
    </cfRule>
  </conditionalFormatting>
  <conditionalFormatting sqref="AU4:AW4 AU6:AW6 AU8:AW8 AU10:AW10">
    <cfRule type="expression" dxfId="100" priority="28" stopIfTrue="1">
      <formula>IF(AT4="X",TRUE,FALSE)</formula>
    </cfRule>
  </conditionalFormatting>
  <conditionalFormatting sqref="AU5:AW5 AU7:AW7 AU9:AW9 AU11:AW11">
    <cfRule type="expression" dxfId="99" priority="27" stopIfTrue="1">
      <formula>IF(AT4="X",TRUE,FALSE)</formula>
    </cfRule>
  </conditionalFormatting>
  <conditionalFormatting sqref="AU12:AW12 AU14:AW14 AU16:AW16 AU18:AW18">
    <cfRule type="expression" dxfId="98" priority="26" stopIfTrue="1">
      <formula>IF(AT12="X",TRUE,FALSE)</formula>
    </cfRule>
  </conditionalFormatting>
  <conditionalFormatting sqref="AU13:AW13 AU15:AW15 AU17:AW17 AV19:AW19">
    <cfRule type="expression" dxfId="97" priority="25" stopIfTrue="1">
      <formula>IF(AT12="X",TRUE,FALSE)</formula>
    </cfRule>
  </conditionalFormatting>
  <conditionalFormatting sqref="AZ4:BC4 AZ6:BC6 AZ8:BC8 AZ10:BC10">
    <cfRule type="expression" dxfId="96" priority="12" stopIfTrue="1">
      <formula>IF(AY4="X",TRUE,FALSE)</formula>
    </cfRule>
  </conditionalFormatting>
  <conditionalFormatting sqref="AZ5:BC5 AZ7:BC7 AZ9:BC9 AZ11:BC11">
    <cfRule type="expression" dxfId="95" priority="11" stopIfTrue="1">
      <formula>IF(AY4="X",TRUE,FALSE)</formula>
    </cfRule>
  </conditionalFormatting>
  <conditionalFormatting sqref="AZ12:BC12 AZ14:BC14 AZ16:BC16 AZ18:BC18">
    <cfRule type="expression" dxfId="94" priority="10" stopIfTrue="1">
      <formula>IF(AY12="X",TRUE,FALSE)</formula>
    </cfRule>
  </conditionalFormatting>
  <conditionalFormatting sqref="AZ13:BC13 AZ15:BC15 AZ17:BC17 AZ19:BC19">
    <cfRule type="expression" dxfId="93" priority="9" stopIfTrue="1">
      <formula>IF(AY12="X",TRUE,FALSE)</formula>
    </cfRule>
  </conditionalFormatting>
  <dataValidations count="2">
    <dataValidation allowBlank="1" showInputMessage="1" showErrorMessage="1" errorTitle="Unzulässiger Wert !!!" error="Im Penalty-Schießen muss es einen Sieger geben._x000a__x000a_Bitte mit 1 oder 2 tippen." promptTitle="Penalty-Shoot-Out" prompt="_x000a_Bitte mit 1 oder 2 tippen._x000a__x000a_Anmerkung: dafür werden keine Punkte für's Tippspiel vergeben." sqref="Q15:Q16 Q7:Q8 Q39:Q40 Q23:Q24 Q31:Q32 Q47:Q48" xr:uid="{00000000-0002-0000-0D00-000000000000}"/>
    <dataValidation allowBlank="1" showInputMessage="1" showErrorMessage="1" errorTitle="Elfmeter-Schießen" error="Nur 1 oder 2 möglich" promptTitle="Elfmeter-Schießen" prompt="Bitte 1 oder 2 eingeben" sqref="AU47 AU40 AU38 AU25 AU27 AU29 AU31 AU4:AW4 AU6:AW6 AU8:AW8 AU10:AW10 AU12:AW12 AU14:AW14 AU16:AW16 AU18:AW18 AZ4:BC4 AZ6:BC6 AZ8:BC8 AZ10:BC10 AZ12:BC12 AZ14:BC14 AZ16:BC16 AZ18:BC18" xr:uid="{00000000-0002-0000-0D00-000001000000}"/>
  </dataValidations>
  <hyperlinks>
    <hyperlink ref="X51" r:id="rId1" xr:uid="{00000000-0004-0000-0D00-000000000000}"/>
    <hyperlink ref="X52" r:id="rId2" xr:uid="{00000000-0004-0000-0D00-000001000000}"/>
    <hyperlink ref="X53" r:id="rId3" xr:uid="{00000000-0004-0000-0D00-000002000000}"/>
  </hyperlinks>
  <pageMargins left="0.86614173228346458" right="0.55118110236220474" top="0.23622047244094491" bottom="0.39370078740157483" header="0.23622047244094491" footer="0.47244094488188981"/>
  <pageSetup paperSize="8" scale="34" orientation="landscape" r:id="rId4"/>
  <headerFooter alignWithMargins="0"/>
  <colBreaks count="1" manualBreakCount="1">
    <brk id="32" max="53" man="1"/>
  </colBreaks>
  <drawing r:id="rId5"/>
  <pictur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41"/>
  <dimension ref="B1:DD58"/>
  <sheetViews>
    <sheetView showGridLines="0" view="pageBreakPreview" zoomScale="80" zoomScaleNormal="75" zoomScaleSheetLayoutView="80" workbookViewId="0"/>
  </sheetViews>
  <sheetFormatPr baseColWidth="10" defaultColWidth="11" defaultRowHeight="19.5" customHeight="1" x14ac:dyDescent="0.35"/>
  <cols>
    <col min="1" max="1" width="3.375" style="23" customWidth="1"/>
    <col min="2" max="2" width="6.125" style="18" hidden="1" customWidth="1"/>
    <col min="3" max="3" width="13.125" style="19" customWidth="1"/>
    <col min="4" max="4" width="8.6875" style="19" customWidth="1"/>
    <col min="5" max="6" width="22.375" style="23" customWidth="1"/>
    <col min="7" max="7" width="2.875" style="21" customWidth="1"/>
    <col min="8" max="8" width="2.875" style="19" customWidth="1"/>
    <col min="9" max="9" width="2.875" style="20" customWidth="1"/>
    <col min="10" max="10" width="10.125" style="19" hidden="1" customWidth="1"/>
    <col min="11" max="11" width="7.625" style="19" customWidth="1"/>
    <col min="12" max="12" width="0.625" style="19" customWidth="1"/>
    <col min="13" max="14" width="0.375" style="19" customWidth="1"/>
    <col min="15" max="16" width="10" style="23" hidden="1" customWidth="1"/>
    <col min="17" max="17" width="6.6875" style="23" customWidth="1"/>
    <col min="18" max="18" width="17.125" style="23" customWidth="1"/>
    <col min="19" max="19" width="4.125" style="23" customWidth="1"/>
    <col min="20" max="20" width="3.625" style="21" customWidth="1"/>
    <col min="21" max="21" width="2.625" style="20" customWidth="1"/>
    <col min="22" max="22" width="19.375" style="24" customWidth="1"/>
    <col min="23" max="23" width="6.5" style="24" customWidth="1"/>
    <col min="24" max="24" width="3" style="21" customWidth="1"/>
    <col min="25" max="25" width="1.5" style="23" customWidth="1"/>
    <col min="26" max="26" width="3" style="20" customWidth="1"/>
    <col min="27" max="27" width="4" style="41" customWidth="1"/>
    <col min="28" max="28" width="5.875" style="23" customWidth="1"/>
    <col min="29" max="29" width="3.625" style="19" customWidth="1"/>
    <col min="30" max="30" width="7.1875" style="19" customWidth="1"/>
    <col min="31" max="32" width="3.1875" style="23" customWidth="1"/>
    <col min="33" max="33" width="34.375" style="23" customWidth="1"/>
    <col min="34" max="34" width="25.1875" style="19" customWidth="1"/>
    <col min="35" max="35" width="12.125" style="23" customWidth="1"/>
    <col min="36" max="36" width="6.6875" style="23" customWidth="1"/>
    <col min="37" max="37" width="6.625" style="23" hidden="1" customWidth="1"/>
    <col min="38" max="38" width="21.375" style="23" customWidth="1"/>
    <col min="39" max="39" width="21.375" style="23" hidden="1" customWidth="1"/>
    <col min="40" max="40" width="21.375" style="23" customWidth="1"/>
    <col min="41" max="41" width="4.125" style="23" customWidth="1"/>
    <col min="42" max="42" width="1.6875" style="23" customWidth="1"/>
    <col min="43" max="43" width="4.125" style="20" customWidth="1"/>
    <col min="44" max="44" width="10" style="23" customWidth="1"/>
    <col min="45" max="45" width="10" style="23" hidden="1" customWidth="1"/>
    <col min="46" max="46" width="3.5" style="23" customWidth="1"/>
    <col min="47" max="47" width="4.375" style="23" hidden="1" customWidth="1"/>
    <col min="48" max="48" width="10" style="19" hidden="1" customWidth="1"/>
    <col min="49" max="52" width="10" style="23" hidden="1" customWidth="1"/>
    <col min="53" max="54" width="11" style="23" hidden="1" customWidth="1"/>
    <col min="55" max="55" width="17.125" style="23" hidden="1" customWidth="1"/>
    <col min="56" max="59" width="11" style="23" customWidth="1"/>
    <col min="60" max="104" width="11" style="23" hidden="1" customWidth="1"/>
    <col min="105" max="16384" width="11" style="23"/>
  </cols>
  <sheetData>
    <row r="1" spans="2:55" ht="59.25" customHeight="1" thickBot="1" x14ac:dyDescent="0.4">
      <c r="C1" s="607" t="s">
        <v>590</v>
      </c>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345"/>
      <c r="AE1" s="345"/>
      <c r="AF1" s="345"/>
      <c r="AG1" s="345"/>
      <c r="AH1" s="345"/>
      <c r="AI1" s="345"/>
      <c r="AJ1" s="345"/>
      <c r="AK1" s="345"/>
      <c r="AL1" s="345"/>
      <c r="AM1" s="345"/>
      <c r="AN1" s="345"/>
      <c r="AO1" s="345"/>
      <c r="AP1" s="345"/>
      <c r="AQ1" s="345"/>
      <c r="AR1" s="345"/>
      <c r="AS1" s="345"/>
      <c r="AT1" s="345"/>
    </row>
    <row r="2" spans="2:55" ht="28.5" customHeight="1" thickBot="1" x14ac:dyDescent="0.4">
      <c r="B2" s="251"/>
      <c r="C2" s="614" t="s">
        <v>134</v>
      </c>
      <c r="D2" s="615"/>
      <c r="E2" s="615"/>
      <c r="F2" s="615"/>
      <c r="G2" s="615"/>
      <c r="H2" s="185"/>
      <c r="I2" s="184"/>
      <c r="J2" s="185"/>
      <c r="K2" s="183"/>
      <c r="Q2" s="590" t="str">
        <f ca="1">Quicktipp!Q2</f>
        <v/>
      </c>
      <c r="R2" s="590"/>
      <c r="T2" s="616" t="s">
        <v>134</v>
      </c>
      <c r="U2" s="617"/>
      <c r="V2" s="617"/>
      <c r="W2" s="617"/>
      <c r="X2" s="617"/>
      <c r="Y2" s="617"/>
      <c r="Z2" s="617"/>
      <c r="AA2" s="617"/>
      <c r="AB2" s="617"/>
      <c r="AC2" s="618"/>
      <c r="AE2" s="19"/>
      <c r="AF2" s="19"/>
      <c r="AG2" s="576" t="str">
        <f ca="1">Quicktipp!AG2:AG6</f>
        <v>.</v>
      </c>
      <c r="AI2" s="619" t="s">
        <v>569</v>
      </c>
      <c r="AJ2" s="620"/>
      <c r="AK2" s="620"/>
      <c r="AL2" s="620"/>
      <c r="AM2" s="620"/>
      <c r="AN2" s="620"/>
      <c r="AO2" s="620"/>
      <c r="AP2" s="620"/>
      <c r="AQ2" s="620"/>
      <c r="AR2" s="620"/>
      <c r="AS2" s="620"/>
      <c r="AT2" s="621"/>
      <c r="AW2" s="20"/>
      <c r="AZ2" s="19"/>
    </row>
    <row r="3" spans="2:55" ht="20.25" customHeight="1" thickBot="1" x14ac:dyDescent="0.4">
      <c r="B3" s="252">
        <f>Quicktipp!B3</f>
        <v>1</v>
      </c>
      <c r="C3" s="286">
        <f>Quicktipp!C3</f>
        <v>45457</v>
      </c>
      <c r="D3" s="287">
        <f>Quicktipp!D3</f>
        <v>0.875</v>
      </c>
      <c r="E3" s="288" t="str">
        <f>Quicktipp!E3</f>
        <v>Deutschland</v>
      </c>
      <c r="F3" s="288" t="str">
        <f>Quicktipp!F3</f>
        <v>Schottland</v>
      </c>
      <c r="G3" s="289">
        <f ca="1">Quicktipp!G3</f>
        <v>5</v>
      </c>
      <c r="H3" s="289" t="s">
        <v>54</v>
      </c>
      <c r="I3" s="289">
        <f ca="1">Quicktipp!I3</f>
        <v>6</v>
      </c>
      <c r="J3" s="289">
        <f>Quicktipp!J3</f>
        <v>0</v>
      </c>
      <c r="K3" s="151">
        <f ca="1">Quicktipp!K3</f>
        <v>2</v>
      </c>
      <c r="L3" s="39">
        <f ca="1">Quicktipp!L3</f>
        <v>43</v>
      </c>
      <c r="M3" s="39"/>
      <c r="N3" s="39"/>
      <c r="O3" s="17"/>
      <c r="P3" s="17"/>
      <c r="Q3" s="590"/>
      <c r="R3" s="590"/>
      <c r="T3" s="158">
        <v>1</v>
      </c>
      <c r="U3" s="159" t="s">
        <v>139</v>
      </c>
      <c r="V3" s="160" t="str">
        <f ca="1">Quicktipp!V3</f>
        <v>Ungarn</v>
      </c>
      <c r="W3" s="160">
        <f ca="1">Quicktipp!W3</f>
        <v>3</v>
      </c>
      <c r="X3" s="161">
        <f ca="1">Quicktipp!X3</f>
        <v>11</v>
      </c>
      <c r="Y3" s="161" t="s">
        <v>54</v>
      </c>
      <c r="Z3" s="159">
        <f ca="1">Quicktipp!Z3</f>
        <v>7</v>
      </c>
      <c r="AA3" s="161">
        <f ca="1">Quicktipp!AA3</f>
        <v>4</v>
      </c>
      <c r="AB3" s="162">
        <f ca="1">Quicktipp!AB3</f>
        <v>6</v>
      </c>
      <c r="AC3" s="163" t="str">
        <f ca="1">Quicktipp!AC3</f>
        <v>2)</v>
      </c>
      <c r="AD3" s="340" t="str">
        <f>Quicktipp!AD3</f>
        <v>Reihung
unter den</v>
      </c>
      <c r="AE3" s="19"/>
      <c r="AF3" s="19"/>
      <c r="AG3" s="576"/>
      <c r="AI3" s="622"/>
      <c r="AJ3" s="623"/>
      <c r="AK3" s="623"/>
      <c r="AL3" s="623"/>
      <c r="AM3" s="623"/>
      <c r="AN3" s="623"/>
      <c r="AO3" s="623"/>
      <c r="AP3" s="623"/>
      <c r="AQ3" s="623"/>
      <c r="AR3" s="623"/>
      <c r="AS3" s="623"/>
      <c r="AT3" s="624"/>
      <c r="AW3" s="20"/>
      <c r="AZ3" s="19"/>
    </row>
    <row r="4" spans="2:55" ht="20.25" customHeight="1" x14ac:dyDescent="0.35">
      <c r="B4" s="252">
        <f>Quicktipp!B4</f>
        <v>2</v>
      </c>
      <c r="C4" s="286">
        <f>Quicktipp!C4</f>
        <v>45458</v>
      </c>
      <c r="D4" s="287">
        <f>Quicktipp!D4</f>
        <v>0.625</v>
      </c>
      <c r="E4" s="288" t="str">
        <f>Quicktipp!E4</f>
        <v>Ungarn</v>
      </c>
      <c r="F4" s="288" t="str">
        <f>Quicktipp!F4</f>
        <v>Schweiz</v>
      </c>
      <c r="G4" s="289">
        <f ca="1">Quicktipp!G4</f>
        <v>4</v>
      </c>
      <c r="H4" s="289" t="s">
        <v>54</v>
      </c>
      <c r="I4" s="289">
        <f ca="1">Quicktipp!I4</f>
        <v>1</v>
      </c>
      <c r="J4" s="289">
        <f>Quicktipp!J4</f>
        <v>0</v>
      </c>
      <c r="K4" s="151">
        <f ca="1">Quicktipp!K4</f>
        <v>1</v>
      </c>
      <c r="L4" s="39">
        <f ca="1">Quicktipp!L4</f>
        <v>18</v>
      </c>
      <c r="M4" s="39"/>
      <c r="N4" s="39"/>
      <c r="O4" s="17"/>
      <c r="P4" s="17"/>
      <c r="Q4" s="590"/>
      <c r="R4" s="590"/>
      <c r="T4" s="158">
        <v>2</v>
      </c>
      <c r="U4" s="159" t="s">
        <v>139</v>
      </c>
      <c r="V4" s="160" t="str">
        <f ca="1">Quicktipp!V4</f>
        <v>Deutschland</v>
      </c>
      <c r="W4" s="160">
        <f ca="1">Quicktipp!W4</f>
        <v>3</v>
      </c>
      <c r="X4" s="161">
        <f ca="1">Quicktipp!X4</f>
        <v>11</v>
      </c>
      <c r="Y4" s="161" t="s">
        <v>54</v>
      </c>
      <c r="Z4" s="159">
        <f ca="1">Quicktipp!Z4</f>
        <v>10</v>
      </c>
      <c r="AA4" s="161">
        <f ca="1">Quicktipp!AA4</f>
        <v>1</v>
      </c>
      <c r="AB4" s="162">
        <f ca="1">Quicktipp!AB4</f>
        <v>6</v>
      </c>
      <c r="AC4" s="163" t="str">
        <f ca="1">Quicktipp!AC4</f>
        <v>2)</v>
      </c>
      <c r="AD4" s="341" t="str">
        <f>Quicktipp!AD4</f>
        <v>Dritt-
Platzierten</v>
      </c>
      <c r="AE4" s="19"/>
      <c r="AF4" s="19"/>
      <c r="AG4" s="576"/>
      <c r="AH4" s="575">
        <f>Quicktipp!AH4</f>
        <v>37</v>
      </c>
      <c r="AI4" s="625">
        <f>Quicktipp!AI4</f>
        <v>45472</v>
      </c>
      <c r="AJ4" s="638">
        <f>Quicktipp!AJ4</f>
        <v>0.875</v>
      </c>
      <c r="AK4" s="638" t="str">
        <f>Quicktipp!AK4</f>
        <v>1A</v>
      </c>
      <c r="AL4" s="608" t="str">
        <f ca="1">Quicktipp!AL4</f>
        <v>Ungarn</v>
      </c>
      <c r="AM4" s="610" t="str">
        <f>Quicktipp!AM4</f>
        <v>2C</v>
      </c>
      <c r="AN4" s="608" t="str">
        <f ca="1">Quicktipp!AN4</f>
        <v>England</v>
      </c>
      <c r="AO4" s="612">
        <f ca="1">Quicktipp!AO4</f>
        <v>4</v>
      </c>
      <c r="AP4" s="628" t="s">
        <v>54</v>
      </c>
      <c r="AQ4" s="630">
        <f ca="1">Quicktipp!AQ4</f>
        <v>4</v>
      </c>
      <c r="AR4" s="632"/>
      <c r="AS4" s="634">
        <f ca="1">Quicktipp!AS4</f>
        <v>25</v>
      </c>
      <c r="AT4" s="636" t="str">
        <f ca="1">Quicktipp!AT4</f>
        <v>X</v>
      </c>
      <c r="AU4" s="580">
        <f ca="1">Quicktipp!AU4</f>
        <v>2</v>
      </c>
      <c r="AV4" s="581" t="str">
        <f>Quicktipp!AV4</f>
        <v>1AF1</v>
      </c>
      <c r="AW4" s="582" t="str">
        <f ca="1">Quicktipp!AW4</f>
        <v>England</v>
      </c>
      <c r="AX4" s="476" t="str">
        <f ca="1">Quicktipp!AX4:AX5</f>
        <v>A3</v>
      </c>
      <c r="AY4" s="476" t="str">
        <f ca="1">Quicktipp!AY4:AY5</f>
        <v>C4</v>
      </c>
      <c r="AZ4" s="581" t="str">
        <f ca="1">Quicktipp!AZ4</f>
        <v>ja</v>
      </c>
      <c r="BA4" s="581" t="str">
        <f ca="1">Quicktipp!BA4</f>
        <v/>
      </c>
      <c r="BB4" s="581" t="str">
        <f>Quicktipp!BB4</f>
        <v>2AF1</v>
      </c>
      <c r="BC4" s="582" t="str">
        <f ca="1">Quicktipp!BC4</f>
        <v>Ungarn</v>
      </c>
    </row>
    <row r="5" spans="2:55" ht="20.25" customHeight="1" thickBot="1" x14ac:dyDescent="0.4">
      <c r="B5" s="252">
        <f>Quicktipp!B5</f>
        <v>13</v>
      </c>
      <c r="C5" s="286">
        <f>Quicktipp!C5</f>
        <v>45462</v>
      </c>
      <c r="D5" s="287">
        <f>Quicktipp!D5</f>
        <v>0.875</v>
      </c>
      <c r="E5" s="288" t="str">
        <f>Quicktipp!E5</f>
        <v>Deutschland</v>
      </c>
      <c r="F5" s="288" t="str">
        <f>Quicktipp!F5</f>
        <v>Ungarn</v>
      </c>
      <c r="G5" s="289">
        <f ca="1">Quicktipp!G5</f>
        <v>5</v>
      </c>
      <c r="H5" s="289" t="s">
        <v>54</v>
      </c>
      <c r="I5" s="289">
        <f ca="1">Quicktipp!I5</f>
        <v>4</v>
      </c>
      <c r="J5" s="289">
        <f>Quicktipp!J5</f>
        <v>0</v>
      </c>
      <c r="K5" s="151">
        <f ca="1">Quicktipp!K5</f>
        <v>1</v>
      </c>
      <c r="L5" s="39">
        <f ca="1">Quicktipp!L5</f>
        <v>30</v>
      </c>
      <c r="M5" s="39"/>
      <c r="N5" s="39"/>
      <c r="O5" s="17"/>
      <c r="P5" s="17"/>
      <c r="Q5" s="590"/>
      <c r="R5" s="590"/>
      <c r="T5" s="158">
        <v>3</v>
      </c>
      <c r="U5" s="159" t="s">
        <v>139</v>
      </c>
      <c r="V5" s="160" t="str">
        <f ca="1">Quicktipp!V5</f>
        <v>Schottland</v>
      </c>
      <c r="W5" s="160">
        <f ca="1">Quicktipp!W5</f>
        <v>3</v>
      </c>
      <c r="X5" s="161">
        <f ca="1">Quicktipp!X5</f>
        <v>13</v>
      </c>
      <c r="Y5" s="161" t="s">
        <v>54</v>
      </c>
      <c r="Z5" s="159">
        <f ca="1">Quicktipp!Z5</f>
        <v>12</v>
      </c>
      <c r="AA5" s="161">
        <f ca="1">Quicktipp!AA5</f>
        <v>1</v>
      </c>
      <c r="AB5" s="162">
        <f ca="1">Quicktipp!AB5</f>
        <v>6</v>
      </c>
      <c r="AC5" s="163" t="str">
        <f ca="1">Quicktipp!AC5</f>
        <v>2)</v>
      </c>
      <c r="AD5" s="342">
        <f ca="1">Quicktipp!AD5</f>
        <v>1</v>
      </c>
      <c r="AE5" s="19"/>
      <c r="AF5" s="19"/>
      <c r="AG5" s="576"/>
      <c r="AH5" s="575"/>
      <c r="AI5" s="626"/>
      <c r="AJ5" s="627"/>
      <c r="AK5" s="627"/>
      <c r="AL5" s="609"/>
      <c r="AM5" s="611"/>
      <c r="AN5" s="609"/>
      <c r="AO5" s="613"/>
      <c r="AP5" s="629"/>
      <c r="AQ5" s="631"/>
      <c r="AR5" s="633"/>
      <c r="AS5" s="635"/>
      <c r="AT5" s="637"/>
      <c r="AU5" s="580"/>
      <c r="AV5" s="581"/>
      <c r="AW5" s="582"/>
      <c r="AX5" s="476"/>
      <c r="AY5" s="476"/>
      <c r="AZ5" s="581"/>
      <c r="BA5" s="581"/>
      <c r="BB5" s="581"/>
      <c r="BC5" s="582"/>
    </row>
    <row r="6" spans="2:55" ht="20.25" customHeight="1" x14ac:dyDescent="0.35">
      <c r="B6" s="252">
        <f>Quicktipp!B6</f>
        <v>14</v>
      </c>
      <c r="C6" s="286">
        <f>Quicktipp!C6</f>
        <v>45462</v>
      </c>
      <c r="D6" s="287">
        <f>Quicktipp!D6</f>
        <v>0.75</v>
      </c>
      <c r="E6" s="288" t="str">
        <f>Quicktipp!E6</f>
        <v>Schottland</v>
      </c>
      <c r="F6" s="288" t="str">
        <f>Quicktipp!F6</f>
        <v>Schweiz</v>
      </c>
      <c r="G6" s="289">
        <f ca="1">Quicktipp!G6</f>
        <v>6</v>
      </c>
      <c r="H6" s="289" t="s">
        <v>54</v>
      </c>
      <c r="I6" s="289">
        <f ca="1">Quicktipp!I6</f>
        <v>4</v>
      </c>
      <c r="J6" s="289">
        <f>Quicktipp!J6</f>
        <v>0</v>
      </c>
      <c r="K6" s="151">
        <f ca="1">Quicktipp!K6</f>
        <v>1</v>
      </c>
      <c r="L6" s="39">
        <f ca="1">Quicktipp!L6</f>
        <v>41</v>
      </c>
      <c r="M6" s="39"/>
      <c r="N6" s="39"/>
      <c r="O6" s="17"/>
      <c r="P6" s="17"/>
      <c r="Q6" s="590"/>
      <c r="R6" s="590"/>
      <c r="T6" s="164">
        <v>4</v>
      </c>
      <c r="U6" s="165" t="s">
        <v>139</v>
      </c>
      <c r="V6" s="166" t="str">
        <f ca="1">Quicktipp!V6</f>
        <v>Schweiz</v>
      </c>
      <c r="W6" s="166">
        <f ca="1">Quicktipp!W6</f>
        <v>3</v>
      </c>
      <c r="X6" s="167">
        <f ca="1">Quicktipp!X6</f>
        <v>5</v>
      </c>
      <c r="Y6" s="167" t="s">
        <v>54</v>
      </c>
      <c r="Z6" s="165">
        <f ca="1">Quicktipp!Z6</f>
        <v>11</v>
      </c>
      <c r="AA6" s="167">
        <f ca="1">Quicktipp!AA6</f>
        <v>-6</v>
      </c>
      <c r="AB6" s="168">
        <f ca="1">Quicktipp!AB6</f>
        <v>0</v>
      </c>
      <c r="AC6" s="169" t="str">
        <f ca="1">Quicktipp!AC6</f>
        <v/>
      </c>
      <c r="AE6" s="19"/>
      <c r="AF6" s="19"/>
      <c r="AG6" s="576"/>
      <c r="AH6" s="575">
        <f>Quicktipp!AH6</f>
        <v>38</v>
      </c>
      <c r="AI6" s="626">
        <f>Quicktipp!AI6</f>
        <v>45472</v>
      </c>
      <c r="AJ6" s="627">
        <f>Quicktipp!AJ6</f>
        <v>0.75</v>
      </c>
      <c r="AK6" s="627" t="str">
        <f>Quicktipp!AK6</f>
        <v>2A</v>
      </c>
      <c r="AL6" s="609" t="str">
        <f ca="1">Quicktipp!AL6</f>
        <v>Deutschland</v>
      </c>
      <c r="AM6" s="611" t="str">
        <f>Quicktipp!AM6</f>
        <v>2B</v>
      </c>
      <c r="AN6" s="609" t="str">
        <f ca="1">Quicktipp!AN6</f>
        <v>Spanien</v>
      </c>
      <c r="AO6" s="613">
        <f ca="1">Quicktipp!AO6</f>
        <v>1</v>
      </c>
      <c r="AP6" s="643" t="s">
        <v>54</v>
      </c>
      <c r="AQ6" s="631">
        <f ca="1">Quicktipp!AQ6</f>
        <v>6</v>
      </c>
      <c r="AR6" s="633"/>
      <c r="AS6" s="635">
        <f ca="1">Quicktipp!AS6</f>
        <v>47</v>
      </c>
      <c r="AT6" s="637">
        <f ca="1">Quicktipp!AT6</f>
        <v>2</v>
      </c>
      <c r="AU6" s="580">
        <f ca="1">Quicktipp!AU6</f>
        <v>1</v>
      </c>
      <c r="AV6" s="581" t="str">
        <f>Quicktipp!AV6</f>
        <v>1AF2</v>
      </c>
      <c r="AW6" s="582" t="str">
        <f ca="1">Quicktipp!AW6</f>
        <v>Spanien</v>
      </c>
      <c r="AX6" s="476" t="str">
        <f ca="1">Quicktipp!AX6:AX7</f>
        <v>A1</v>
      </c>
      <c r="AY6" s="476" t="str">
        <f ca="1">Quicktipp!AY6:AY7</f>
        <v>B1</v>
      </c>
      <c r="AZ6" s="581" t="str">
        <f ca="1">Quicktipp!AZ6</f>
        <v>nein</v>
      </c>
      <c r="BA6" s="581" t="str">
        <f ca="1">Quicktipp!BA6</f>
        <v/>
      </c>
      <c r="BB6" s="581" t="str">
        <f>Quicktipp!BB6</f>
        <v>2AF2</v>
      </c>
      <c r="BC6" s="582" t="str">
        <f ca="1">Quicktipp!BC6</f>
        <v>Deutschland</v>
      </c>
    </row>
    <row r="7" spans="2:55" ht="20.25" customHeight="1" x14ac:dyDescent="0.35">
      <c r="B7" s="252">
        <f>Quicktipp!B7</f>
        <v>25</v>
      </c>
      <c r="C7" s="286">
        <f>Quicktipp!C7</f>
        <v>45466</v>
      </c>
      <c r="D7" s="287">
        <f>Quicktipp!D7</f>
        <v>0.875</v>
      </c>
      <c r="E7" s="288" t="str">
        <f>Quicktipp!E7</f>
        <v>Schweiz</v>
      </c>
      <c r="F7" s="288" t="str">
        <f>Quicktipp!F7</f>
        <v>Deutschland</v>
      </c>
      <c r="G7" s="289">
        <f ca="1">Quicktipp!G7</f>
        <v>0</v>
      </c>
      <c r="H7" s="289" t="s">
        <v>54</v>
      </c>
      <c r="I7" s="289">
        <f ca="1">Quicktipp!I7</f>
        <v>1</v>
      </c>
      <c r="J7" s="289">
        <f>Quicktipp!J7</f>
        <v>0</v>
      </c>
      <c r="K7" s="151">
        <f ca="1">Quicktipp!K7</f>
        <v>2</v>
      </c>
      <c r="L7" s="39">
        <f ca="1">Quicktipp!L7</f>
        <v>3</v>
      </c>
      <c r="M7" s="39"/>
      <c r="N7" s="39"/>
      <c r="O7" s="17"/>
      <c r="P7" s="39" t="str">
        <f ca="1">Quicktipp!P7</f>
        <v>nein</v>
      </c>
      <c r="Q7" s="40">
        <f ca="1">Quicktipp!Q7</f>
        <v>1</v>
      </c>
      <c r="T7" s="170"/>
      <c r="U7" s="276" t="str">
        <f ca="1">Quicktipp!U7</f>
        <v>2)</v>
      </c>
      <c r="V7" s="639" t="str">
        <f ca="1">Quicktipp!V7</f>
        <v>Tabellenrang gemäß Sub-Tabelle in 3er-Gruppe</v>
      </c>
      <c r="W7" s="639"/>
      <c r="X7" s="639"/>
      <c r="Y7" s="639"/>
      <c r="Z7" s="639"/>
      <c r="AA7" s="639"/>
      <c r="AB7" s="639"/>
      <c r="AC7" s="640"/>
      <c r="AE7" s="19" t="str">
        <f ca="1">Quicktipp!AE7</f>
        <v>N</v>
      </c>
      <c r="AF7" s="19"/>
      <c r="AG7" s="574" t="str">
        <f ca="1">Quicktipp!AG7:AG8</f>
        <v xml:space="preserve"> </v>
      </c>
      <c r="AH7" s="575"/>
      <c r="AI7" s="626"/>
      <c r="AJ7" s="627"/>
      <c r="AK7" s="627"/>
      <c r="AL7" s="609"/>
      <c r="AM7" s="611"/>
      <c r="AN7" s="609"/>
      <c r="AO7" s="613"/>
      <c r="AP7" s="629"/>
      <c r="AQ7" s="631"/>
      <c r="AR7" s="633"/>
      <c r="AS7" s="635"/>
      <c r="AT7" s="637"/>
      <c r="AU7" s="580"/>
      <c r="AV7" s="581"/>
      <c r="AW7" s="582"/>
      <c r="AX7" s="476"/>
      <c r="AY7" s="476"/>
      <c r="AZ7" s="581"/>
      <c r="BA7" s="581"/>
      <c r="BB7" s="581"/>
      <c r="BC7" s="582"/>
    </row>
    <row r="8" spans="2:55" ht="20.25" customHeight="1" thickBot="1" x14ac:dyDescent="0.4">
      <c r="B8" s="253">
        <f>Quicktipp!B8</f>
        <v>26</v>
      </c>
      <c r="C8" s="290">
        <f>Quicktipp!C8</f>
        <v>45466</v>
      </c>
      <c r="D8" s="291">
        <f>Quicktipp!D8</f>
        <v>0.875</v>
      </c>
      <c r="E8" s="292" t="str">
        <f>Quicktipp!E8</f>
        <v>Schottland</v>
      </c>
      <c r="F8" s="292" t="str">
        <f>Quicktipp!F8</f>
        <v>Ungarn</v>
      </c>
      <c r="G8" s="293">
        <f ca="1">Quicktipp!G8</f>
        <v>1</v>
      </c>
      <c r="H8" s="293" t="s">
        <v>54</v>
      </c>
      <c r="I8" s="293">
        <f ca="1">Quicktipp!I8</f>
        <v>3</v>
      </c>
      <c r="J8" s="293">
        <f>Quicktipp!J8</f>
        <v>0</v>
      </c>
      <c r="K8" s="152">
        <f ca="1">Quicktipp!K8</f>
        <v>2</v>
      </c>
      <c r="L8" s="39">
        <f ca="1">Quicktipp!L8</f>
        <v>14</v>
      </c>
      <c r="M8" s="39"/>
      <c r="N8" s="39"/>
      <c r="O8" s="17"/>
      <c r="P8" s="39" t="str">
        <f ca="1">Quicktipp!P8</f>
        <v>nein</v>
      </c>
      <c r="Q8" s="40">
        <f ca="1">Quicktipp!Q8</f>
        <v>2</v>
      </c>
      <c r="T8" s="171">
        <v>1</v>
      </c>
      <c r="U8" s="172">
        <f ca="1">Quicktipp!U8</f>
        <v>1</v>
      </c>
      <c r="V8" s="641"/>
      <c r="W8" s="641"/>
      <c r="X8" s="641"/>
      <c r="Y8" s="641"/>
      <c r="Z8" s="641"/>
      <c r="AA8" s="641"/>
      <c r="AB8" s="641"/>
      <c r="AC8" s="642"/>
      <c r="AE8" s="19" t="str">
        <f ca="1">Quicktipp!AE8</f>
        <v>N</v>
      </c>
      <c r="AF8" s="19"/>
      <c r="AG8" s="574"/>
      <c r="AH8" s="575">
        <f>Quicktipp!AH8</f>
        <v>39</v>
      </c>
      <c r="AI8" s="626">
        <f>Quicktipp!AI8</f>
        <v>45473</v>
      </c>
      <c r="AJ8" s="627">
        <f>Quicktipp!AJ8</f>
        <v>0.875</v>
      </c>
      <c r="AK8" s="627" t="str">
        <f>Quicktipp!AK8</f>
        <v>1B</v>
      </c>
      <c r="AL8" s="609" t="str">
        <f ca="1">Quicktipp!AL8</f>
        <v>Kroatien</v>
      </c>
      <c r="AM8" s="611" t="str">
        <f>Quicktipp!AM8</f>
        <v>3A</v>
      </c>
      <c r="AN8" s="609" t="str">
        <f ca="1">Quicktipp!AN8</f>
        <v>Schottland</v>
      </c>
      <c r="AO8" s="613">
        <f ca="1">Quicktipp!AO8</f>
        <v>2</v>
      </c>
      <c r="AP8" s="643" t="s">
        <v>54</v>
      </c>
      <c r="AQ8" s="631">
        <f ca="1">Quicktipp!AQ8</f>
        <v>4</v>
      </c>
      <c r="AR8" s="633"/>
      <c r="AS8" s="635">
        <f ca="1">Quicktipp!AS8</f>
        <v>22</v>
      </c>
      <c r="AT8" s="637">
        <f ca="1">Quicktipp!AT8</f>
        <v>2</v>
      </c>
      <c r="AU8" s="580">
        <f ca="1">Quicktipp!AU8</f>
        <v>1</v>
      </c>
      <c r="AV8" s="581" t="str">
        <f>Quicktipp!AV8</f>
        <v>1AF3</v>
      </c>
      <c r="AW8" s="582" t="str">
        <f ca="1">Quicktipp!AW8</f>
        <v>Schottland</v>
      </c>
      <c r="AX8" s="476" t="str">
        <f ca="1">Quicktipp!AX8:AX9</f>
        <v>B2</v>
      </c>
      <c r="AY8" s="476" t="str">
        <f ca="1">Quicktipp!AY8:AY9</f>
        <v>A2</v>
      </c>
      <c r="AZ8" s="581" t="str">
        <f ca="1">Quicktipp!AZ8</f>
        <v>nein</v>
      </c>
      <c r="BA8" s="581" t="str">
        <f ca="1">Quicktipp!BA8</f>
        <v/>
      </c>
      <c r="BB8" s="581" t="str">
        <f>Quicktipp!BB8</f>
        <v>2AF3</v>
      </c>
      <c r="BC8" s="582" t="str">
        <f ca="1">Quicktipp!BC8</f>
        <v>Kroatien</v>
      </c>
    </row>
    <row r="9" spans="2:55" ht="19.5" customHeight="1" thickBot="1" x14ac:dyDescent="0.4">
      <c r="C9" s="294"/>
      <c r="D9" s="294"/>
      <c r="E9" s="295"/>
      <c r="F9" s="295"/>
      <c r="G9" s="296"/>
      <c r="H9" s="294"/>
      <c r="I9" s="297"/>
      <c r="J9" s="294"/>
      <c r="K9" s="294"/>
      <c r="L9" s="39"/>
      <c r="M9" s="39"/>
      <c r="N9" s="39"/>
      <c r="O9" s="17"/>
      <c r="P9" s="17"/>
      <c r="AE9" s="19"/>
      <c r="AF9" s="19"/>
      <c r="AG9" s="19"/>
      <c r="AH9" s="575"/>
      <c r="AI9" s="626"/>
      <c r="AJ9" s="627"/>
      <c r="AK9" s="627"/>
      <c r="AL9" s="609"/>
      <c r="AM9" s="611"/>
      <c r="AN9" s="609"/>
      <c r="AO9" s="613"/>
      <c r="AP9" s="629"/>
      <c r="AQ9" s="631"/>
      <c r="AR9" s="633"/>
      <c r="AS9" s="635"/>
      <c r="AT9" s="637"/>
      <c r="AU9" s="580"/>
      <c r="AV9" s="581"/>
      <c r="AW9" s="582"/>
      <c r="AX9" s="476"/>
      <c r="AY9" s="476"/>
      <c r="AZ9" s="581"/>
      <c r="BA9" s="581"/>
      <c r="BB9" s="581"/>
      <c r="BC9" s="582"/>
    </row>
    <row r="10" spans="2:55" ht="28.5" customHeight="1" thickBot="1" x14ac:dyDescent="0.4">
      <c r="B10" s="251"/>
      <c r="C10" s="614" t="s">
        <v>135</v>
      </c>
      <c r="D10" s="615"/>
      <c r="E10" s="615"/>
      <c r="F10" s="615"/>
      <c r="G10" s="615"/>
      <c r="H10" s="185"/>
      <c r="I10" s="184"/>
      <c r="J10" s="185"/>
      <c r="K10" s="183"/>
      <c r="L10" s="39"/>
      <c r="M10" s="39"/>
      <c r="N10" s="39"/>
      <c r="O10" s="17"/>
      <c r="P10" s="17"/>
      <c r="Q10" s="590" t="str">
        <f ca="1">Quicktipp!Q10</f>
        <v/>
      </c>
      <c r="R10" s="590"/>
      <c r="T10" s="616" t="s">
        <v>135</v>
      </c>
      <c r="U10" s="617"/>
      <c r="V10" s="617"/>
      <c r="W10" s="617"/>
      <c r="X10" s="617"/>
      <c r="Y10" s="617"/>
      <c r="Z10" s="617"/>
      <c r="AA10" s="617"/>
      <c r="AB10" s="617"/>
      <c r="AC10" s="618"/>
      <c r="AE10" s="19"/>
      <c r="AF10" s="19"/>
      <c r="AG10" s="576" t="str">
        <f ca="1">Quicktipp!AG10:AG14</f>
        <v>.</v>
      </c>
      <c r="AH10" s="575">
        <f>Quicktipp!AH10</f>
        <v>40</v>
      </c>
      <c r="AI10" s="626">
        <f>Quicktipp!AI10</f>
        <v>45473</v>
      </c>
      <c r="AJ10" s="627">
        <f>Quicktipp!AJ10</f>
        <v>0.75</v>
      </c>
      <c r="AK10" s="627" t="str">
        <f>Quicktipp!AK10</f>
        <v>1C</v>
      </c>
      <c r="AL10" s="609" t="str">
        <f ca="1">Quicktipp!AL10</f>
        <v>Dänemark</v>
      </c>
      <c r="AM10" s="611" t="str">
        <f>Quicktipp!AM10</f>
        <v>3D</v>
      </c>
      <c r="AN10" s="609" t="str">
        <f ca="1">Quicktipp!AN10</f>
        <v>Polen</v>
      </c>
      <c r="AO10" s="613">
        <f ca="1">Quicktipp!AO10</f>
        <v>6</v>
      </c>
      <c r="AP10" s="643" t="s">
        <v>54</v>
      </c>
      <c r="AQ10" s="631">
        <f ca="1">Quicktipp!AQ10</f>
        <v>4</v>
      </c>
      <c r="AR10" s="633"/>
      <c r="AS10" s="635">
        <f ca="1">Quicktipp!AS10</f>
        <v>41</v>
      </c>
      <c r="AT10" s="637">
        <f ca="1">Quicktipp!AT10</f>
        <v>1</v>
      </c>
      <c r="AU10" s="580">
        <f ca="1">Quicktipp!AU10</f>
        <v>1</v>
      </c>
      <c r="AV10" s="581" t="str">
        <f>Quicktipp!AV10</f>
        <v>1AF4</v>
      </c>
      <c r="AW10" s="582" t="str">
        <f ca="1">Quicktipp!AW10</f>
        <v>Dänemark</v>
      </c>
      <c r="AX10" s="476" t="str">
        <f ca="1">Quicktipp!AX10:AX11</f>
        <v>C2</v>
      </c>
      <c r="AY10" s="476" t="str">
        <f ca="1">Quicktipp!AY10:AY11</f>
        <v>D1</v>
      </c>
      <c r="AZ10" s="581" t="str">
        <f ca="1">Quicktipp!AZ10</f>
        <v>nein</v>
      </c>
      <c r="BA10" s="581" t="str">
        <f ca="1">Quicktipp!BA10</f>
        <v/>
      </c>
      <c r="BB10" s="581" t="str">
        <f>Quicktipp!BB10</f>
        <v>2AF4</v>
      </c>
      <c r="BC10" s="582" t="str">
        <f ca="1">Quicktipp!BC10</f>
        <v>Polen</v>
      </c>
    </row>
    <row r="11" spans="2:55" ht="19.5" customHeight="1" x14ac:dyDescent="0.35">
      <c r="B11" s="254">
        <f>Quicktipp!B11</f>
        <v>3</v>
      </c>
      <c r="C11" s="286">
        <f>Quicktipp!C11</f>
        <v>45458</v>
      </c>
      <c r="D11" s="287">
        <f>Quicktipp!D11</f>
        <v>0.75</v>
      </c>
      <c r="E11" s="288" t="str">
        <f>Quicktipp!E11</f>
        <v>Spanien</v>
      </c>
      <c r="F11" s="288" t="str">
        <f>Quicktipp!F11</f>
        <v>Kroatien</v>
      </c>
      <c r="G11" s="289">
        <f ca="1">Quicktipp!G11</f>
        <v>6</v>
      </c>
      <c r="H11" s="289" t="s">
        <v>54</v>
      </c>
      <c r="I11" s="289">
        <f ca="1">Quicktipp!I11</f>
        <v>4</v>
      </c>
      <c r="J11" s="298">
        <f>Quicktipp!J11</f>
        <v>0</v>
      </c>
      <c r="K11" s="153">
        <f ca="1">Quicktipp!K11</f>
        <v>1</v>
      </c>
      <c r="L11" s="22">
        <f ca="1">Quicktipp!L11</f>
        <v>41</v>
      </c>
      <c r="Q11" s="590"/>
      <c r="R11" s="590"/>
      <c r="T11" s="158">
        <v>1</v>
      </c>
      <c r="U11" s="159" t="s">
        <v>139</v>
      </c>
      <c r="V11" s="160" t="str">
        <f ca="1">Quicktipp!V11</f>
        <v>Kroatien</v>
      </c>
      <c r="W11" s="160">
        <f ca="1">Quicktipp!W11</f>
        <v>3</v>
      </c>
      <c r="X11" s="162">
        <f ca="1">Quicktipp!X11</f>
        <v>15</v>
      </c>
      <c r="Y11" s="161" t="s">
        <v>54</v>
      </c>
      <c r="Z11" s="159">
        <f ca="1">Quicktipp!Z11</f>
        <v>7</v>
      </c>
      <c r="AA11" s="161">
        <f ca="1">Quicktipp!AA11</f>
        <v>8</v>
      </c>
      <c r="AB11" s="162">
        <f ca="1">Quicktipp!AB11</f>
        <v>6</v>
      </c>
      <c r="AC11" s="163" t="str">
        <f ca="1">Quicktipp!AC11</f>
        <v/>
      </c>
      <c r="AD11" s="340" t="str">
        <f>Quicktipp!AD11</f>
        <v>Reihung
unter den</v>
      </c>
      <c r="AE11" s="19"/>
      <c r="AF11" s="19"/>
      <c r="AG11" s="576"/>
      <c r="AH11" s="575"/>
      <c r="AI11" s="626"/>
      <c r="AJ11" s="627"/>
      <c r="AK11" s="627"/>
      <c r="AL11" s="609"/>
      <c r="AM11" s="611"/>
      <c r="AN11" s="609"/>
      <c r="AO11" s="613"/>
      <c r="AP11" s="629"/>
      <c r="AQ11" s="631"/>
      <c r="AR11" s="633"/>
      <c r="AS11" s="635"/>
      <c r="AT11" s="637"/>
      <c r="AU11" s="580"/>
      <c r="AV11" s="581"/>
      <c r="AW11" s="582"/>
      <c r="AX11" s="476"/>
      <c r="AY11" s="476"/>
      <c r="AZ11" s="581"/>
      <c r="BA11" s="581"/>
      <c r="BB11" s="581"/>
      <c r="BC11" s="582"/>
    </row>
    <row r="12" spans="2:55" ht="19.5" customHeight="1" x14ac:dyDescent="0.35">
      <c r="B12" s="254">
        <f>Quicktipp!B12</f>
        <v>4</v>
      </c>
      <c r="C12" s="286">
        <f>Quicktipp!C12</f>
        <v>45458</v>
      </c>
      <c r="D12" s="287">
        <f>Quicktipp!D12</f>
        <v>0.875</v>
      </c>
      <c r="E12" s="288" t="str">
        <f>Quicktipp!E12</f>
        <v>Italien</v>
      </c>
      <c r="F12" s="288" t="str">
        <f>Quicktipp!F12</f>
        <v>Albanien</v>
      </c>
      <c r="G12" s="289">
        <f ca="1">Quicktipp!G12</f>
        <v>6</v>
      </c>
      <c r="H12" s="289" t="s">
        <v>54</v>
      </c>
      <c r="I12" s="289">
        <f ca="1">Quicktipp!I12</f>
        <v>6</v>
      </c>
      <c r="J12" s="298">
        <f>Quicktipp!J12</f>
        <v>0</v>
      </c>
      <c r="K12" s="156" t="str">
        <f ca="1">Quicktipp!K12</f>
        <v>X</v>
      </c>
      <c r="L12" s="22">
        <f ca="1">Quicktipp!L12</f>
        <v>49</v>
      </c>
      <c r="Q12" s="590"/>
      <c r="R12" s="590"/>
      <c r="T12" s="158">
        <v>2</v>
      </c>
      <c r="U12" s="159" t="s">
        <v>139</v>
      </c>
      <c r="V12" s="160" t="str">
        <f ca="1">Quicktipp!V12</f>
        <v>Spanien</v>
      </c>
      <c r="W12" s="160">
        <f ca="1">Quicktipp!W12</f>
        <v>3</v>
      </c>
      <c r="X12" s="162">
        <f ca="1">Quicktipp!X12</f>
        <v>7</v>
      </c>
      <c r="Y12" s="161" t="s">
        <v>54</v>
      </c>
      <c r="Z12" s="159">
        <f ca="1">Quicktipp!Z12</f>
        <v>5</v>
      </c>
      <c r="AA12" s="161">
        <f ca="1">Quicktipp!AA12</f>
        <v>2</v>
      </c>
      <c r="AB12" s="162">
        <f ca="1">Quicktipp!AB12</f>
        <v>5</v>
      </c>
      <c r="AC12" s="163" t="str">
        <f ca="1">Quicktipp!AC12</f>
        <v/>
      </c>
      <c r="AD12" s="341" t="str">
        <f>Quicktipp!AD12</f>
        <v>Dritt-
Platzierten</v>
      </c>
      <c r="AE12" s="19"/>
      <c r="AF12" s="19"/>
      <c r="AG12" s="576"/>
      <c r="AH12" s="575">
        <f>Quicktipp!AH12</f>
        <v>41</v>
      </c>
      <c r="AI12" s="626">
        <f>Quicktipp!AI12</f>
        <v>45474</v>
      </c>
      <c r="AJ12" s="627">
        <f>Quicktipp!AJ12</f>
        <v>0.875</v>
      </c>
      <c r="AK12" s="627" t="str">
        <f>Quicktipp!AK12</f>
        <v>1F</v>
      </c>
      <c r="AL12" s="609" t="str">
        <f ca="1">Quicktipp!AL12</f>
        <v>Tschechien</v>
      </c>
      <c r="AM12" s="611" t="str">
        <f>Quicktipp!AM12</f>
        <v>3C</v>
      </c>
      <c r="AN12" s="609" t="str">
        <f ca="1">Quicktipp!AN12</f>
        <v>Slowenien</v>
      </c>
      <c r="AO12" s="613">
        <f ca="1">Quicktipp!AO12</f>
        <v>6</v>
      </c>
      <c r="AP12" s="643" t="s">
        <v>54</v>
      </c>
      <c r="AQ12" s="631">
        <f ca="1">Quicktipp!AQ12</f>
        <v>4</v>
      </c>
      <c r="AR12" s="633"/>
      <c r="AS12" s="635">
        <f ca="1">Quicktipp!AS12</f>
        <v>41</v>
      </c>
      <c r="AT12" s="637">
        <f ca="1">Quicktipp!AT12</f>
        <v>1</v>
      </c>
      <c r="AU12" s="580">
        <f ca="1">Quicktipp!AU12</f>
        <v>1</v>
      </c>
      <c r="AV12" s="581" t="str">
        <f>Quicktipp!AV12</f>
        <v>1AF5</v>
      </c>
      <c r="AW12" s="582" t="str">
        <f ca="1">Quicktipp!AW12</f>
        <v>Tschechien</v>
      </c>
      <c r="AX12" s="476" t="str">
        <f ca="1">Quicktipp!AX12:AX13</f>
        <v>F4</v>
      </c>
      <c r="AY12" s="476" t="str">
        <f ca="1">Quicktipp!AY12:AY13</f>
        <v>C1</v>
      </c>
      <c r="AZ12" s="581" t="str">
        <f ca="1">Quicktipp!AZ12</f>
        <v>nein</v>
      </c>
      <c r="BA12" s="581" t="str">
        <f ca="1">Quicktipp!BA12</f>
        <v/>
      </c>
      <c r="BB12" s="581" t="str">
        <f>Quicktipp!BB12</f>
        <v>2AF5</v>
      </c>
      <c r="BC12" s="582" t="str">
        <f ca="1">Quicktipp!BC12</f>
        <v>Slowenien</v>
      </c>
    </row>
    <row r="13" spans="2:55" ht="19.5" customHeight="1" thickBot="1" x14ac:dyDescent="0.4">
      <c r="B13" s="254">
        <f>Quicktipp!B13</f>
        <v>15</v>
      </c>
      <c r="C13" s="286">
        <f>Quicktipp!C13</f>
        <v>45462</v>
      </c>
      <c r="D13" s="287">
        <f>Quicktipp!D13</f>
        <v>0.625</v>
      </c>
      <c r="E13" s="288" t="str">
        <f>Quicktipp!E13</f>
        <v>Spanien</v>
      </c>
      <c r="F13" s="288" t="str">
        <f>Quicktipp!F13</f>
        <v>Italien</v>
      </c>
      <c r="G13" s="289">
        <f ca="1">Quicktipp!G13</f>
        <v>1</v>
      </c>
      <c r="H13" s="289" t="s">
        <v>54</v>
      </c>
      <c r="I13" s="289">
        <f ca="1">Quicktipp!I13</f>
        <v>1</v>
      </c>
      <c r="J13" s="298">
        <f>Quicktipp!J13</f>
        <v>0</v>
      </c>
      <c r="K13" s="156" t="str">
        <f ca="1">Quicktipp!K13</f>
        <v>X</v>
      </c>
      <c r="L13" s="22">
        <f ca="1">Quicktipp!L13</f>
        <v>4</v>
      </c>
      <c r="Q13" s="590"/>
      <c r="R13" s="590"/>
      <c r="T13" s="158">
        <v>3</v>
      </c>
      <c r="U13" s="159" t="s">
        <v>139</v>
      </c>
      <c r="V13" s="160" t="str">
        <f ca="1">Quicktipp!V13</f>
        <v>Italien</v>
      </c>
      <c r="W13" s="160">
        <f ca="1">Quicktipp!W13</f>
        <v>3</v>
      </c>
      <c r="X13" s="162">
        <f ca="1">Quicktipp!X13</f>
        <v>8</v>
      </c>
      <c r="Y13" s="161" t="s">
        <v>54</v>
      </c>
      <c r="Z13" s="159">
        <f ca="1">Quicktipp!Z13</f>
        <v>13</v>
      </c>
      <c r="AA13" s="161">
        <f ca="1">Quicktipp!AA13</f>
        <v>-5</v>
      </c>
      <c r="AB13" s="162">
        <f ca="1">Quicktipp!AB13</f>
        <v>2</v>
      </c>
      <c r="AC13" s="163" t="str">
        <f ca="1">Quicktipp!AC13</f>
        <v/>
      </c>
      <c r="AD13" s="342">
        <f ca="1">Quicktipp!AD13</f>
        <v>5</v>
      </c>
      <c r="AE13" s="19"/>
      <c r="AF13" s="19"/>
      <c r="AG13" s="576"/>
      <c r="AH13" s="575"/>
      <c r="AI13" s="626"/>
      <c r="AJ13" s="627"/>
      <c r="AK13" s="627"/>
      <c r="AL13" s="609"/>
      <c r="AM13" s="611"/>
      <c r="AN13" s="609"/>
      <c r="AO13" s="613"/>
      <c r="AP13" s="629"/>
      <c r="AQ13" s="631"/>
      <c r="AR13" s="633"/>
      <c r="AS13" s="635"/>
      <c r="AT13" s="637"/>
      <c r="AU13" s="580"/>
      <c r="AV13" s="581"/>
      <c r="AW13" s="582"/>
      <c r="AX13" s="476"/>
      <c r="AY13" s="476"/>
      <c r="AZ13" s="581"/>
      <c r="BA13" s="581"/>
      <c r="BB13" s="581"/>
      <c r="BC13" s="582"/>
    </row>
    <row r="14" spans="2:55" ht="19.5" customHeight="1" x14ac:dyDescent="0.35">
      <c r="B14" s="254">
        <f>Quicktipp!B14</f>
        <v>16</v>
      </c>
      <c r="C14" s="286">
        <f>Quicktipp!C14</f>
        <v>45463</v>
      </c>
      <c r="D14" s="287">
        <f>Quicktipp!D14</f>
        <v>0.875</v>
      </c>
      <c r="E14" s="288" t="str">
        <f>Quicktipp!E14</f>
        <v>Kroatien</v>
      </c>
      <c r="F14" s="288" t="str">
        <f>Quicktipp!F14</f>
        <v>Albanien</v>
      </c>
      <c r="G14" s="289">
        <f ca="1">Quicktipp!G14</f>
        <v>5</v>
      </c>
      <c r="H14" s="289" t="s">
        <v>54</v>
      </c>
      <c r="I14" s="289">
        <f ca="1">Quicktipp!I14</f>
        <v>0</v>
      </c>
      <c r="J14" s="298">
        <f>Quicktipp!J14</f>
        <v>0</v>
      </c>
      <c r="K14" s="156">
        <f ca="1">Quicktipp!K14</f>
        <v>1</v>
      </c>
      <c r="L14" s="22">
        <f ca="1">Quicktipp!L14</f>
        <v>26</v>
      </c>
      <c r="Q14" s="590"/>
      <c r="R14" s="590"/>
      <c r="T14" s="164">
        <v>4</v>
      </c>
      <c r="U14" s="165" t="s">
        <v>139</v>
      </c>
      <c r="V14" s="166" t="str">
        <f ca="1">Quicktipp!V14</f>
        <v>Albanien</v>
      </c>
      <c r="W14" s="166">
        <f ca="1">Quicktipp!W14</f>
        <v>3</v>
      </c>
      <c r="X14" s="168">
        <f ca="1">Quicktipp!X14</f>
        <v>6</v>
      </c>
      <c r="Y14" s="167" t="s">
        <v>54</v>
      </c>
      <c r="Z14" s="165">
        <f ca="1">Quicktipp!Z14</f>
        <v>11</v>
      </c>
      <c r="AA14" s="167">
        <f ca="1">Quicktipp!AA14</f>
        <v>-5</v>
      </c>
      <c r="AB14" s="168">
        <f ca="1">Quicktipp!AB14</f>
        <v>2</v>
      </c>
      <c r="AC14" s="169" t="str">
        <f ca="1">Quicktipp!AC14</f>
        <v/>
      </c>
      <c r="AE14" s="19"/>
      <c r="AF14" s="19"/>
      <c r="AG14" s="576"/>
      <c r="AH14" s="575">
        <f>Quicktipp!AH14</f>
        <v>42</v>
      </c>
      <c r="AI14" s="626">
        <f>Quicktipp!AI14</f>
        <v>45474</v>
      </c>
      <c r="AJ14" s="627">
        <f>Quicktipp!AJ14</f>
        <v>0.75</v>
      </c>
      <c r="AK14" s="627" t="str">
        <f>Quicktipp!AK14</f>
        <v>2D</v>
      </c>
      <c r="AL14" s="609" t="str">
        <f ca="1">Quicktipp!AL14</f>
        <v>Frankreich</v>
      </c>
      <c r="AM14" s="611" t="str">
        <f>Quicktipp!AM14</f>
        <v>2E</v>
      </c>
      <c r="AN14" s="609" t="str">
        <f ca="1">Quicktipp!AN14</f>
        <v>Ukraine</v>
      </c>
      <c r="AO14" s="613">
        <f ca="1">Quicktipp!AO14</f>
        <v>3</v>
      </c>
      <c r="AP14" s="643" t="s">
        <v>54</v>
      </c>
      <c r="AQ14" s="631">
        <f ca="1">Quicktipp!AQ14</f>
        <v>4</v>
      </c>
      <c r="AR14" s="633"/>
      <c r="AS14" s="635">
        <f ca="1">Quicktipp!AS14</f>
        <v>21</v>
      </c>
      <c r="AT14" s="637">
        <f ca="1">Quicktipp!AT14</f>
        <v>2</v>
      </c>
      <c r="AU14" s="580">
        <f ca="1">Quicktipp!AU14</f>
        <v>2</v>
      </c>
      <c r="AV14" s="581" t="str">
        <f>Quicktipp!AV14</f>
        <v>1AF6</v>
      </c>
      <c r="AW14" s="582" t="str">
        <f ca="1">Quicktipp!AW14</f>
        <v>Ukraine</v>
      </c>
      <c r="AX14" s="476" t="str">
        <f ca="1">Quicktipp!AX14:AX15</f>
        <v>D4</v>
      </c>
      <c r="AY14" s="476" t="str">
        <f ca="1">Quicktipp!AY14:AY15</f>
        <v>E4</v>
      </c>
      <c r="AZ14" s="581" t="str">
        <f ca="1">Quicktipp!AZ14</f>
        <v>nein</v>
      </c>
      <c r="BA14" s="581" t="str">
        <f ca="1">Quicktipp!BA14</f>
        <v/>
      </c>
      <c r="BB14" s="581" t="str">
        <f>Quicktipp!BB14</f>
        <v>2AF6</v>
      </c>
      <c r="BC14" s="582" t="str">
        <f ca="1">Quicktipp!BC14</f>
        <v>Frankreich</v>
      </c>
    </row>
    <row r="15" spans="2:55" ht="19.5" customHeight="1" x14ac:dyDescent="0.35">
      <c r="B15" s="254">
        <f>Quicktipp!B15</f>
        <v>27</v>
      </c>
      <c r="C15" s="286">
        <f>Quicktipp!C15</f>
        <v>45467</v>
      </c>
      <c r="D15" s="287">
        <f>Quicktipp!D15</f>
        <v>0.875</v>
      </c>
      <c r="E15" s="288" t="str">
        <f>Quicktipp!E15</f>
        <v>Albanien</v>
      </c>
      <c r="F15" s="288" t="str">
        <f>Quicktipp!F15</f>
        <v>Spanien</v>
      </c>
      <c r="G15" s="289">
        <f ca="1">Quicktipp!G15</f>
        <v>0</v>
      </c>
      <c r="H15" s="289" t="s">
        <v>54</v>
      </c>
      <c r="I15" s="289">
        <f ca="1">Quicktipp!I15</f>
        <v>0</v>
      </c>
      <c r="J15" s="298">
        <f>Quicktipp!J15</f>
        <v>0</v>
      </c>
      <c r="K15" s="156" t="str">
        <f ca="1">Quicktipp!K15</f>
        <v>X</v>
      </c>
      <c r="L15" s="22">
        <f ca="1">Quicktipp!L15</f>
        <v>1</v>
      </c>
      <c r="P15" s="19" t="str">
        <f ca="1">Quicktipp!P15</f>
        <v>nein</v>
      </c>
      <c r="Q15" s="40">
        <f ca="1">Quicktipp!Q15</f>
        <v>1</v>
      </c>
      <c r="T15" s="170"/>
      <c r="U15" s="276" t="str">
        <f ca="1">Quicktipp!U15</f>
        <v/>
      </c>
      <c r="V15" s="644" t="str">
        <f ca="1">Quicktipp!V15</f>
        <v/>
      </c>
      <c r="W15" s="644"/>
      <c r="X15" s="644"/>
      <c r="Y15" s="644"/>
      <c r="Z15" s="644"/>
      <c r="AA15" s="644"/>
      <c r="AB15" s="644"/>
      <c r="AC15" s="645"/>
      <c r="AE15" s="19" t="str">
        <f ca="1">Quicktipp!AE15</f>
        <v>N</v>
      </c>
      <c r="AF15" s="19"/>
      <c r="AG15" s="574" t="str">
        <f ca="1">Quicktipp!AG15:AG16</f>
        <v xml:space="preserve"> </v>
      </c>
      <c r="AH15" s="575"/>
      <c r="AI15" s="626"/>
      <c r="AJ15" s="627"/>
      <c r="AK15" s="627"/>
      <c r="AL15" s="609"/>
      <c r="AM15" s="611"/>
      <c r="AN15" s="609"/>
      <c r="AO15" s="613"/>
      <c r="AP15" s="629"/>
      <c r="AQ15" s="631"/>
      <c r="AR15" s="633"/>
      <c r="AS15" s="635"/>
      <c r="AT15" s="637"/>
      <c r="AU15" s="580"/>
      <c r="AV15" s="581"/>
      <c r="AW15" s="582"/>
      <c r="AX15" s="476"/>
      <c r="AY15" s="476"/>
      <c r="AZ15" s="581"/>
      <c r="BA15" s="581"/>
      <c r="BB15" s="581"/>
      <c r="BC15" s="582"/>
    </row>
    <row r="16" spans="2:55" ht="19.5" customHeight="1" thickBot="1" x14ac:dyDescent="0.4">
      <c r="B16" s="255">
        <f>Quicktipp!B16</f>
        <v>28</v>
      </c>
      <c r="C16" s="290">
        <f>Quicktipp!C16</f>
        <v>45467</v>
      </c>
      <c r="D16" s="291">
        <f>Quicktipp!D16</f>
        <v>0.875</v>
      </c>
      <c r="E16" s="292" t="str">
        <f>Quicktipp!E16</f>
        <v>Kroatien</v>
      </c>
      <c r="F16" s="292" t="str">
        <f>Quicktipp!F16</f>
        <v>Italien</v>
      </c>
      <c r="G16" s="293">
        <f ca="1">Quicktipp!G16</f>
        <v>6</v>
      </c>
      <c r="H16" s="293" t="s">
        <v>54</v>
      </c>
      <c r="I16" s="293">
        <f ca="1">Quicktipp!I16</f>
        <v>1</v>
      </c>
      <c r="J16" s="299">
        <f>Quicktipp!J16</f>
        <v>0</v>
      </c>
      <c r="K16" s="157">
        <f ca="1">Quicktipp!K16</f>
        <v>1</v>
      </c>
      <c r="L16" s="22">
        <f ca="1">Quicktipp!L16</f>
        <v>38</v>
      </c>
      <c r="P16" s="19" t="str">
        <f ca="1">Quicktipp!P16</f>
        <v>nein</v>
      </c>
      <c r="Q16" s="40">
        <f ca="1">Quicktipp!Q16</f>
        <v>2</v>
      </c>
      <c r="T16" s="171">
        <v>1</v>
      </c>
      <c r="U16" s="172">
        <f ca="1">Quicktipp!U16</f>
        <v>1</v>
      </c>
      <c r="V16" s="641"/>
      <c r="W16" s="641"/>
      <c r="X16" s="641"/>
      <c r="Y16" s="641"/>
      <c r="Z16" s="641"/>
      <c r="AA16" s="641"/>
      <c r="AB16" s="641"/>
      <c r="AC16" s="642"/>
      <c r="AE16" s="19" t="str">
        <f ca="1">Quicktipp!AE16</f>
        <v>N</v>
      </c>
      <c r="AF16" s="19"/>
      <c r="AG16" s="574"/>
      <c r="AH16" s="575">
        <f>Quicktipp!AH16</f>
        <v>43</v>
      </c>
      <c r="AI16" s="626">
        <f>Quicktipp!AI16</f>
        <v>45475</v>
      </c>
      <c r="AJ16" s="627">
        <f>Quicktipp!AJ16</f>
        <v>0.75</v>
      </c>
      <c r="AK16" s="627" t="str">
        <f>Quicktipp!AK16</f>
        <v>1E</v>
      </c>
      <c r="AL16" s="609" t="str">
        <f ca="1">Quicktipp!AL16</f>
        <v>Belgien</v>
      </c>
      <c r="AM16" s="611" t="str">
        <f>Quicktipp!AM16</f>
        <v>3B</v>
      </c>
      <c r="AN16" s="609" t="str">
        <f ca="1">Quicktipp!AN16</f>
        <v>Italien</v>
      </c>
      <c r="AO16" s="613">
        <f ca="1">Quicktipp!AO16</f>
        <v>1</v>
      </c>
      <c r="AP16" s="643" t="s">
        <v>54</v>
      </c>
      <c r="AQ16" s="631">
        <f ca="1">Quicktipp!AQ16</f>
        <v>4</v>
      </c>
      <c r="AR16" s="633"/>
      <c r="AS16" s="635">
        <f ca="1">Quicktipp!AS16</f>
        <v>23</v>
      </c>
      <c r="AT16" s="637">
        <f ca="1">Quicktipp!AT16</f>
        <v>2</v>
      </c>
      <c r="AU16" s="580">
        <f ca="1">Quicktipp!AU16</f>
        <v>1</v>
      </c>
      <c r="AV16" s="581" t="str">
        <f>Quicktipp!AV16</f>
        <v>1AF7</v>
      </c>
      <c r="AW16" s="582" t="str">
        <f ca="1">Quicktipp!AW16</f>
        <v>Italien</v>
      </c>
      <c r="AX16" s="476" t="str">
        <f ca="1">Quicktipp!AX16:AX17</f>
        <v>E1</v>
      </c>
      <c r="AY16" s="476" t="str">
        <f ca="1">Quicktipp!AY16:AY17</f>
        <v>B3</v>
      </c>
      <c r="AZ16" s="581" t="str">
        <f ca="1">Quicktipp!AZ16</f>
        <v>nein</v>
      </c>
      <c r="BA16" s="581" t="str">
        <f ca="1">Quicktipp!BA16</f>
        <v/>
      </c>
      <c r="BB16" s="581" t="str">
        <f>Quicktipp!BB16</f>
        <v>2AF7</v>
      </c>
      <c r="BC16" s="582" t="str">
        <f ca="1">Quicktipp!BC16</f>
        <v>Belgien</v>
      </c>
    </row>
    <row r="17" spans="2:55" ht="19.5" customHeight="1" thickBot="1" x14ac:dyDescent="0.4">
      <c r="C17" s="294"/>
      <c r="D17" s="294"/>
      <c r="E17" s="295"/>
      <c r="F17" s="295"/>
      <c r="G17" s="296"/>
      <c r="H17" s="294"/>
      <c r="I17" s="297"/>
      <c r="J17" s="294"/>
      <c r="K17" s="294"/>
      <c r="L17" s="39"/>
      <c r="M17" s="39"/>
      <c r="N17" s="39"/>
      <c r="O17" s="17"/>
      <c r="P17" s="17"/>
      <c r="AE17" s="19"/>
      <c r="AF17" s="19"/>
      <c r="AG17" s="19"/>
      <c r="AH17" s="575"/>
      <c r="AI17" s="626"/>
      <c r="AJ17" s="627"/>
      <c r="AK17" s="627"/>
      <c r="AL17" s="609"/>
      <c r="AM17" s="611"/>
      <c r="AN17" s="609"/>
      <c r="AO17" s="613"/>
      <c r="AP17" s="629"/>
      <c r="AQ17" s="631"/>
      <c r="AR17" s="633"/>
      <c r="AS17" s="635"/>
      <c r="AT17" s="637"/>
      <c r="AU17" s="580"/>
      <c r="AV17" s="581"/>
      <c r="AW17" s="582"/>
      <c r="AX17" s="476"/>
      <c r="AY17" s="476"/>
      <c r="AZ17" s="581"/>
      <c r="BA17" s="581"/>
      <c r="BB17" s="581"/>
      <c r="BC17" s="582"/>
    </row>
    <row r="18" spans="2:55" ht="28.5" customHeight="1" thickBot="1" x14ac:dyDescent="0.4">
      <c r="B18" s="251"/>
      <c r="C18" s="614" t="s">
        <v>136</v>
      </c>
      <c r="D18" s="615"/>
      <c r="E18" s="615"/>
      <c r="F18" s="615"/>
      <c r="G18" s="615"/>
      <c r="H18" s="185"/>
      <c r="I18" s="184"/>
      <c r="J18" s="185"/>
      <c r="K18" s="183"/>
      <c r="L18" s="39"/>
      <c r="M18" s="39"/>
      <c r="N18" s="39"/>
      <c r="O18" s="17"/>
      <c r="P18" s="17"/>
      <c r="Q18" s="590" t="str">
        <f ca="1">Quicktipp!Q18</f>
        <v/>
      </c>
      <c r="R18" s="590"/>
      <c r="T18" s="616" t="s">
        <v>136</v>
      </c>
      <c r="U18" s="617"/>
      <c r="V18" s="617"/>
      <c r="W18" s="617"/>
      <c r="X18" s="617"/>
      <c r="Y18" s="617"/>
      <c r="Z18" s="617"/>
      <c r="AA18" s="617"/>
      <c r="AB18" s="617"/>
      <c r="AC18" s="618"/>
      <c r="AE18" s="19"/>
      <c r="AF18" s="19"/>
      <c r="AG18" s="576" t="str">
        <f ca="1">Quicktipp!AG18:AG22</f>
        <v>.</v>
      </c>
      <c r="AH18" s="575">
        <f>Quicktipp!AH18</f>
        <v>44</v>
      </c>
      <c r="AI18" s="626">
        <f>Quicktipp!AI18</f>
        <v>45475</v>
      </c>
      <c r="AJ18" s="627">
        <f>Quicktipp!AJ18</f>
        <v>0.875</v>
      </c>
      <c r="AK18" s="627" t="str">
        <f>Quicktipp!AK18</f>
        <v>1D</v>
      </c>
      <c r="AL18" s="609" t="str">
        <f ca="1">Quicktipp!AL18</f>
        <v>Niederlande</v>
      </c>
      <c r="AM18" s="611" t="str">
        <f>Quicktipp!AM18</f>
        <v>2F</v>
      </c>
      <c r="AN18" s="609" t="str">
        <f ca="1">Quicktipp!AN18</f>
        <v>Georgien</v>
      </c>
      <c r="AO18" s="613">
        <f ca="1">Quicktipp!AO18</f>
        <v>4</v>
      </c>
      <c r="AP18" s="696" t="s">
        <v>54</v>
      </c>
      <c r="AQ18" s="631">
        <f ca="1">Quicktipp!AQ18</f>
        <v>4</v>
      </c>
      <c r="AR18" s="633"/>
      <c r="AS18" s="635">
        <f ca="1">Quicktipp!AS18</f>
        <v>25</v>
      </c>
      <c r="AT18" s="637" t="str">
        <f ca="1">Quicktipp!AT18</f>
        <v>X</v>
      </c>
      <c r="AU18" s="580">
        <f ca="1">Quicktipp!AU18</f>
        <v>1</v>
      </c>
      <c r="AV18" s="581" t="str">
        <f>Quicktipp!AV18</f>
        <v>1AF8</v>
      </c>
      <c r="AW18" s="582" t="str">
        <f ca="1">Quicktipp!AW18</f>
        <v>Niederlande</v>
      </c>
      <c r="AX18" s="476" t="str">
        <f ca="1">Quicktipp!AX18:AX19</f>
        <v>D2</v>
      </c>
      <c r="AY18" s="476" t="str">
        <f ca="1">Quicktipp!AY18:AY19</f>
        <v>F2</v>
      </c>
      <c r="AZ18" s="581" t="str">
        <f ca="1">Quicktipp!AZ18</f>
        <v>ja</v>
      </c>
      <c r="BA18" s="581" t="str">
        <f ca="1">Quicktipp!BA18</f>
        <v/>
      </c>
      <c r="BB18" s="581" t="str">
        <f>Quicktipp!BB18</f>
        <v>2AF8</v>
      </c>
      <c r="BC18" s="582" t="str">
        <f ca="1">Quicktipp!BC18</f>
        <v>Georgien</v>
      </c>
    </row>
    <row r="19" spans="2:55" ht="19.5" customHeight="1" thickBot="1" x14ac:dyDescent="0.4">
      <c r="B19" s="252">
        <f>Quicktipp!B19</f>
        <v>5</v>
      </c>
      <c r="C19" s="286">
        <f>Quicktipp!C19</f>
        <v>45459</v>
      </c>
      <c r="D19" s="287">
        <f>Quicktipp!D19</f>
        <v>0.875</v>
      </c>
      <c r="E19" s="288" t="str">
        <f>Quicktipp!E19</f>
        <v>Slowenien</v>
      </c>
      <c r="F19" s="288" t="str">
        <f>Quicktipp!F19</f>
        <v>Dänemark</v>
      </c>
      <c r="G19" s="289">
        <f ca="1">Quicktipp!G19</f>
        <v>1</v>
      </c>
      <c r="H19" s="289" t="s">
        <v>54</v>
      </c>
      <c r="I19" s="289">
        <f ca="1">Quicktipp!I19</f>
        <v>5</v>
      </c>
      <c r="J19" s="289">
        <f>Quicktipp!J19</f>
        <v>0</v>
      </c>
      <c r="K19" s="153">
        <f ca="1">Quicktipp!K19</f>
        <v>2</v>
      </c>
      <c r="L19" s="22">
        <f ca="1">Quicktipp!L19</f>
        <v>34</v>
      </c>
      <c r="Q19" s="590"/>
      <c r="R19" s="590"/>
      <c r="T19" s="158">
        <v>1</v>
      </c>
      <c r="U19" s="159" t="s">
        <v>139</v>
      </c>
      <c r="V19" s="160" t="str">
        <f ca="1">Quicktipp!V19</f>
        <v>Dänemark</v>
      </c>
      <c r="W19" s="160">
        <f ca="1">Quicktipp!W19</f>
        <v>3</v>
      </c>
      <c r="X19" s="161">
        <f ca="1">Quicktipp!X19</f>
        <v>15</v>
      </c>
      <c r="Y19" s="161" t="s">
        <v>54</v>
      </c>
      <c r="Z19" s="159">
        <f ca="1">Quicktipp!Z19</f>
        <v>4</v>
      </c>
      <c r="AA19" s="161">
        <f ca="1">Quicktipp!AA19</f>
        <v>11</v>
      </c>
      <c r="AB19" s="162">
        <f ca="1">Quicktipp!AB19</f>
        <v>9</v>
      </c>
      <c r="AC19" s="163" t="str">
        <f ca="1">Quicktipp!AC19</f>
        <v/>
      </c>
      <c r="AD19" s="340" t="str">
        <f>Quicktipp!AD19</f>
        <v>Reihung
unter den</v>
      </c>
      <c r="AE19" s="19"/>
      <c r="AF19" s="19"/>
      <c r="AG19" s="576"/>
      <c r="AH19" s="575"/>
      <c r="AI19" s="653"/>
      <c r="AJ19" s="654"/>
      <c r="AK19" s="654"/>
      <c r="AL19" s="646"/>
      <c r="AM19" s="647"/>
      <c r="AN19" s="646"/>
      <c r="AO19" s="648"/>
      <c r="AP19" s="649"/>
      <c r="AQ19" s="650"/>
      <c r="AR19" s="655"/>
      <c r="AS19" s="651"/>
      <c r="AT19" s="652"/>
      <c r="AU19" s="580"/>
      <c r="AV19" s="581"/>
      <c r="AW19" s="582"/>
      <c r="AX19" s="476"/>
      <c r="AY19" s="476"/>
      <c r="AZ19" s="581"/>
      <c r="BA19" s="581"/>
      <c r="BB19" s="581"/>
      <c r="BC19" s="582"/>
    </row>
    <row r="20" spans="2:55" ht="19.5" customHeight="1" x14ac:dyDescent="0.35">
      <c r="B20" s="252">
        <f>Quicktipp!B20</f>
        <v>6</v>
      </c>
      <c r="C20" s="286">
        <f>Quicktipp!C20</f>
        <v>45459</v>
      </c>
      <c r="D20" s="287">
        <f>Quicktipp!D20</f>
        <v>0.75</v>
      </c>
      <c r="E20" s="288" t="str">
        <f>Quicktipp!E20</f>
        <v>Serbien</v>
      </c>
      <c r="F20" s="288" t="str">
        <f>Quicktipp!F20</f>
        <v>England</v>
      </c>
      <c r="G20" s="289">
        <f ca="1">Quicktipp!G20</f>
        <v>4</v>
      </c>
      <c r="H20" s="289" t="s">
        <v>54</v>
      </c>
      <c r="I20" s="289">
        <f ca="1">Quicktipp!I20</f>
        <v>5</v>
      </c>
      <c r="J20" s="289">
        <f>Quicktipp!J20</f>
        <v>0</v>
      </c>
      <c r="K20" s="153">
        <f ca="1">Quicktipp!K20</f>
        <v>2</v>
      </c>
      <c r="L20" s="22">
        <f ca="1">Quicktipp!L20</f>
        <v>31</v>
      </c>
      <c r="Q20" s="590"/>
      <c r="R20" s="590"/>
      <c r="T20" s="158">
        <v>2</v>
      </c>
      <c r="U20" s="159" t="s">
        <v>139</v>
      </c>
      <c r="V20" s="160" t="str">
        <f ca="1">Quicktipp!V20</f>
        <v>England</v>
      </c>
      <c r="W20" s="160">
        <f ca="1">Quicktipp!W20</f>
        <v>3</v>
      </c>
      <c r="X20" s="161">
        <f ca="1">Quicktipp!X20</f>
        <v>10</v>
      </c>
      <c r="Y20" s="161" t="s">
        <v>54</v>
      </c>
      <c r="Z20" s="159">
        <f ca="1">Quicktipp!Z20</f>
        <v>11</v>
      </c>
      <c r="AA20" s="161">
        <f ca="1">Quicktipp!AA20</f>
        <v>-1</v>
      </c>
      <c r="AB20" s="162">
        <f ca="1">Quicktipp!AB20</f>
        <v>4</v>
      </c>
      <c r="AC20" s="163" t="str">
        <f ca="1">Quicktipp!AC20</f>
        <v/>
      </c>
      <c r="AD20" s="341" t="str">
        <f>Quicktipp!AD20</f>
        <v>Dritt-
Platzierten</v>
      </c>
      <c r="AE20" s="19"/>
      <c r="AF20" s="19"/>
      <c r="AG20" s="576"/>
      <c r="AH20" s="343"/>
      <c r="AI20" s="279"/>
      <c r="AJ20" s="280"/>
      <c r="AK20" s="19"/>
      <c r="AL20" s="281"/>
      <c r="AM20" s="19"/>
      <c r="AN20" s="336" t="str">
        <f ca="1">'Grupp-Tab-Quick'!E102</f>
        <v>ACDF</v>
      </c>
      <c r="AO20" s="282"/>
      <c r="AP20" s="282"/>
      <c r="AQ20" s="281"/>
      <c r="AR20" s="19"/>
      <c r="AS20" s="19"/>
      <c r="AT20" s="283"/>
      <c r="AU20" s="278"/>
      <c r="AW20" s="20"/>
      <c r="AZ20" s="19"/>
      <c r="BA20" s="19"/>
      <c r="BB20" s="19"/>
      <c r="BC20" s="20"/>
    </row>
    <row r="21" spans="2:55" ht="19.5" customHeight="1" thickBot="1" x14ac:dyDescent="0.4">
      <c r="B21" s="252">
        <f>Quicktipp!B21</f>
        <v>17</v>
      </c>
      <c r="C21" s="286">
        <f>Quicktipp!C21</f>
        <v>45463</v>
      </c>
      <c r="D21" s="287">
        <f>Quicktipp!D21</f>
        <v>0.75</v>
      </c>
      <c r="E21" s="288" t="str">
        <f>Quicktipp!E21</f>
        <v>Slowenien</v>
      </c>
      <c r="F21" s="288" t="str">
        <f>Quicktipp!F21</f>
        <v>Serbien</v>
      </c>
      <c r="G21" s="289">
        <f ca="1">Quicktipp!G21</f>
        <v>1</v>
      </c>
      <c r="H21" s="289" t="s">
        <v>54</v>
      </c>
      <c r="I21" s="289">
        <f ca="1">Quicktipp!I21</f>
        <v>1</v>
      </c>
      <c r="J21" s="289">
        <f>Quicktipp!J21</f>
        <v>0</v>
      </c>
      <c r="K21" s="153" t="str">
        <f ca="1">Quicktipp!K21</f>
        <v>X</v>
      </c>
      <c r="L21" s="22">
        <f ca="1">Quicktipp!L21</f>
        <v>4</v>
      </c>
      <c r="Q21" s="590"/>
      <c r="R21" s="590"/>
      <c r="T21" s="158">
        <v>3</v>
      </c>
      <c r="U21" s="159" t="s">
        <v>139</v>
      </c>
      <c r="V21" s="160" t="str">
        <f ca="1">Quicktipp!V21</f>
        <v>Slowenien</v>
      </c>
      <c r="W21" s="160">
        <f ca="1">Quicktipp!W21</f>
        <v>3</v>
      </c>
      <c r="X21" s="161">
        <f ca="1">Quicktipp!X21</f>
        <v>4</v>
      </c>
      <c r="Y21" s="161" t="s">
        <v>54</v>
      </c>
      <c r="Z21" s="159">
        <f ca="1">Quicktipp!Z21</f>
        <v>8</v>
      </c>
      <c r="AA21" s="161">
        <f ca="1">Quicktipp!AA21</f>
        <v>-4</v>
      </c>
      <c r="AB21" s="162">
        <f ca="1">Quicktipp!AB21</f>
        <v>2</v>
      </c>
      <c r="AC21" s="163" t="str">
        <f ca="1">Quicktipp!AC21</f>
        <v/>
      </c>
      <c r="AD21" s="342">
        <f ca="1">Quicktipp!AD21</f>
        <v>4</v>
      </c>
      <c r="AE21" s="19"/>
      <c r="AF21" s="19"/>
      <c r="AG21" s="576"/>
      <c r="AH21" s="343"/>
      <c r="AI21" s="275"/>
      <c r="AJ21" s="277"/>
      <c r="AK21" s="277"/>
      <c r="AL21" s="277"/>
      <c r="AM21" s="277"/>
      <c r="AN21" s="277"/>
    </row>
    <row r="22" spans="2:55" ht="19.5" customHeight="1" x14ac:dyDescent="0.35">
      <c r="B22" s="252">
        <f>Quicktipp!B22</f>
        <v>18</v>
      </c>
      <c r="C22" s="286">
        <f>Quicktipp!C22</f>
        <v>45463</v>
      </c>
      <c r="D22" s="287">
        <f>Quicktipp!D22</f>
        <v>0.625</v>
      </c>
      <c r="E22" s="288" t="str">
        <f>Quicktipp!E22</f>
        <v>Dänemark</v>
      </c>
      <c r="F22" s="288" t="str">
        <f>Quicktipp!F22</f>
        <v>England</v>
      </c>
      <c r="G22" s="289">
        <f ca="1">Quicktipp!G22</f>
        <v>5</v>
      </c>
      <c r="H22" s="289" t="s">
        <v>54</v>
      </c>
      <c r="I22" s="289">
        <f ca="1">Quicktipp!I22</f>
        <v>3</v>
      </c>
      <c r="J22" s="289">
        <f>Quicktipp!J22</f>
        <v>0</v>
      </c>
      <c r="K22" s="153">
        <f ca="1">Quicktipp!K22</f>
        <v>1</v>
      </c>
      <c r="L22" s="22">
        <f ca="1">Quicktipp!L22</f>
        <v>29</v>
      </c>
      <c r="Q22" s="590"/>
      <c r="R22" s="590"/>
      <c r="T22" s="164">
        <v>4</v>
      </c>
      <c r="U22" s="165" t="s">
        <v>139</v>
      </c>
      <c r="V22" s="166" t="str">
        <f ca="1">Quicktipp!V22</f>
        <v>Serbien</v>
      </c>
      <c r="W22" s="166">
        <f ca="1">Quicktipp!W22</f>
        <v>3</v>
      </c>
      <c r="X22" s="167">
        <f ca="1">Quicktipp!X22</f>
        <v>5</v>
      </c>
      <c r="Y22" s="167" t="s">
        <v>54</v>
      </c>
      <c r="Z22" s="165">
        <f ca="1">Quicktipp!Z22</f>
        <v>11</v>
      </c>
      <c r="AA22" s="167">
        <f ca="1">Quicktipp!AA22</f>
        <v>-6</v>
      </c>
      <c r="AB22" s="168">
        <f ca="1">Quicktipp!AB22</f>
        <v>1</v>
      </c>
      <c r="AC22" s="169" t="str">
        <f ca="1">Quicktipp!AC22</f>
        <v/>
      </c>
      <c r="AE22" s="19"/>
      <c r="AF22" s="19"/>
      <c r="AG22" s="576"/>
      <c r="AH22" s="343"/>
      <c r="AI22" s="619" t="s">
        <v>138</v>
      </c>
      <c r="AJ22" s="620"/>
      <c r="AK22" s="620"/>
      <c r="AL22" s="620"/>
      <c r="AM22" s="620"/>
      <c r="AN22" s="620"/>
      <c r="AO22" s="620"/>
      <c r="AP22" s="620"/>
      <c r="AQ22" s="620"/>
      <c r="AR22" s="620"/>
      <c r="AS22" s="620"/>
      <c r="AT22" s="621"/>
    </row>
    <row r="23" spans="2:55" ht="19.5" customHeight="1" x14ac:dyDescent="0.35">
      <c r="B23" s="252">
        <f>Quicktipp!B23</f>
        <v>29</v>
      </c>
      <c r="C23" s="286">
        <f>Quicktipp!C23</f>
        <v>45468</v>
      </c>
      <c r="D23" s="287">
        <f>Quicktipp!D23</f>
        <v>0.875</v>
      </c>
      <c r="E23" s="288" t="str">
        <f>Quicktipp!E23</f>
        <v>England</v>
      </c>
      <c r="F23" s="288" t="str">
        <f>Quicktipp!F23</f>
        <v>Slowenien</v>
      </c>
      <c r="G23" s="289">
        <f ca="1">Quicktipp!G23</f>
        <v>2</v>
      </c>
      <c r="H23" s="289" t="s">
        <v>54</v>
      </c>
      <c r="I23" s="289">
        <f ca="1">Quicktipp!I23</f>
        <v>2</v>
      </c>
      <c r="J23" s="289">
        <f>Quicktipp!J23</f>
        <v>0</v>
      </c>
      <c r="K23" s="153" t="str">
        <f ca="1">Quicktipp!K23</f>
        <v>X</v>
      </c>
      <c r="L23" s="22">
        <f ca="1">Quicktipp!L23</f>
        <v>9</v>
      </c>
      <c r="P23" s="19" t="str">
        <f ca="1">Quicktipp!P23</f>
        <v>nein</v>
      </c>
      <c r="Q23" s="40">
        <f ca="1">Quicktipp!Q23</f>
        <v>2</v>
      </c>
      <c r="T23" s="170"/>
      <c r="U23" s="276" t="str">
        <f ca="1">Quicktipp!U23</f>
        <v/>
      </c>
      <c r="V23" s="644" t="str">
        <f ca="1">Quicktipp!V23</f>
        <v/>
      </c>
      <c r="W23" s="644"/>
      <c r="X23" s="644"/>
      <c r="Y23" s="644"/>
      <c r="Z23" s="644"/>
      <c r="AA23" s="644"/>
      <c r="AB23" s="644"/>
      <c r="AC23" s="645"/>
      <c r="AE23" s="19" t="str">
        <f ca="1">Quicktipp!AE23</f>
        <v>N</v>
      </c>
      <c r="AF23" s="19"/>
      <c r="AG23" s="574" t="str">
        <f ca="1">Quicktipp!AG23:AG24</f>
        <v xml:space="preserve"> </v>
      </c>
      <c r="AH23" s="343"/>
      <c r="AI23" s="622"/>
      <c r="AJ23" s="623"/>
      <c r="AK23" s="623"/>
      <c r="AL23" s="623"/>
      <c r="AM23" s="623"/>
      <c r="AN23" s="623"/>
      <c r="AO23" s="623"/>
      <c r="AP23" s="623"/>
      <c r="AQ23" s="623"/>
      <c r="AR23" s="623"/>
      <c r="AS23" s="623"/>
      <c r="AT23" s="624"/>
    </row>
    <row r="24" spans="2:55" ht="19.5" customHeight="1" thickBot="1" x14ac:dyDescent="0.4">
      <c r="B24" s="253">
        <f>Quicktipp!B24</f>
        <v>30</v>
      </c>
      <c r="C24" s="290">
        <f>Quicktipp!C24</f>
        <v>45468</v>
      </c>
      <c r="D24" s="291">
        <f>Quicktipp!D24</f>
        <v>0.875</v>
      </c>
      <c r="E24" s="292" t="str">
        <f>Quicktipp!E24</f>
        <v>Dänemark</v>
      </c>
      <c r="F24" s="292" t="str">
        <f>Quicktipp!F24</f>
        <v>Serbien</v>
      </c>
      <c r="G24" s="293">
        <f ca="1">Quicktipp!G24</f>
        <v>5</v>
      </c>
      <c r="H24" s="293" t="s">
        <v>54</v>
      </c>
      <c r="I24" s="293">
        <f ca="1">Quicktipp!I24</f>
        <v>0</v>
      </c>
      <c r="J24" s="293">
        <f>Quicktipp!J24</f>
        <v>0</v>
      </c>
      <c r="K24" s="154">
        <f ca="1">Quicktipp!K24</f>
        <v>1</v>
      </c>
      <c r="L24" s="22">
        <f ca="1">Quicktipp!L24</f>
        <v>26</v>
      </c>
      <c r="P24" s="19" t="str">
        <f ca="1">Quicktipp!P24</f>
        <v>nein</v>
      </c>
      <c r="Q24" s="40">
        <f ca="1">Quicktipp!Q24</f>
        <v>1</v>
      </c>
      <c r="T24" s="171">
        <v>1</v>
      </c>
      <c r="U24" s="172">
        <f ca="1">Quicktipp!U24</f>
        <v>1</v>
      </c>
      <c r="V24" s="641"/>
      <c r="W24" s="641"/>
      <c r="X24" s="641"/>
      <c r="Y24" s="641"/>
      <c r="Z24" s="641"/>
      <c r="AA24" s="641"/>
      <c r="AB24" s="641"/>
      <c r="AC24" s="642"/>
      <c r="AE24" s="19" t="str">
        <f ca="1">Quicktipp!AE24</f>
        <v>N</v>
      </c>
      <c r="AF24" s="19"/>
      <c r="AG24" s="574"/>
      <c r="AH24" s="343"/>
      <c r="AI24" s="656"/>
      <c r="AJ24" s="657"/>
      <c r="AK24" s="657"/>
      <c r="AL24" s="657"/>
      <c r="AM24" s="657"/>
      <c r="AN24" s="657"/>
      <c r="AO24" s="657"/>
      <c r="AP24" s="657"/>
      <c r="AQ24" s="657"/>
      <c r="AR24" s="657"/>
      <c r="AS24" s="657"/>
      <c r="AT24" s="658"/>
    </row>
    <row r="25" spans="2:55" ht="19.5" customHeight="1" thickBot="1" x14ac:dyDescent="0.4">
      <c r="C25" s="294"/>
      <c r="D25" s="294"/>
      <c r="E25" s="295"/>
      <c r="F25" s="295"/>
      <c r="G25" s="296"/>
      <c r="H25" s="294"/>
      <c r="I25" s="297"/>
      <c r="J25" s="294"/>
      <c r="K25" s="294"/>
      <c r="L25" s="39"/>
      <c r="M25" s="39"/>
      <c r="N25" s="39"/>
      <c r="O25" s="17"/>
      <c r="P25" s="17"/>
      <c r="AE25" s="19"/>
      <c r="AF25" s="19"/>
      <c r="AG25" s="19"/>
      <c r="AH25" s="575">
        <f>Quicktipp!AH25:AH26</f>
        <v>45</v>
      </c>
      <c r="AI25" s="625">
        <f>Quicktipp!AI25:AI26</f>
        <v>45478</v>
      </c>
      <c r="AJ25" s="638">
        <f>Quicktipp!AJ25:AJ26</f>
        <v>0.75</v>
      </c>
      <c r="AK25" s="632" t="str">
        <f>Quicktipp!AK25:AK26</f>
        <v>1AF3</v>
      </c>
      <c r="AL25" s="659" t="str">
        <f ca="1">Quicktipp!AL25:AL26</f>
        <v>Schottland</v>
      </c>
      <c r="AM25" s="632" t="str">
        <f>Quicktipp!AM25:AM26</f>
        <v>1AF1</v>
      </c>
      <c r="AN25" s="659" t="str">
        <f ca="1">Quicktipp!AN25:AN26</f>
        <v>England</v>
      </c>
      <c r="AO25" s="628">
        <f ca="1">Quicktipp!AO25:AO26</f>
        <v>3</v>
      </c>
      <c r="AP25" s="628" t="s">
        <v>54</v>
      </c>
      <c r="AQ25" s="697">
        <f ca="1">Quicktipp!AQ25:AQ26</f>
        <v>5</v>
      </c>
      <c r="AR25" s="632"/>
      <c r="AS25" s="632">
        <f ca="1">Quicktipp!AS25:AS26</f>
        <v>32</v>
      </c>
      <c r="AT25" s="636">
        <f ca="1">Quicktipp!AT25:AT26</f>
        <v>2</v>
      </c>
      <c r="AU25" s="594">
        <f ca="1">Quicktipp!AU25:AU26</f>
        <v>2</v>
      </c>
      <c r="AV25" s="476" t="str">
        <f>Quicktipp!AV25:AV26</f>
        <v>1VF1</v>
      </c>
      <c r="AW25" s="482" t="str">
        <f ca="1">Quicktipp!AW25:AW26</f>
        <v>England</v>
      </c>
      <c r="AX25" s="476" t="str">
        <f ca="1">Quicktipp!AX25:AX26</f>
        <v>A2</v>
      </c>
      <c r="AY25" s="476" t="str">
        <f ca="1">Quicktipp!AY25:AY26</f>
        <v>C4</v>
      </c>
      <c r="AZ25" s="476" t="str">
        <f ca="1">Quicktipp!AZ25:AZ26</f>
        <v>nein</v>
      </c>
      <c r="BA25" s="476" t="str">
        <f ca="1">Quicktipp!BA25:BA26</f>
        <v/>
      </c>
      <c r="BB25" s="476" t="str">
        <f>Quicktipp!BB25:BB26</f>
        <v>2VF1</v>
      </c>
      <c r="BC25" s="482" t="str">
        <f ca="1">Quicktipp!BC25:BC26</f>
        <v>Schottland</v>
      </c>
    </row>
    <row r="26" spans="2:55" ht="28.5" customHeight="1" thickBot="1" x14ac:dyDescent="0.4">
      <c r="B26" s="251"/>
      <c r="C26" s="614" t="s">
        <v>137</v>
      </c>
      <c r="D26" s="615"/>
      <c r="E26" s="615"/>
      <c r="F26" s="615"/>
      <c r="G26" s="615"/>
      <c r="H26" s="185"/>
      <c r="I26" s="184"/>
      <c r="J26" s="185"/>
      <c r="K26" s="183"/>
      <c r="L26" s="39"/>
      <c r="M26" s="39"/>
      <c r="N26" s="39"/>
      <c r="O26" s="17"/>
      <c r="P26" s="17"/>
      <c r="Q26" s="590" t="str">
        <f ca="1">Quicktipp!Q26</f>
        <v/>
      </c>
      <c r="R26" s="590"/>
      <c r="T26" s="616" t="s">
        <v>137</v>
      </c>
      <c r="U26" s="617"/>
      <c r="V26" s="617"/>
      <c r="W26" s="617"/>
      <c r="X26" s="617"/>
      <c r="Y26" s="617"/>
      <c r="Z26" s="617"/>
      <c r="AA26" s="617"/>
      <c r="AB26" s="617"/>
      <c r="AC26" s="618"/>
      <c r="AE26" s="19"/>
      <c r="AF26" s="19"/>
      <c r="AG26" s="576" t="str">
        <f ca="1">Quicktipp!AG26:AG30</f>
        <v>.</v>
      </c>
      <c r="AH26" s="575"/>
      <c r="AI26" s="626"/>
      <c r="AJ26" s="627"/>
      <c r="AK26" s="633"/>
      <c r="AL26" s="660"/>
      <c r="AM26" s="633"/>
      <c r="AN26" s="660"/>
      <c r="AO26" s="629"/>
      <c r="AP26" s="629"/>
      <c r="AQ26" s="698"/>
      <c r="AR26" s="633"/>
      <c r="AS26" s="633"/>
      <c r="AT26" s="637"/>
      <c r="AU26" s="594"/>
      <c r="AV26" s="476"/>
      <c r="AW26" s="482"/>
      <c r="AX26" s="476"/>
      <c r="AY26" s="476"/>
      <c r="AZ26" s="476"/>
      <c r="BA26" s="476"/>
      <c r="BB26" s="476"/>
      <c r="BC26" s="482"/>
    </row>
    <row r="27" spans="2:55" ht="19.5" customHeight="1" x14ac:dyDescent="0.35">
      <c r="B27" s="252">
        <f>Quicktipp!B27</f>
        <v>7</v>
      </c>
      <c r="C27" s="286">
        <f>Quicktipp!C27</f>
        <v>45459</v>
      </c>
      <c r="D27" s="287">
        <f>Quicktipp!D27</f>
        <v>0.625</v>
      </c>
      <c r="E27" s="288" t="str">
        <f>Quicktipp!E27</f>
        <v>Polen</v>
      </c>
      <c r="F27" s="288" t="str">
        <f>Quicktipp!F27</f>
        <v>Niederlande</v>
      </c>
      <c r="G27" s="289">
        <f ca="1">Quicktipp!G27</f>
        <v>4</v>
      </c>
      <c r="H27" s="289" t="s">
        <v>54</v>
      </c>
      <c r="I27" s="289">
        <f ca="1">Quicktipp!I27</f>
        <v>6</v>
      </c>
      <c r="J27" s="289">
        <f>Quicktipp!J27</f>
        <v>0</v>
      </c>
      <c r="K27" s="151">
        <f ca="1">Quicktipp!K27</f>
        <v>2</v>
      </c>
      <c r="L27" s="22">
        <f ca="1">Quicktipp!L27</f>
        <v>44</v>
      </c>
      <c r="Q27" s="590"/>
      <c r="R27" s="590"/>
      <c r="T27" s="158">
        <v>1</v>
      </c>
      <c r="U27" s="159" t="s">
        <v>139</v>
      </c>
      <c r="V27" s="160" t="str">
        <f ca="1">Quicktipp!V27</f>
        <v>Niederlande</v>
      </c>
      <c r="W27" s="160">
        <f ca="1">Quicktipp!W27</f>
        <v>3</v>
      </c>
      <c r="X27" s="162">
        <f ca="1">Quicktipp!X27</f>
        <v>10</v>
      </c>
      <c r="Y27" s="161" t="s">
        <v>54</v>
      </c>
      <c r="Z27" s="159">
        <f ca="1">Quicktipp!Z27</f>
        <v>5</v>
      </c>
      <c r="AA27" s="161">
        <f ca="1">Quicktipp!AA27</f>
        <v>5</v>
      </c>
      <c r="AB27" s="162">
        <f ca="1">Quicktipp!AB27</f>
        <v>7</v>
      </c>
      <c r="AC27" s="163" t="str">
        <f ca="1">Quicktipp!AC27</f>
        <v/>
      </c>
      <c r="AD27" s="340" t="str">
        <f>Quicktipp!AD27</f>
        <v>Reihung
unter den</v>
      </c>
      <c r="AE27" s="19"/>
      <c r="AF27" s="19"/>
      <c r="AG27" s="576"/>
      <c r="AH27" s="575">
        <f>Quicktipp!AH27:AH28</f>
        <v>46</v>
      </c>
      <c r="AI27" s="626">
        <f>Quicktipp!AI27:AI28</f>
        <v>45478</v>
      </c>
      <c r="AJ27" s="627">
        <f>Quicktipp!AJ27:AJ28</f>
        <v>0.875</v>
      </c>
      <c r="AK27" s="633" t="str">
        <f>Quicktipp!AK27:AK28</f>
        <v>1AF5</v>
      </c>
      <c r="AL27" s="660" t="str">
        <f ca="1">Quicktipp!AL27:AL28</f>
        <v>Tschechien</v>
      </c>
      <c r="AM27" s="633" t="str">
        <f>Quicktipp!AM27:AM28</f>
        <v>1AF6</v>
      </c>
      <c r="AN27" s="660" t="str">
        <f ca="1">Quicktipp!AN27:AN28</f>
        <v>Ukraine</v>
      </c>
      <c r="AO27" s="643">
        <f ca="1">Quicktipp!AO27:AO28</f>
        <v>5</v>
      </c>
      <c r="AP27" s="643" t="s">
        <v>54</v>
      </c>
      <c r="AQ27" s="699">
        <f ca="1">Quicktipp!AQ27:AQ28</f>
        <v>4</v>
      </c>
      <c r="AR27" s="633"/>
      <c r="AS27" s="633">
        <f ca="1">Quicktipp!AS27:AS28</f>
        <v>30</v>
      </c>
      <c r="AT27" s="637">
        <f ca="1">Quicktipp!AT27:AT28</f>
        <v>1</v>
      </c>
      <c r="AU27" s="594">
        <f ca="1">Quicktipp!AU27:AU28</f>
        <v>2</v>
      </c>
      <c r="AV27" s="476" t="str">
        <f>Quicktipp!AV27:AV28</f>
        <v>1VF2</v>
      </c>
      <c r="AW27" s="482" t="str">
        <f ca="1">Quicktipp!AW27:AW28</f>
        <v>Tschechien</v>
      </c>
      <c r="AX27" s="476" t="str">
        <f ca="1">Quicktipp!AX27:AX28</f>
        <v>F4</v>
      </c>
      <c r="AY27" s="476" t="str">
        <f ca="1">Quicktipp!AY27:AY28</f>
        <v>E4</v>
      </c>
      <c r="AZ27" s="476" t="str">
        <f ca="1">Quicktipp!AZ27:AZ28</f>
        <v>nein</v>
      </c>
      <c r="BA27" s="476" t="str">
        <f ca="1">Quicktipp!BA27:BA28</f>
        <v/>
      </c>
      <c r="BB27" s="476" t="str">
        <f>Quicktipp!BB27:BB28</f>
        <v>2VF2</v>
      </c>
      <c r="BC27" s="482" t="str">
        <f ca="1">Quicktipp!BC27:BC28</f>
        <v>Ukraine</v>
      </c>
    </row>
    <row r="28" spans="2:55" ht="19.5" customHeight="1" x14ac:dyDescent="0.35">
      <c r="B28" s="252">
        <f>Quicktipp!B28</f>
        <v>8</v>
      </c>
      <c r="C28" s="286">
        <f>Quicktipp!C28</f>
        <v>45460</v>
      </c>
      <c r="D28" s="287">
        <f>Quicktipp!D28</f>
        <v>0.875</v>
      </c>
      <c r="E28" s="288" t="str">
        <f>Quicktipp!E28</f>
        <v>Österreich</v>
      </c>
      <c r="F28" s="288" t="str">
        <f>Quicktipp!F28</f>
        <v>Frankreich</v>
      </c>
      <c r="G28" s="289">
        <f ca="1">Quicktipp!G28</f>
        <v>5</v>
      </c>
      <c r="H28" s="289" t="s">
        <v>54</v>
      </c>
      <c r="I28" s="289">
        <f ca="1">Quicktipp!I28</f>
        <v>5</v>
      </c>
      <c r="J28" s="289">
        <f>Quicktipp!J28</f>
        <v>0</v>
      </c>
      <c r="K28" s="151" t="str">
        <f ca="1">Quicktipp!K28</f>
        <v>X</v>
      </c>
      <c r="L28" s="22">
        <f ca="1">Quicktipp!L28</f>
        <v>36</v>
      </c>
      <c r="Q28" s="590"/>
      <c r="R28" s="590"/>
      <c r="T28" s="158">
        <v>2</v>
      </c>
      <c r="U28" s="159" t="s">
        <v>139</v>
      </c>
      <c r="V28" s="160" t="str">
        <f ca="1">Quicktipp!V28</f>
        <v>Frankreich</v>
      </c>
      <c r="W28" s="160">
        <f ca="1">Quicktipp!W28</f>
        <v>3</v>
      </c>
      <c r="X28" s="162">
        <f ca="1">Quicktipp!X28</f>
        <v>10</v>
      </c>
      <c r="Y28" s="161" t="s">
        <v>54</v>
      </c>
      <c r="Z28" s="159">
        <f ca="1">Quicktipp!Z28</f>
        <v>12</v>
      </c>
      <c r="AA28" s="161">
        <f ca="1">Quicktipp!AA28</f>
        <v>-2</v>
      </c>
      <c r="AB28" s="162">
        <f ca="1">Quicktipp!AB28</f>
        <v>4</v>
      </c>
      <c r="AC28" s="163" t="str">
        <f ca="1">Quicktipp!AC28</f>
        <v/>
      </c>
      <c r="AD28" s="341" t="str">
        <f>Quicktipp!AD28</f>
        <v>Dritt-
Platzierten</v>
      </c>
      <c r="AE28" s="19"/>
      <c r="AF28" s="19"/>
      <c r="AG28" s="576"/>
      <c r="AH28" s="575"/>
      <c r="AI28" s="626"/>
      <c r="AJ28" s="627"/>
      <c r="AK28" s="633"/>
      <c r="AL28" s="660"/>
      <c r="AM28" s="633"/>
      <c r="AN28" s="660"/>
      <c r="AO28" s="629"/>
      <c r="AP28" s="629"/>
      <c r="AQ28" s="698"/>
      <c r="AR28" s="633"/>
      <c r="AS28" s="633"/>
      <c r="AT28" s="637"/>
      <c r="AU28" s="594"/>
      <c r="AV28" s="476"/>
      <c r="AW28" s="482"/>
      <c r="AX28" s="476"/>
      <c r="AY28" s="476"/>
      <c r="AZ28" s="476"/>
      <c r="BA28" s="476"/>
      <c r="BB28" s="476"/>
      <c r="BC28" s="482"/>
    </row>
    <row r="29" spans="2:55" ht="19.5" customHeight="1" thickBot="1" x14ac:dyDescent="0.4">
      <c r="B29" s="252">
        <f>Quicktipp!B29</f>
        <v>19</v>
      </c>
      <c r="C29" s="286">
        <f>Quicktipp!C29</f>
        <v>45464</v>
      </c>
      <c r="D29" s="287">
        <f>Quicktipp!D29</f>
        <v>0.75</v>
      </c>
      <c r="E29" s="288" t="str">
        <f>Quicktipp!E29</f>
        <v>Polen</v>
      </c>
      <c r="F29" s="288" t="str">
        <f>Quicktipp!F29</f>
        <v>Österreich</v>
      </c>
      <c r="G29" s="289">
        <f ca="1">Quicktipp!G29</f>
        <v>6</v>
      </c>
      <c r="H29" s="289" t="s">
        <v>54</v>
      </c>
      <c r="I29" s="289">
        <f ca="1">Quicktipp!I29</f>
        <v>2</v>
      </c>
      <c r="J29" s="289">
        <f>Quicktipp!J29</f>
        <v>0</v>
      </c>
      <c r="K29" s="151">
        <f ca="1">Quicktipp!K29</f>
        <v>1</v>
      </c>
      <c r="L29" s="22">
        <f ca="1">Quicktipp!L29</f>
        <v>39</v>
      </c>
      <c r="Q29" s="590"/>
      <c r="R29" s="590"/>
      <c r="T29" s="158">
        <v>3</v>
      </c>
      <c r="U29" s="159" t="s">
        <v>139</v>
      </c>
      <c r="V29" s="160" t="str">
        <f ca="1">Quicktipp!V29</f>
        <v>Polen</v>
      </c>
      <c r="W29" s="160">
        <f ca="1">Quicktipp!W29</f>
        <v>3</v>
      </c>
      <c r="X29" s="162">
        <f ca="1">Quicktipp!X29</f>
        <v>14</v>
      </c>
      <c r="Y29" s="161" t="s">
        <v>54</v>
      </c>
      <c r="Z29" s="159">
        <f ca="1">Quicktipp!Z29</f>
        <v>13</v>
      </c>
      <c r="AA29" s="161">
        <f ca="1">Quicktipp!AA29</f>
        <v>1</v>
      </c>
      <c r="AB29" s="162">
        <f ca="1">Quicktipp!AB29</f>
        <v>3</v>
      </c>
      <c r="AC29" s="163" t="str">
        <f ca="1">Quicktipp!AC29</f>
        <v/>
      </c>
      <c r="AD29" s="342">
        <f ca="1">Quicktipp!AD29</f>
        <v>2</v>
      </c>
      <c r="AE29" s="19"/>
      <c r="AF29" s="19"/>
      <c r="AG29" s="576"/>
      <c r="AH29" s="575">
        <f>Quicktipp!AH29:AH30</f>
        <v>47</v>
      </c>
      <c r="AI29" s="626">
        <f>Quicktipp!AI29:AI30</f>
        <v>45479</v>
      </c>
      <c r="AJ29" s="627">
        <f>Quicktipp!AJ29:AJ30</f>
        <v>0.875</v>
      </c>
      <c r="AK29" s="633" t="str">
        <f>Quicktipp!AK29:AK30</f>
        <v>1AF7</v>
      </c>
      <c r="AL29" s="660" t="str">
        <f ca="1">Quicktipp!AL29:AL30</f>
        <v>Italien</v>
      </c>
      <c r="AM29" s="633" t="str">
        <f>Quicktipp!AM29:AM30</f>
        <v>1AF8</v>
      </c>
      <c r="AN29" s="660" t="str">
        <f ca="1">Quicktipp!AN29:AN30</f>
        <v>Niederlande</v>
      </c>
      <c r="AO29" s="643">
        <f ca="1">Quicktipp!AO29:AO30</f>
        <v>3</v>
      </c>
      <c r="AP29" s="643" t="s">
        <v>54</v>
      </c>
      <c r="AQ29" s="699">
        <f ca="1">Quicktipp!AQ29:AQ30</f>
        <v>2</v>
      </c>
      <c r="AR29" s="633"/>
      <c r="AS29" s="633">
        <f ca="1">Quicktipp!AS29:AS30</f>
        <v>12</v>
      </c>
      <c r="AT29" s="637">
        <f ca="1">Quicktipp!AT29:AT30</f>
        <v>1</v>
      </c>
      <c r="AU29" s="594">
        <f ca="1">Quicktipp!AU29:AU30</f>
        <v>2</v>
      </c>
      <c r="AV29" s="476" t="str">
        <f>Quicktipp!AV29:AV30</f>
        <v>1VF3</v>
      </c>
      <c r="AW29" s="482" t="str">
        <f ca="1">Quicktipp!AW29:AW30</f>
        <v>Italien</v>
      </c>
      <c r="AX29" s="476" t="str">
        <f ca="1">Quicktipp!AX29:AX30</f>
        <v>B3</v>
      </c>
      <c r="AY29" s="476" t="str">
        <f ca="1">Quicktipp!AY29:AY30</f>
        <v>D2</v>
      </c>
      <c r="AZ29" s="476" t="str">
        <f ca="1">Quicktipp!AZ29:AZ30</f>
        <v>nein</v>
      </c>
      <c r="BA29" s="476" t="str">
        <f ca="1">Quicktipp!BA29:BA30</f>
        <v/>
      </c>
      <c r="BB29" s="476" t="str">
        <f>Quicktipp!BB29:BB30</f>
        <v>2VF3</v>
      </c>
      <c r="BC29" s="482" t="str">
        <f ca="1">Quicktipp!BC29:BC30</f>
        <v>Niederlande</v>
      </c>
    </row>
    <row r="30" spans="2:55" ht="19.5" customHeight="1" x14ac:dyDescent="0.35">
      <c r="B30" s="252">
        <f>Quicktipp!B30</f>
        <v>20</v>
      </c>
      <c r="C30" s="286">
        <f>Quicktipp!C30</f>
        <v>45464</v>
      </c>
      <c r="D30" s="287">
        <f>Quicktipp!D30</f>
        <v>0.875</v>
      </c>
      <c r="E30" s="288" t="str">
        <f>Quicktipp!E30</f>
        <v>Niederlande</v>
      </c>
      <c r="F30" s="288" t="str">
        <f>Quicktipp!F30</f>
        <v>Frankreich</v>
      </c>
      <c r="G30" s="289">
        <f ca="1">Quicktipp!G30</f>
        <v>3</v>
      </c>
      <c r="H30" s="289" t="s">
        <v>54</v>
      </c>
      <c r="I30" s="289">
        <f ca="1">Quicktipp!I30</f>
        <v>0</v>
      </c>
      <c r="J30" s="289">
        <f>Quicktipp!J30</f>
        <v>0</v>
      </c>
      <c r="K30" s="151">
        <f ca="1">Quicktipp!K30</f>
        <v>1</v>
      </c>
      <c r="L30" s="22">
        <f ca="1">Quicktipp!L30</f>
        <v>10</v>
      </c>
      <c r="Q30" s="590"/>
      <c r="R30" s="590"/>
      <c r="T30" s="164">
        <v>4</v>
      </c>
      <c r="U30" s="165" t="s">
        <v>139</v>
      </c>
      <c r="V30" s="166" t="str">
        <f ca="1">Quicktipp!V30</f>
        <v>Österreich</v>
      </c>
      <c r="W30" s="166">
        <f ca="1">Quicktipp!W30</f>
        <v>3</v>
      </c>
      <c r="X30" s="168">
        <f ca="1">Quicktipp!X30</f>
        <v>8</v>
      </c>
      <c r="Y30" s="167" t="s">
        <v>54</v>
      </c>
      <c r="Z30" s="165">
        <f ca="1">Quicktipp!Z30</f>
        <v>12</v>
      </c>
      <c r="AA30" s="167">
        <f ca="1">Quicktipp!AA30</f>
        <v>-4</v>
      </c>
      <c r="AB30" s="168">
        <f ca="1">Quicktipp!AB30</f>
        <v>2</v>
      </c>
      <c r="AC30" s="169" t="str">
        <f ca="1">Quicktipp!AC30</f>
        <v/>
      </c>
      <c r="AE30" s="19"/>
      <c r="AF30" s="19"/>
      <c r="AG30" s="576"/>
      <c r="AH30" s="575"/>
      <c r="AI30" s="626"/>
      <c r="AJ30" s="627"/>
      <c r="AK30" s="633"/>
      <c r="AL30" s="660"/>
      <c r="AM30" s="633"/>
      <c r="AN30" s="660"/>
      <c r="AO30" s="629"/>
      <c r="AP30" s="629"/>
      <c r="AQ30" s="698"/>
      <c r="AR30" s="633"/>
      <c r="AS30" s="633"/>
      <c r="AT30" s="637"/>
      <c r="AU30" s="594"/>
      <c r="AV30" s="476"/>
      <c r="AW30" s="482"/>
      <c r="AX30" s="476"/>
      <c r="AY30" s="476"/>
      <c r="AZ30" s="476"/>
      <c r="BA30" s="476"/>
      <c r="BB30" s="476"/>
      <c r="BC30" s="482"/>
    </row>
    <row r="31" spans="2:55" ht="19.5" customHeight="1" x14ac:dyDescent="0.35">
      <c r="B31" s="252">
        <f>Quicktipp!B31</f>
        <v>31</v>
      </c>
      <c r="C31" s="286">
        <f>Quicktipp!C31</f>
        <v>45468</v>
      </c>
      <c r="D31" s="287">
        <f>Quicktipp!D31</f>
        <v>0.75</v>
      </c>
      <c r="E31" s="288" t="str">
        <f>Quicktipp!E31</f>
        <v>Frankreich</v>
      </c>
      <c r="F31" s="288" t="str">
        <f>Quicktipp!F31</f>
        <v>Polen</v>
      </c>
      <c r="G31" s="289">
        <f ca="1">Quicktipp!G31</f>
        <v>5</v>
      </c>
      <c r="H31" s="289" t="s">
        <v>54</v>
      </c>
      <c r="I31" s="289">
        <f ca="1">Quicktipp!I31</f>
        <v>4</v>
      </c>
      <c r="J31" s="289">
        <f>Quicktipp!J31</f>
        <v>0</v>
      </c>
      <c r="K31" s="151">
        <f ca="1">Quicktipp!K31</f>
        <v>1</v>
      </c>
      <c r="L31" s="22">
        <f ca="1">Quicktipp!L31</f>
        <v>30</v>
      </c>
      <c r="P31" s="19" t="str">
        <f ca="1">Quicktipp!P31</f>
        <v>nein</v>
      </c>
      <c r="Q31" s="40">
        <f ca="1">Quicktipp!Q31</f>
        <v>1</v>
      </c>
      <c r="T31" s="170"/>
      <c r="U31" s="276" t="str">
        <f ca="1">Quicktipp!U31</f>
        <v/>
      </c>
      <c r="V31" s="644" t="str">
        <f ca="1">Quicktipp!V31</f>
        <v/>
      </c>
      <c r="W31" s="644"/>
      <c r="X31" s="644"/>
      <c r="Y31" s="644"/>
      <c r="Z31" s="644"/>
      <c r="AA31" s="644"/>
      <c r="AB31" s="644"/>
      <c r="AC31" s="645"/>
      <c r="AE31" s="19" t="str">
        <f ca="1">Quicktipp!AE31</f>
        <v>N</v>
      </c>
      <c r="AF31" s="19"/>
      <c r="AG31" s="574" t="str">
        <f ca="1">Quicktipp!AG31:AG32</f>
        <v xml:space="preserve"> </v>
      </c>
      <c r="AH31" s="575">
        <f>Quicktipp!AH31:AH32</f>
        <v>48</v>
      </c>
      <c r="AI31" s="626">
        <f>Quicktipp!AI31:AI32</f>
        <v>45479</v>
      </c>
      <c r="AJ31" s="627">
        <f>Quicktipp!AJ31:AJ32</f>
        <v>0.75</v>
      </c>
      <c r="AK31" s="633" t="str">
        <f>Quicktipp!AK31:AK32</f>
        <v>1AF4</v>
      </c>
      <c r="AL31" s="660" t="str">
        <f ca="1">Quicktipp!AL31:AL32</f>
        <v>Dänemark</v>
      </c>
      <c r="AM31" s="633" t="str">
        <f>Quicktipp!AM31:AM32</f>
        <v>1AF2</v>
      </c>
      <c r="AN31" s="660" t="str">
        <f ca="1">Quicktipp!AN31:AN32</f>
        <v>Spanien</v>
      </c>
      <c r="AO31" s="643">
        <f ca="1">Quicktipp!AO31:AO32</f>
        <v>1</v>
      </c>
      <c r="AP31" s="643" t="s">
        <v>54</v>
      </c>
      <c r="AQ31" s="699">
        <f ca="1">Quicktipp!AQ31:AQ32</f>
        <v>0</v>
      </c>
      <c r="AR31" s="633"/>
      <c r="AS31" s="633">
        <f ca="1">Quicktipp!AS31:AS32</f>
        <v>2</v>
      </c>
      <c r="AT31" s="637">
        <f ca="1">Quicktipp!AT31:AT32</f>
        <v>1</v>
      </c>
      <c r="AU31" s="594">
        <f ca="1">Quicktipp!AU31:AU32</f>
        <v>2</v>
      </c>
      <c r="AV31" s="476" t="str">
        <f>Quicktipp!AV31:AV32</f>
        <v>1VF4</v>
      </c>
      <c r="AW31" s="482" t="str">
        <f ca="1">Quicktipp!AW31:AW32</f>
        <v>Dänemark</v>
      </c>
      <c r="AX31" s="476" t="str">
        <f ca="1">Quicktipp!AX31:AX32</f>
        <v>C2</v>
      </c>
      <c r="AY31" s="476" t="str">
        <f ca="1">Quicktipp!AY31:AY32</f>
        <v>B1</v>
      </c>
      <c r="AZ31" s="476" t="str">
        <f ca="1">Quicktipp!AZ31:AZ32</f>
        <v>nein</v>
      </c>
      <c r="BA31" s="476" t="str">
        <f ca="1">Quicktipp!BA31:BA32</f>
        <v/>
      </c>
      <c r="BB31" s="476" t="str">
        <f>Quicktipp!BB31:BB32</f>
        <v>2VF4</v>
      </c>
      <c r="BC31" s="482" t="str">
        <f ca="1">Quicktipp!BC31:BC32</f>
        <v>Spanien</v>
      </c>
    </row>
    <row r="32" spans="2:55" ht="19.5" customHeight="1" thickBot="1" x14ac:dyDescent="0.4">
      <c r="B32" s="253">
        <f>Quicktipp!B32</f>
        <v>32</v>
      </c>
      <c r="C32" s="290">
        <f>Quicktipp!C32</f>
        <v>45468</v>
      </c>
      <c r="D32" s="291">
        <f>Quicktipp!D32</f>
        <v>0.75</v>
      </c>
      <c r="E32" s="292" t="str">
        <f>Quicktipp!E32</f>
        <v>Niederlande</v>
      </c>
      <c r="F32" s="292" t="str">
        <f>Quicktipp!F32</f>
        <v>Österreich</v>
      </c>
      <c r="G32" s="293">
        <f ca="1">Quicktipp!G32</f>
        <v>1</v>
      </c>
      <c r="H32" s="293" t="s">
        <v>54</v>
      </c>
      <c r="I32" s="293">
        <f ca="1">Quicktipp!I32</f>
        <v>1</v>
      </c>
      <c r="J32" s="293">
        <f>Quicktipp!J32</f>
        <v>0</v>
      </c>
      <c r="K32" s="152" t="str">
        <f ca="1">Quicktipp!K32</f>
        <v>X</v>
      </c>
      <c r="L32" s="22">
        <f ca="1">Quicktipp!L32</f>
        <v>4</v>
      </c>
      <c r="P32" s="19" t="str">
        <f ca="1">Quicktipp!P32</f>
        <v>nein</v>
      </c>
      <c r="Q32" s="40">
        <f ca="1">Quicktipp!Q32</f>
        <v>1</v>
      </c>
      <c r="T32" s="171">
        <v>1</v>
      </c>
      <c r="U32" s="172">
        <f ca="1">Quicktipp!U32</f>
        <v>1</v>
      </c>
      <c r="V32" s="641"/>
      <c r="W32" s="641"/>
      <c r="X32" s="641"/>
      <c r="Y32" s="641"/>
      <c r="Z32" s="641"/>
      <c r="AA32" s="641"/>
      <c r="AB32" s="641"/>
      <c r="AC32" s="642"/>
      <c r="AE32" s="19" t="str">
        <f ca="1">Quicktipp!AE32</f>
        <v>N</v>
      </c>
      <c r="AF32" s="19"/>
      <c r="AG32" s="574"/>
      <c r="AH32" s="575"/>
      <c r="AI32" s="653"/>
      <c r="AJ32" s="654"/>
      <c r="AK32" s="655"/>
      <c r="AL32" s="661"/>
      <c r="AM32" s="655"/>
      <c r="AN32" s="661"/>
      <c r="AO32" s="649"/>
      <c r="AP32" s="649"/>
      <c r="AQ32" s="700"/>
      <c r="AR32" s="655"/>
      <c r="AS32" s="655"/>
      <c r="AT32" s="652"/>
      <c r="AU32" s="594"/>
      <c r="AV32" s="476"/>
      <c r="AW32" s="482"/>
      <c r="AX32" s="476"/>
      <c r="AY32" s="476"/>
      <c r="AZ32" s="476"/>
      <c r="BA32" s="476"/>
      <c r="BB32" s="476"/>
      <c r="BC32" s="482"/>
    </row>
    <row r="33" spans="2:55" ht="19.5" customHeight="1" thickBot="1" x14ac:dyDescent="0.4">
      <c r="C33" s="294"/>
      <c r="D33" s="294"/>
      <c r="E33" s="295"/>
      <c r="F33" s="295"/>
      <c r="G33" s="296"/>
      <c r="H33" s="294"/>
      <c r="I33" s="297"/>
      <c r="J33" s="294"/>
      <c r="K33" s="294"/>
      <c r="AH33" s="343"/>
    </row>
    <row r="34" spans="2:55" ht="29.25" customHeight="1" thickBot="1" x14ac:dyDescent="0.4">
      <c r="B34" s="251"/>
      <c r="C34" s="614" t="s">
        <v>476</v>
      </c>
      <c r="D34" s="615"/>
      <c r="E34" s="615"/>
      <c r="F34" s="615"/>
      <c r="G34" s="615"/>
      <c r="H34" s="185"/>
      <c r="I34" s="184"/>
      <c r="J34" s="185"/>
      <c r="K34" s="183"/>
      <c r="L34" s="39"/>
      <c r="M34" s="39"/>
      <c r="N34" s="39"/>
      <c r="O34" s="17"/>
      <c r="P34" s="17"/>
      <c r="Q34" s="590" t="str">
        <f ca="1">Quicktipp!Q34</f>
        <v/>
      </c>
      <c r="R34" s="590"/>
      <c r="T34" s="616" t="s">
        <v>476</v>
      </c>
      <c r="U34" s="617"/>
      <c r="V34" s="617"/>
      <c r="W34" s="617"/>
      <c r="X34" s="617"/>
      <c r="Y34" s="617"/>
      <c r="Z34" s="617"/>
      <c r="AA34" s="617"/>
      <c r="AB34" s="617"/>
      <c r="AC34" s="618"/>
      <c r="AG34" s="576" t="str">
        <f ca="1">Quicktipp!AG34:AG38</f>
        <v>.</v>
      </c>
      <c r="AH34" s="343"/>
    </row>
    <row r="35" spans="2:55" ht="19.5" customHeight="1" x14ac:dyDescent="0.35">
      <c r="B35" s="252">
        <f>Quicktipp!B35</f>
        <v>9</v>
      </c>
      <c r="C35" s="286">
        <f>Quicktipp!C35</f>
        <v>45460</v>
      </c>
      <c r="D35" s="287">
        <f>Quicktipp!D35</f>
        <v>0.75</v>
      </c>
      <c r="E35" s="288" t="str">
        <f>Quicktipp!E35</f>
        <v>Belgien</v>
      </c>
      <c r="F35" s="288" t="str">
        <f>Quicktipp!F35</f>
        <v>Slowakei</v>
      </c>
      <c r="G35" s="289">
        <f ca="1">Quicktipp!G35</f>
        <v>4</v>
      </c>
      <c r="H35" s="289" t="s">
        <v>54</v>
      </c>
      <c r="I35" s="289">
        <f ca="1">Quicktipp!I35</f>
        <v>4</v>
      </c>
      <c r="J35" s="289">
        <f>Quicktipp!J35</f>
        <v>0</v>
      </c>
      <c r="K35" s="151" t="str">
        <f ca="1">Quicktipp!K35</f>
        <v>X</v>
      </c>
      <c r="L35" s="22">
        <f ca="1">Quicktipp!L35</f>
        <v>25</v>
      </c>
      <c r="Q35" s="590"/>
      <c r="R35" s="590"/>
      <c r="T35" s="158">
        <v>1</v>
      </c>
      <c r="U35" s="159" t="s">
        <v>139</v>
      </c>
      <c r="V35" s="160" t="str">
        <f ca="1">Quicktipp!V35</f>
        <v>Belgien</v>
      </c>
      <c r="W35" s="160">
        <f ca="1">Quicktipp!W35</f>
        <v>3</v>
      </c>
      <c r="X35" s="162">
        <f ca="1">Quicktipp!X35</f>
        <v>14</v>
      </c>
      <c r="Y35" s="161" t="s">
        <v>54</v>
      </c>
      <c r="Z35" s="159">
        <f ca="1">Quicktipp!Z35</f>
        <v>6</v>
      </c>
      <c r="AA35" s="161">
        <f ca="1">Quicktipp!AA35</f>
        <v>8</v>
      </c>
      <c r="AB35" s="162">
        <f ca="1">Quicktipp!AB35</f>
        <v>7</v>
      </c>
      <c r="AC35" s="163" t="str">
        <f ca="1">Quicktipp!AC35</f>
        <v/>
      </c>
      <c r="AD35" s="340" t="str">
        <f>Quicktipp!AD35</f>
        <v>Reihung
unter den</v>
      </c>
      <c r="AG35" s="576"/>
      <c r="AH35" s="343"/>
      <c r="AI35" s="662" t="s">
        <v>148</v>
      </c>
      <c r="AJ35" s="663"/>
      <c r="AK35" s="663"/>
      <c r="AL35" s="663"/>
      <c r="AM35" s="663"/>
      <c r="AN35" s="663"/>
      <c r="AO35" s="663"/>
      <c r="AP35" s="663"/>
      <c r="AQ35" s="663"/>
      <c r="AR35" s="663"/>
      <c r="AS35" s="663"/>
      <c r="AT35" s="664"/>
    </row>
    <row r="36" spans="2:55" ht="19.5" customHeight="1" x14ac:dyDescent="0.35">
      <c r="B36" s="252">
        <f>Quicktipp!B36</f>
        <v>10</v>
      </c>
      <c r="C36" s="286">
        <f>Quicktipp!C36</f>
        <v>45460</v>
      </c>
      <c r="D36" s="287">
        <f>Quicktipp!D36</f>
        <v>0.625</v>
      </c>
      <c r="E36" s="288" t="str">
        <f>Quicktipp!E36</f>
        <v>Rumänien</v>
      </c>
      <c r="F36" s="288" t="str">
        <f>Quicktipp!F36</f>
        <v>Ukraine</v>
      </c>
      <c r="G36" s="289">
        <f ca="1">Quicktipp!G36</f>
        <v>1</v>
      </c>
      <c r="H36" s="289" t="s">
        <v>54</v>
      </c>
      <c r="I36" s="289">
        <f ca="1">Quicktipp!I36</f>
        <v>6</v>
      </c>
      <c r="J36" s="289">
        <f>Quicktipp!J36</f>
        <v>0</v>
      </c>
      <c r="K36" s="151">
        <f ca="1">Quicktipp!K36</f>
        <v>2</v>
      </c>
      <c r="L36" s="22">
        <f ca="1">Quicktipp!L36</f>
        <v>47</v>
      </c>
      <c r="Q36" s="590"/>
      <c r="R36" s="590"/>
      <c r="T36" s="158">
        <v>2</v>
      </c>
      <c r="U36" s="159" t="s">
        <v>139</v>
      </c>
      <c r="V36" s="160" t="str">
        <f ca="1">Quicktipp!V36</f>
        <v>Ukraine</v>
      </c>
      <c r="W36" s="160">
        <f ca="1">Quicktipp!W36</f>
        <v>3</v>
      </c>
      <c r="X36" s="162">
        <f ca="1">Quicktipp!X36</f>
        <v>11</v>
      </c>
      <c r="Y36" s="161" t="s">
        <v>54</v>
      </c>
      <c r="Z36" s="159">
        <f ca="1">Quicktipp!Z36</f>
        <v>7</v>
      </c>
      <c r="AA36" s="161">
        <f ca="1">Quicktipp!AA36</f>
        <v>4</v>
      </c>
      <c r="AB36" s="162">
        <f ca="1">Quicktipp!AB36</f>
        <v>6</v>
      </c>
      <c r="AC36" s="163" t="str">
        <f ca="1">Quicktipp!AC36</f>
        <v/>
      </c>
      <c r="AD36" s="341" t="str">
        <f>Quicktipp!AD36</f>
        <v>Dritt-
Platzierten</v>
      </c>
      <c r="AE36" s="19"/>
      <c r="AF36" s="19"/>
      <c r="AG36" s="576"/>
      <c r="AH36" s="343"/>
      <c r="AI36" s="665"/>
      <c r="AJ36" s="666"/>
      <c r="AK36" s="666"/>
      <c r="AL36" s="666"/>
      <c r="AM36" s="666"/>
      <c r="AN36" s="666"/>
      <c r="AO36" s="666"/>
      <c r="AP36" s="666"/>
      <c r="AQ36" s="666"/>
      <c r="AR36" s="666"/>
      <c r="AS36" s="666"/>
      <c r="AT36" s="667"/>
    </row>
    <row r="37" spans="2:55" ht="19.5" customHeight="1" thickBot="1" x14ac:dyDescent="0.4">
      <c r="B37" s="252">
        <f>Quicktipp!B37</f>
        <v>21</v>
      </c>
      <c r="C37" s="286">
        <f>Quicktipp!C37</f>
        <v>45464</v>
      </c>
      <c r="D37" s="287">
        <f>Quicktipp!D37</f>
        <v>0.625</v>
      </c>
      <c r="E37" s="288" t="str">
        <f>Quicktipp!E37</f>
        <v>Belgien</v>
      </c>
      <c r="F37" s="288" t="str">
        <f>Quicktipp!F37</f>
        <v>Rumänien</v>
      </c>
      <c r="G37" s="289">
        <f ca="1">Quicktipp!G37</f>
        <v>4</v>
      </c>
      <c r="H37" s="289" t="s">
        <v>54</v>
      </c>
      <c r="I37" s="289">
        <f ca="1">Quicktipp!I37</f>
        <v>2</v>
      </c>
      <c r="J37" s="289">
        <f>Quicktipp!J37</f>
        <v>0</v>
      </c>
      <c r="K37" s="151">
        <f ca="1">Quicktipp!K37</f>
        <v>1</v>
      </c>
      <c r="L37" s="22">
        <f ca="1">Quicktipp!L37</f>
        <v>19</v>
      </c>
      <c r="Q37" s="590"/>
      <c r="R37" s="590"/>
      <c r="T37" s="158">
        <v>3</v>
      </c>
      <c r="U37" s="159" t="s">
        <v>139</v>
      </c>
      <c r="V37" s="160" t="str">
        <f ca="1">Quicktipp!V37</f>
        <v>Slowakei</v>
      </c>
      <c r="W37" s="160">
        <f ca="1">Quicktipp!W37</f>
        <v>3</v>
      </c>
      <c r="X37" s="162">
        <f ca="1">Quicktipp!X37</f>
        <v>4</v>
      </c>
      <c r="Y37" s="161" t="s">
        <v>54</v>
      </c>
      <c r="Z37" s="159">
        <f ca="1">Quicktipp!Z37</f>
        <v>9</v>
      </c>
      <c r="AA37" s="161">
        <f ca="1">Quicktipp!AA37</f>
        <v>-5</v>
      </c>
      <c r="AB37" s="162">
        <f ca="1">Quicktipp!AB37</f>
        <v>2</v>
      </c>
      <c r="AC37" s="163" t="str">
        <f ca="1">Quicktipp!AC37</f>
        <v/>
      </c>
      <c r="AD37" s="342">
        <f ca="1">Quicktipp!AD37</f>
        <v>6</v>
      </c>
      <c r="AE37" s="19"/>
      <c r="AF37" s="19"/>
      <c r="AG37" s="576"/>
      <c r="AH37" s="343"/>
      <c r="AI37" s="665"/>
      <c r="AJ37" s="666"/>
      <c r="AK37" s="666"/>
      <c r="AL37" s="666"/>
      <c r="AM37" s="666"/>
      <c r="AN37" s="666"/>
      <c r="AO37" s="666"/>
      <c r="AP37" s="666"/>
      <c r="AQ37" s="666"/>
      <c r="AR37" s="666"/>
      <c r="AS37" s="666"/>
      <c r="AT37" s="667"/>
    </row>
    <row r="38" spans="2:55" ht="19.5" customHeight="1" x14ac:dyDescent="0.35">
      <c r="B38" s="252">
        <f>Quicktipp!B38</f>
        <v>22</v>
      </c>
      <c r="C38" s="286">
        <f>Quicktipp!C38</f>
        <v>45465</v>
      </c>
      <c r="D38" s="287">
        <f>Quicktipp!D38</f>
        <v>0.875</v>
      </c>
      <c r="E38" s="288" t="str">
        <f>Quicktipp!E38</f>
        <v>Slowakei</v>
      </c>
      <c r="F38" s="288" t="str">
        <f>Quicktipp!F38</f>
        <v>Ukraine</v>
      </c>
      <c r="G38" s="289">
        <f ca="1">Quicktipp!G38</f>
        <v>0</v>
      </c>
      <c r="H38" s="289" t="s">
        <v>54</v>
      </c>
      <c r="I38" s="289">
        <f ca="1">Quicktipp!I38</f>
        <v>5</v>
      </c>
      <c r="J38" s="289">
        <f>Quicktipp!J38</f>
        <v>0</v>
      </c>
      <c r="K38" s="151">
        <f ca="1">Quicktipp!K38</f>
        <v>2</v>
      </c>
      <c r="L38" s="22">
        <f ca="1">Quicktipp!L38</f>
        <v>35</v>
      </c>
      <c r="Q38" s="590"/>
      <c r="R38" s="590"/>
      <c r="T38" s="164">
        <v>4</v>
      </c>
      <c r="U38" s="165" t="s">
        <v>139</v>
      </c>
      <c r="V38" s="166" t="str">
        <f ca="1">Quicktipp!V38</f>
        <v>Rumänien</v>
      </c>
      <c r="W38" s="166">
        <f ca="1">Quicktipp!W38</f>
        <v>3</v>
      </c>
      <c r="X38" s="168">
        <f ca="1">Quicktipp!X38</f>
        <v>3</v>
      </c>
      <c r="Y38" s="167" t="s">
        <v>54</v>
      </c>
      <c r="Z38" s="165">
        <f ca="1">Quicktipp!Z38</f>
        <v>10</v>
      </c>
      <c r="AA38" s="167">
        <f ca="1">Quicktipp!AA38</f>
        <v>-7</v>
      </c>
      <c r="AB38" s="168">
        <f ca="1">Quicktipp!AB38</f>
        <v>1</v>
      </c>
      <c r="AC38" s="169" t="str">
        <f ca="1">Quicktipp!AC38</f>
        <v/>
      </c>
      <c r="AE38" s="19"/>
      <c r="AF38" s="19"/>
      <c r="AG38" s="576"/>
      <c r="AH38" s="575">
        <f>Quicktipp!AH38:AH39</f>
        <v>49</v>
      </c>
      <c r="AI38" s="625">
        <f>Quicktipp!AI38:AI39</f>
        <v>45482</v>
      </c>
      <c r="AJ38" s="638">
        <f>Quicktipp!AJ38:AJ39</f>
        <v>0.875</v>
      </c>
      <c r="AK38" s="632" t="str">
        <f>Quicktipp!AK38:AK39</f>
        <v>1VF1</v>
      </c>
      <c r="AL38" s="659" t="str">
        <f ca="1">Quicktipp!AL38:AL39</f>
        <v>England</v>
      </c>
      <c r="AM38" s="632" t="str">
        <f>Quicktipp!AM38:AM39</f>
        <v>1VF2</v>
      </c>
      <c r="AN38" s="659" t="str">
        <f ca="1">Quicktipp!AN38:AN39</f>
        <v>Tschechien</v>
      </c>
      <c r="AO38" s="612">
        <f ca="1">Quicktipp!AO38:AO39</f>
        <v>1</v>
      </c>
      <c r="AP38" s="628" t="s">
        <v>54</v>
      </c>
      <c r="AQ38" s="630">
        <f ca="1">Quicktipp!AQ38:AQ39</f>
        <v>5</v>
      </c>
      <c r="AR38" s="632"/>
      <c r="AS38" s="632">
        <f ca="1">Quicktipp!AS38:AS39</f>
        <v>34</v>
      </c>
      <c r="AT38" s="636">
        <f ca="1">Quicktipp!AT38:AT39</f>
        <v>2</v>
      </c>
      <c r="AU38" s="580">
        <f ca="1">Quicktipp!AU38:AU39</f>
        <v>1</v>
      </c>
      <c r="AV38" s="476" t="str">
        <f>Quicktipp!AV38:AV39</f>
        <v>1HF1</v>
      </c>
      <c r="AW38" s="482" t="str">
        <f ca="1">Quicktipp!AW38:AW39</f>
        <v>Tschechien</v>
      </c>
      <c r="AX38" s="476" t="str">
        <f ca="1">Quicktipp!AX38:AX39</f>
        <v>C4</v>
      </c>
      <c r="AY38" s="476" t="str">
        <f ca="1">Quicktipp!AY38:AY39</f>
        <v>F4</v>
      </c>
      <c r="AZ38" s="476" t="str">
        <f ca="1">Quicktipp!AZ38:AZ39</f>
        <v>nein</v>
      </c>
      <c r="BA38" s="476" t="str">
        <f ca="1">Quicktipp!BA38:BA39</f>
        <v/>
      </c>
      <c r="BB38" s="476" t="str">
        <f>Quicktipp!BB38:BB39</f>
        <v>2HF1</v>
      </c>
      <c r="BC38" s="482" t="str">
        <f ca="1">Quicktipp!BC38:BC39</f>
        <v>England</v>
      </c>
    </row>
    <row r="39" spans="2:55" ht="19.5" customHeight="1" x14ac:dyDescent="0.35">
      <c r="B39" s="252">
        <f>Quicktipp!B39</f>
        <v>33</v>
      </c>
      <c r="C39" s="286">
        <f>Quicktipp!C39</f>
        <v>45469</v>
      </c>
      <c r="D39" s="287">
        <f>Quicktipp!D39</f>
        <v>0.75</v>
      </c>
      <c r="E39" s="288" t="str">
        <f>Quicktipp!E39</f>
        <v>Ukraine</v>
      </c>
      <c r="F39" s="288" t="str">
        <f>Quicktipp!F39</f>
        <v>Belgien</v>
      </c>
      <c r="G39" s="289">
        <f ca="1">Quicktipp!G39</f>
        <v>0</v>
      </c>
      <c r="H39" s="289" t="s">
        <v>54</v>
      </c>
      <c r="I39" s="289">
        <f ca="1">Quicktipp!I39</f>
        <v>6</v>
      </c>
      <c r="J39" s="289">
        <f>Quicktipp!J39</f>
        <v>0</v>
      </c>
      <c r="K39" s="151">
        <f ca="1">Quicktipp!K39</f>
        <v>2</v>
      </c>
      <c r="L39" s="22">
        <f ca="1">Quicktipp!L39</f>
        <v>48</v>
      </c>
      <c r="P39" s="19" t="str">
        <f ca="1">Quicktipp!P39</f>
        <v>nein</v>
      </c>
      <c r="Q39" s="40">
        <f ca="1">Quicktipp!Q39</f>
        <v>1</v>
      </c>
      <c r="T39" s="170"/>
      <c r="U39" s="276" t="str">
        <f ca="1">Quicktipp!U39</f>
        <v/>
      </c>
      <c r="V39" s="644" t="str">
        <f ca="1">Quicktipp!V39</f>
        <v/>
      </c>
      <c r="W39" s="644"/>
      <c r="X39" s="644"/>
      <c r="Y39" s="644"/>
      <c r="Z39" s="644"/>
      <c r="AA39" s="644"/>
      <c r="AB39" s="644"/>
      <c r="AC39" s="645"/>
      <c r="AE39" s="19" t="str">
        <f ca="1">Quicktipp!AE39</f>
        <v>N</v>
      </c>
      <c r="AF39" s="19"/>
      <c r="AG39" s="574" t="str">
        <f ca="1">Quicktipp!AG39:AG40</f>
        <v xml:space="preserve"> </v>
      </c>
      <c r="AH39" s="575"/>
      <c r="AI39" s="626"/>
      <c r="AJ39" s="627"/>
      <c r="AK39" s="633"/>
      <c r="AL39" s="660"/>
      <c r="AM39" s="633"/>
      <c r="AN39" s="660"/>
      <c r="AO39" s="613"/>
      <c r="AP39" s="629"/>
      <c r="AQ39" s="631"/>
      <c r="AR39" s="633"/>
      <c r="AS39" s="633"/>
      <c r="AT39" s="637"/>
      <c r="AU39" s="580"/>
      <c r="AV39" s="476"/>
      <c r="AW39" s="482"/>
      <c r="AX39" s="476"/>
      <c r="AY39" s="476"/>
      <c r="AZ39" s="476"/>
      <c r="BA39" s="476"/>
      <c r="BB39" s="476"/>
      <c r="BC39" s="482"/>
    </row>
    <row r="40" spans="2:55" ht="19.5" customHeight="1" thickBot="1" x14ac:dyDescent="0.4">
      <c r="B40" s="253">
        <f>Quicktipp!B40</f>
        <v>34</v>
      </c>
      <c r="C40" s="290">
        <f>Quicktipp!C40</f>
        <v>45469</v>
      </c>
      <c r="D40" s="291">
        <f>Quicktipp!D40</f>
        <v>0.75</v>
      </c>
      <c r="E40" s="292" t="str">
        <f>Quicktipp!E40</f>
        <v>Slowakei</v>
      </c>
      <c r="F40" s="292" t="str">
        <f>Quicktipp!F40</f>
        <v>Rumänien</v>
      </c>
      <c r="G40" s="293">
        <f ca="1">Quicktipp!G40</f>
        <v>0</v>
      </c>
      <c r="H40" s="293" t="s">
        <v>54</v>
      </c>
      <c r="I40" s="293">
        <f ca="1">Quicktipp!I40</f>
        <v>0</v>
      </c>
      <c r="J40" s="293">
        <f>Quicktipp!J40</f>
        <v>0</v>
      </c>
      <c r="K40" s="152" t="str">
        <f ca="1">Quicktipp!K40</f>
        <v>X</v>
      </c>
      <c r="L40" s="22">
        <f ca="1">Quicktipp!L40</f>
        <v>1</v>
      </c>
      <c r="P40" s="19" t="str">
        <f ca="1">Quicktipp!P40</f>
        <v>nein</v>
      </c>
      <c r="Q40" s="40">
        <f ca="1">Quicktipp!Q40</f>
        <v>2</v>
      </c>
      <c r="T40" s="171">
        <v>1</v>
      </c>
      <c r="U40" s="172">
        <f ca="1">Quicktipp!U40</f>
        <v>1</v>
      </c>
      <c r="V40" s="641"/>
      <c r="W40" s="641"/>
      <c r="X40" s="641"/>
      <c r="Y40" s="641"/>
      <c r="Z40" s="641"/>
      <c r="AA40" s="641"/>
      <c r="AB40" s="641"/>
      <c r="AC40" s="642"/>
      <c r="AE40" s="19" t="str">
        <f ca="1">Quicktipp!AE40</f>
        <v>N</v>
      </c>
      <c r="AF40" s="19"/>
      <c r="AG40" s="574"/>
      <c r="AH40" s="575">
        <f>Quicktipp!AH40:AH41</f>
        <v>50</v>
      </c>
      <c r="AI40" s="626">
        <f>Quicktipp!AI40:AI41</f>
        <v>45483</v>
      </c>
      <c r="AJ40" s="627">
        <f>Quicktipp!AJ40:AJ41</f>
        <v>0.875</v>
      </c>
      <c r="AK40" s="633" t="str">
        <f>Quicktipp!AK40:AK41</f>
        <v>1VF3</v>
      </c>
      <c r="AL40" s="660" t="str">
        <f ca="1">Quicktipp!AL40:AL41</f>
        <v>Italien</v>
      </c>
      <c r="AM40" s="633" t="str">
        <f>Quicktipp!AM40:AM41</f>
        <v>1VF4</v>
      </c>
      <c r="AN40" s="660" t="str">
        <f ca="1">Quicktipp!AN40:AN41</f>
        <v>Dänemark</v>
      </c>
      <c r="AO40" s="613">
        <f ca="1">Quicktipp!AO40:AO41</f>
        <v>5</v>
      </c>
      <c r="AP40" s="696" t="s">
        <v>54</v>
      </c>
      <c r="AQ40" s="631">
        <f ca="1">Quicktipp!AQ40:AQ41</f>
        <v>2</v>
      </c>
      <c r="AR40" s="633"/>
      <c r="AS40" s="633">
        <f ca="1">Quicktipp!AS40:AS41</f>
        <v>28</v>
      </c>
      <c r="AT40" s="637">
        <f ca="1">Quicktipp!AT40:AT41</f>
        <v>1</v>
      </c>
      <c r="AU40" s="580">
        <f ca="1">Quicktipp!AU40:AU41</f>
        <v>2</v>
      </c>
      <c r="AV40" s="476" t="str">
        <f>Quicktipp!AV40:AV41</f>
        <v>1HF2</v>
      </c>
      <c r="AW40" s="482" t="str">
        <f ca="1">Quicktipp!AW40:AW41</f>
        <v>Italien</v>
      </c>
      <c r="AX40" s="476" t="str">
        <f ca="1">Quicktipp!AX40:AX41</f>
        <v>B3</v>
      </c>
      <c r="AY40" s="476" t="str">
        <f ca="1">Quicktipp!AY40:AY41</f>
        <v>C2</v>
      </c>
      <c r="AZ40" s="476" t="str">
        <f ca="1">Quicktipp!AZ40:AZ41</f>
        <v>nein</v>
      </c>
      <c r="BA40" s="476" t="str">
        <f ca="1">Quicktipp!BA40:BA41</f>
        <v/>
      </c>
      <c r="BB40" s="476" t="str">
        <f>Quicktipp!BB40:BB41</f>
        <v>2HF2</v>
      </c>
      <c r="BC40" s="482" t="str">
        <f ca="1">Quicktipp!BC40:BC41</f>
        <v>Dänemark</v>
      </c>
    </row>
    <row r="41" spans="2:55" ht="19.5" customHeight="1" thickBot="1" x14ac:dyDescent="0.4">
      <c r="B41" s="33"/>
      <c r="C41" s="300"/>
      <c r="D41" s="294"/>
      <c r="E41" s="295"/>
      <c r="F41" s="295"/>
      <c r="G41" s="296"/>
      <c r="H41" s="294"/>
      <c r="I41" s="297"/>
      <c r="J41" s="294"/>
      <c r="K41" s="294"/>
      <c r="AE41" s="19"/>
      <c r="AF41" s="19"/>
      <c r="AG41" s="19"/>
      <c r="AH41" s="575"/>
      <c r="AI41" s="653"/>
      <c r="AJ41" s="654"/>
      <c r="AK41" s="655"/>
      <c r="AL41" s="661"/>
      <c r="AM41" s="655"/>
      <c r="AN41" s="661"/>
      <c r="AO41" s="648"/>
      <c r="AP41" s="649"/>
      <c r="AQ41" s="650"/>
      <c r="AR41" s="655"/>
      <c r="AS41" s="655"/>
      <c r="AT41" s="652"/>
      <c r="AU41" s="580"/>
      <c r="AV41" s="476"/>
      <c r="AW41" s="482"/>
      <c r="AX41" s="476"/>
      <c r="AY41" s="476"/>
      <c r="AZ41" s="476"/>
      <c r="BA41" s="476"/>
      <c r="BB41" s="476"/>
      <c r="BC41" s="482"/>
    </row>
    <row r="42" spans="2:55" ht="28.5" customHeight="1" thickBot="1" x14ac:dyDescent="0.4">
      <c r="B42" s="251"/>
      <c r="C42" s="614" t="s">
        <v>477</v>
      </c>
      <c r="D42" s="615"/>
      <c r="E42" s="615"/>
      <c r="F42" s="615"/>
      <c r="G42" s="615"/>
      <c r="H42" s="185"/>
      <c r="I42" s="184"/>
      <c r="J42" s="185"/>
      <c r="K42" s="183"/>
      <c r="L42" s="39"/>
      <c r="M42" s="39"/>
      <c r="N42" s="39"/>
      <c r="O42" s="17"/>
      <c r="P42" s="17"/>
      <c r="Q42" s="590" t="str">
        <f ca="1">Quicktipp!Q42</f>
        <v/>
      </c>
      <c r="R42" s="590"/>
      <c r="T42" s="616" t="s">
        <v>477</v>
      </c>
      <c r="U42" s="617"/>
      <c r="V42" s="617"/>
      <c r="W42" s="617"/>
      <c r="X42" s="617"/>
      <c r="Y42" s="617"/>
      <c r="Z42" s="617"/>
      <c r="AA42" s="617"/>
      <c r="AB42" s="617"/>
      <c r="AC42" s="618"/>
      <c r="AE42" s="476"/>
      <c r="AF42" s="476"/>
      <c r="AG42" s="576" t="str">
        <f ca="1">Quicktipp!AG42:AG46</f>
        <v>.</v>
      </c>
      <c r="AH42" s="343"/>
    </row>
    <row r="43" spans="2:55" ht="19.5" customHeight="1" thickBot="1" x14ac:dyDescent="0.4">
      <c r="B43" s="252">
        <f>Quicktipp!B43</f>
        <v>11</v>
      </c>
      <c r="C43" s="286">
        <f>Quicktipp!C43</f>
        <v>45461</v>
      </c>
      <c r="D43" s="287">
        <f>Quicktipp!D43</f>
        <v>0.75</v>
      </c>
      <c r="E43" s="288" t="str">
        <f>Quicktipp!E43</f>
        <v>Türkei</v>
      </c>
      <c r="F43" s="288" t="str">
        <f>Quicktipp!F43</f>
        <v>Georgien</v>
      </c>
      <c r="G43" s="289">
        <f ca="1">Quicktipp!G43</f>
        <v>0</v>
      </c>
      <c r="H43" s="289" t="s">
        <v>54</v>
      </c>
      <c r="I43" s="289">
        <f ca="1">Quicktipp!I43</f>
        <v>0</v>
      </c>
      <c r="J43" s="289">
        <f>Quicktipp!J43</f>
        <v>0</v>
      </c>
      <c r="K43" s="151" t="str">
        <f ca="1">Quicktipp!K43</f>
        <v>X</v>
      </c>
      <c r="L43" s="22">
        <f ca="1">Quicktipp!L43</f>
        <v>1</v>
      </c>
      <c r="Q43" s="590"/>
      <c r="R43" s="590"/>
      <c r="T43" s="158">
        <v>1</v>
      </c>
      <c r="U43" s="159" t="s">
        <v>139</v>
      </c>
      <c r="V43" s="160" t="str">
        <f ca="1">Quicktipp!V43</f>
        <v>Tschechien</v>
      </c>
      <c r="W43" s="160">
        <f ca="1">Quicktipp!W43</f>
        <v>3</v>
      </c>
      <c r="X43" s="162">
        <f ca="1">Quicktipp!X43</f>
        <v>10</v>
      </c>
      <c r="Y43" s="161" t="s">
        <v>54</v>
      </c>
      <c r="Z43" s="159">
        <f ca="1">Quicktipp!Z43</f>
        <v>5</v>
      </c>
      <c r="AA43" s="161">
        <f ca="1">Quicktipp!AA43</f>
        <v>5</v>
      </c>
      <c r="AB43" s="162">
        <f ca="1">Quicktipp!AB43</f>
        <v>5</v>
      </c>
      <c r="AC43" s="163" t="str">
        <f ca="1">Quicktipp!AC43</f>
        <v/>
      </c>
      <c r="AD43" s="340" t="str">
        <f>Quicktipp!AD43</f>
        <v>Reihung
unter den</v>
      </c>
      <c r="AE43" s="476"/>
      <c r="AF43" s="476"/>
      <c r="AG43" s="576"/>
      <c r="AH43" s="343"/>
    </row>
    <row r="44" spans="2:55" ht="19.5" customHeight="1" x14ac:dyDescent="0.35">
      <c r="B44" s="252">
        <f>Quicktipp!B44</f>
        <v>12</v>
      </c>
      <c r="C44" s="286">
        <f>Quicktipp!C44</f>
        <v>45461</v>
      </c>
      <c r="D44" s="287">
        <f>Quicktipp!D44</f>
        <v>0.875</v>
      </c>
      <c r="E44" s="288" t="str">
        <f>Quicktipp!E44</f>
        <v>Portugal</v>
      </c>
      <c r="F44" s="288" t="str">
        <f>Quicktipp!F44</f>
        <v>Tschechien</v>
      </c>
      <c r="G44" s="289">
        <f ca="1">Quicktipp!G44</f>
        <v>5</v>
      </c>
      <c r="H44" s="289" t="s">
        <v>54</v>
      </c>
      <c r="I44" s="289">
        <f ca="1">Quicktipp!I44</f>
        <v>5</v>
      </c>
      <c r="J44" s="289">
        <f>Quicktipp!J44</f>
        <v>0</v>
      </c>
      <c r="K44" s="151" t="str">
        <f ca="1">Quicktipp!K44</f>
        <v>X</v>
      </c>
      <c r="L44" s="22">
        <f ca="1">Quicktipp!L44</f>
        <v>36</v>
      </c>
      <c r="Q44" s="590"/>
      <c r="R44" s="590"/>
      <c r="T44" s="158">
        <v>2</v>
      </c>
      <c r="U44" s="159" t="s">
        <v>139</v>
      </c>
      <c r="V44" s="160" t="str">
        <f ca="1">Quicktipp!V44</f>
        <v>Georgien</v>
      </c>
      <c r="W44" s="160">
        <f ca="1">Quicktipp!W44</f>
        <v>3</v>
      </c>
      <c r="X44" s="162">
        <f ca="1">Quicktipp!X44</f>
        <v>3</v>
      </c>
      <c r="Y44" s="161" t="s">
        <v>54</v>
      </c>
      <c r="Z44" s="159">
        <f ca="1">Quicktipp!Z44</f>
        <v>1</v>
      </c>
      <c r="AA44" s="161">
        <f ca="1">Quicktipp!AA44</f>
        <v>2</v>
      </c>
      <c r="AB44" s="162">
        <f ca="1">Quicktipp!AB44</f>
        <v>5</v>
      </c>
      <c r="AC44" s="163" t="str">
        <f ca="1">Quicktipp!AC44</f>
        <v/>
      </c>
      <c r="AD44" s="341" t="str">
        <f>Quicktipp!AD44</f>
        <v>Dritt-
Platzierten</v>
      </c>
      <c r="AE44" s="19"/>
      <c r="AF44" s="19"/>
      <c r="AG44" s="576"/>
      <c r="AH44" s="343"/>
      <c r="AI44" s="678" t="s">
        <v>59</v>
      </c>
      <c r="AJ44" s="679"/>
      <c r="AK44" s="679"/>
      <c r="AL44" s="679"/>
      <c r="AM44" s="679"/>
      <c r="AN44" s="679"/>
      <c r="AO44" s="679"/>
      <c r="AP44" s="679"/>
      <c r="AQ44" s="679"/>
      <c r="AR44" s="679"/>
      <c r="AS44" s="679"/>
      <c r="AT44" s="680"/>
    </row>
    <row r="45" spans="2:55" ht="19.5" customHeight="1" thickBot="1" x14ac:dyDescent="0.4">
      <c r="B45" s="252">
        <f>Quicktipp!B45</f>
        <v>23</v>
      </c>
      <c r="C45" s="286">
        <f>Quicktipp!C45</f>
        <v>45465</v>
      </c>
      <c r="D45" s="287">
        <f>Quicktipp!D45</f>
        <v>0.75</v>
      </c>
      <c r="E45" s="288" t="str">
        <f>Quicktipp!E45</f>
        <v>Türkei</v>
      </c>
      <c r="F45" s="288" t="str">
        <f>Quicktipp!F45</f>
        <v>Portugal</v>
      </c>
      <c r="G45" s="289">
        <f ca="1">Quicktipp!G45</f>
        <v>6</v>
      </c>
      <c r="H45" s="289" t="s">
        <v>54</v>
      </c>
      <c r="I45" s="289">
        <f ca="1">Quicktipp!I45</f>
        <v>6</v>
      </c>
      <c r="J45" s="289">
        <f>Quicktipp!J45</f>
        <v>0</v>
      </c>
      <c r="K45" s="151" t="str">
        <f ca="1">Quicktipp!K45</f>
        <v>X</v>
      </c>
      <c r="L45" s="22">
        <f ca="1">Quicktipp!L45</f>
        <v>49</v>
      </c>
      <c r="Q45" s="590"/>
      <c r="R45" s="590"/>
      <c r="T45" s="158">
        <v>3</v>
      </c>
      <c r="U45" s="159" t="s">
        <v>139</v>
      </c>
      <c r="V45" s="160" t="str">
        <f ca="1">Quicktipp!V45</f>
        <v>Portugal</v>
      </c>
      <c r="W45" s="160">
        <f ca="1">Quicktipp!W45</f>
        <v>3</v>
      </c>
      <c r="X45" s="162">
        <f ca="1">Quicktipp!X45</f>
        <v>12</v>
      </c>
      <c r="Y45" s="161" t="s">
        <v>54</v>
      </c>
      <c r="Z45" s="159">
        <f ca="1">Quicktipp!Z45</f>
        <v>14</v>
      </c>
      <c r="AA45" s="161">
        <f ca="1">Quicktipp!AA45</f>
        <v>-2</v>
      </c>
      <c r="AB45" s="162">
        <f ca="1">Quicktipp!AB45</f>
        <v>2</v>
      </c>
      <c r="AC45" s="163" t="str">
        <f ca="1">Quicktipp!AC45</f>
        <v/>
      </c>
      <c r="AD45" s="342">
        <f ca="1">Quicktipp!AD45</f>
        <v>3</v>
      </c>
      <c r="AE45" s="19"/>
      <c r="AF45" s="19"/>
      <c r="AG45" s="576"/>
      <c r="AH45" s="343"/>
      <c r="AI45" s="681"/>
      <c r="AJ45" s="682"/>
      <c r="AK45" s="682"/>
      <c r="AL45" s="682"/>
      <c r="AM45" s="682"/>
      <c r="AN45" s="682"/>
      <c r="AO45" s="682"/>
      <c r="AP45" s="682"/>
      <c r="AQ45" s="682"/>
      <c r="AR45" s="682"/>
      <c r="AS45" s="682"/>
      <c r="AT45" s="683"/>
    </row>
    <row r="46" spans="2:55" ht="19.5" customHeight="1" thickBot="1" x14ac:dyDescent="0.4">
      <c r="B46" s="252">
        <f>Quicktipp!B46</f>
        <v>24</v>
      </c>
      <c r="C46" s="286">
        <f>Quicktipp!C46</f>
        <v>45465</v>
      </c>
      <c r="D46" s="287">
        <f>Quicktipp!D46</f>
        <v>0.625</v>
      </c>
      <c r="E46" s="288" t="str">
        <f>Quicktipp!E46</f>
        <v>Georgien</v>
      </c>
      <c r="F46" s="288" t="str">
        <f>Quicktipp!F46</f>
        <v>Tschechien</v>
      </c>
      <c r="G46" s="289">
        <f ca="1">Quicktipp!G46</f>
        <v>0</v>
      </c>
      <c r="H46" s="289" t="s">
        <v>54</v>
      </c>
      <c r="I46" s="289">
        <f ca="1">Quicktipp!I46</f>
        <v>0</v>
      </c>
      <c r="J46" s="289">
        <f>Quicktipp!J46</f>
        <v>0</v>
      </c>
      <c r="K46" s="151" t="str">
        <f ca="1">Quicktipp!K46</f>
        <v>X</v>
      </c>
      <c r="L46" s="22">
        <f ca="1">Quicktipp!L46</f>
        <v>1</v>
      </c>
      <c r="Q46" s="590"/>
      <c r="R46" s="590"/>
      <c r="T46" s="164">
        <v>4</v>
      </c>
      <c r="U46" s="165" t="s">
        <v>139</v>
      </c>
      <c r="V46" s="166" t="str">
        <f ca="1">Quicktipp!V46</f>
        <v>Türkei</v>
      </c>
      <c r="W46" s="166">
        <f ca="1">Quicktipp!W46</f>
        <v>3</v>
      </c>
      <c r="X46" s="168">
        <f ca="1">Quicktipp!X46</f>
        <v>6</v>
      </c>
      <c r="Y46" s="167" t="s">
        <v>54</v>
      </c>
      <c r="Z46" s="165">
        <f ca="1">Quicktipp!Z46</f>
        <v>11</v>
      </c>
      <c r="AA46" s="167">
        <f ca="1">Quicktipp!AA46</f>
        <v>-5</v>
      </c>
      <c r="AB46" s="168">
        <f ca="1">Quicktipp!AB46</f>
        <v>2</v>
      </c>
      <c r="AC46" s="169" t="str">
        <f ca="1">Quicktipp!AC46</f>
        <v/>
      </c>
      <c r="AE46" s="19"/>
      <c r="AF46" s="19"/>
      <c r="AG46" s="576"/>
      <c r="AH46" s="344"/>
      <c r="AI46" s="681"/>
      <c r="AJ46" s="682"/>
      <c r="AK46" s="682"/>
      <c r="AL46" s="682"/>
      <c r="AM46" s="682"/>
      <c r="AN46" s="682"/>
      <c r="AO46" s="682"/>
      <c r="AP46" s="682"/>
      <c r="AQ46" s="682"/>
      <c r="AR46" s="682"/>
      <c r="AS46" s="682"/>
      <c r="AT46" s="683"/>
    </row>
    <row r="47" spans="2:55" ht="19.5" customHeight="1" x14ac:dyDescent="0.35">
      <c r="B47" s="252">
        <f>Quicktipp!B47</f>
        <v>35</v>
      </c>
      <c r="C47" s="286">
        <f>Quicktipp!C47</f>
        <v>45469</v>
      </c>
      <c r="D47" s="287">
        <f>Quicktipp!D47</f>
        <v>0.875</v>
      </c>
      <c r="E47" s="288" t="str">
        <f>Quicktipp!E47</f>
        <v>Tschechien</v>
      </c>
      <c r="F47" s="288" t="str">
        <f>Quicktipp!F47</f>
        <v>Türkei</v>
      </c>
      <c r="G47" s="289">
        <f ca="1">Quicktipp!G47</f>
        <v>5</v>
      </c>
      <c r="H47" s="289" t="s">
        <v>54</v>
      </c>
      <c r="I47" s="289">
        <f ca="1">Quicktipp!I47</f>
        <v>0</v>
      </c>
      <c r="J47" s="289">
        <f>Quicktipp!J47</f>
        <v>0</v>
      </c>
      <c r="K47" s="151">
        <f ca="1">Quicktipp!K47</f>
        <v>1</v>
      </c>
      <c r="L47" s="22">
        <f ca="1">Quicktipp!L47</f>
        <v>26</v>
      </c>
      <c r="P47" s="19" t="str">
        <f ca="1">Quicktipp!P47</f>
        <v>nein</v>
      </c>
      <c r="Q47" s="40">
        <f ca="1">Quicktipp!Q47</f>
        <v>2</v>
      </c>
      <c r="T47" s="170"/>
      <c r="U47" s="276" t="str">
        <f ca="1">Quicktipp!U47</f>
        <v/>
      </c>
      <c r="V47" s="644" t="str">
        <f ca="1">Quicktipp!V47</f>
        <v/>
      </c>
      <c r="W47" s="644"/>
      <c r="X47" s="644"/>
      <c r="Y47" s="644"/>
      <c r="Z47" s="644"/>
      <c r="AA47" s="644"/>
      <c r="AB47" s="644"/>
      <c r="AC47" s="645"/>
      <c r="AE47" s="19" t="str">
        <f ca="1">Quicktipp!AE47</f>
        <v>N</v>
      </c>
      <c r="AF47" s="19"/>
      <c r="AG47" s="574" t="str">
        <f ca="1">Quicktipp!AG47:AG48</f>
        <v xml:space="preserve"> </v>
      </c>
      <c r="AH47" s="575">
        <f>Quicktipp!AH47:AH48</f>
        <v>51</v>
      </c>
      <c r="AI47" s="625">
        <f>Quicktipp!AI47:AI48</f>
        <v>45487</v>
      </c>
      <c r="AJ47" s="638">
        <f>Quicktipp!AJ47:AJ48</f>
        <v>0.875</v>
      </c>
      <c r="AK47" s="632" t="str">
        <f>Quicktipp!AK47:AK48</f>
        <v>1HF1</v>
      </c>
      <c r="AL47" s="659" t="str">
        <f ca="1">Quicktipp!AL47:AL48</f>
        <v>Tschechien</v>
      </c>
      <c r="AM47" s="632" t="str">
        <f>Quicktipp!AM47:AM48</f>
        <v>1HF2</v>
      </c>
      <c r="AN47" s="659" t="str">
        <f ca="1">Quicktipp!AN47:AN48</f>
        <v>Italien</v>
      </c>
      <c r="AO47" s="628">
        <f ca="1">Quicktipp!AO47:AO48</f>
        <v>0</v>
      </c>
      <c r="AP47" s="628" t="s">
        <v>54</v>
      </c>
      <c r="AQ47" s="697">
        <f ca="1">Quicktipp!AQ47:AQ48</f>
        <v>0</v>
      </c>
      <c r="AR47" s="676"/>
      <c r="AS47" s="676">
        <f ca="1">Quicktipp!AS47:AS48</f>
        <v>1</v>
      </c>
      <c r="AT47" s="636" t="str">
        <f ca="1">Quicktipp!AT47:AT48</f>
        <v>X</v>
      </c>
      <c r="AU47" s="594">
        <f ca="1">Quicktipp!AU47:AU48</f>
        <v>1</v>
      </c>
      <c r="AV47" s="476" t="str">
        <f>Quicktipp!AV47:AV48</f>
        <v>1F</v>
      </c>
      <c r="AW47" s="482" t="str">
        <f ca="1">Quicktipp!AW47:AW48</f>
        <v>Tschechien</v>
      </c>
      <c r="AX47" s="476" t="str">
        <f ca="1">Quicktipp!AX47:AX48</f>
        <v>F4</v>
      </c>
      <c r="AY47" s="476" t="str">
        <f ca="1">Quicktipp!AY47:AY48</f>
        <v>B3</v>
      </c>
      <c r="AZ47" s="476" t="str">
        <f ca="1">Quicktipp!AZ47:AZ48</f>
        <v>ja</v>
      </c>
      <c r="BA47" s="476" t="str">
        <f ca="1">Quicktipp!BA47:BA48</f>
        <v/>
      </c>
      <c r="BB47" s="476" t="str">
        <f>Quicktipp!BB47:BB48</f>
        <v>2F</v>
      </c>
      <c r="BC47" s="482" t="str">
        <f ca="1">Quicktipp!BC47:BC48</f>
        <v>Italien</v>
      </c>
    </row>
    <row r="48" spans="2:55" ht="19.5" customHeight="1" thickBot="1" x14ac:dyDescent="0.4">
      <c r="B48" s="253">
        <f>Quicktipp!B48</f>
        <v>36</v>
      </c>
      <c r="C48" s="290">
        <f>Quicktipp!C48</f>
        <v>45469</v>
      </c>
      <c r="D48" s="291">
        <f>Quicktipp!D48</f>
        <v>0.875</v>
      </c>
      <c r="E48" s="292" t="str">
        <f>Quicktipp!E48</f>
        <v>Georgien</v>
      </c>
      <c r="F48" s="292" t="str">
        <f>Quicktipp!F48</f>
        <v>Portugal</v>
      </c>
      <c r="G48" s="293">
        <f ca="1">Quicktipp!G48</f>
        <v>3</v>
      </c>
      <c r="H48" s="293" t="s">
        <v>54</v>
      </c>
      <c r="I48" s="293">
        <f ca="1">Quicktipp!I48</f>
        <v>1</v>
      </c>
      <c r="J48" s="293">
        <f>Quicktipp!J48</f>
        <v>0</v>
      </c>
      <c r="K48" s="152">
        <f ca="1">Quicktipp!K48</f>
        <v>1</v>
      </c>
      <c r="L48" s="22">
        <f ca="1">Quicktipp!L48</f>
        <v>11</v>
      </c>
      <c r="P48" s="19" t="str">
        <f ca="1">Quicktipp!P48</f>
        <v>nein</v>
      </c>
      <c r="Q48" s="40">
        <f ca="1">Quicktipp!Q48</f>
        <v>2</v>
      </c>
      <c r="T48" s="171">
        <v>1</v>
      </c>
      <c r="U48" s="172">
        <f ca="1">Quicktipp!U48</f>
        <v>1</v>
      </c>
      <c r="V48" s="641"/>
      <c r="W48" s="641"/>
      <c r="X48" s="641"/>
      <c r="Y48" s="641"/>
      <c r="Z48" s="641"/>
      <c r="AA48" s="641"/>
      <c r="AB48" s="641"/>
      <c r="AC48" s="642"/>
      <c r="AE48" s="19" t="str">
        <f ca="1">Quicktipp!AE48</f>
        <v>N</v>
      </c>
      <c r="AF48" s="19"/>
      <c r="AG48" s="574"/>
      <c r="AH48" s="575"/>
      <c r="AI48" s="653"/>
      <c r="AJ48" s="654"/>
      <c r="AK48" s="655"/>
      <c r="AL48" s="661"/>
      <c r="AM48" s="655"/>
      <c r="AN48" s="661"/>
      <c r="AO48" s="649"/>
      <c r="AP48" s="649"/>
      <c r="AQ48" s="700"/>
      <c r="AR48" s="677"/>
      <c r="AS48" s="677"/>
      <c r="AT48" s="652"/>
      <c r="AU48" s="594"/>
      <c r="AV48" s="476"/>
      <c r="AW48" s="482"/>
      <c r="AX48" s="476"/>
      <c r="AY48" s="476"/>
      <c r="AZ48" s="476"/>
      <c r="BA48" s="476"/>
      <c r="BB48" s="476"/>
      <c r="BC48" s="482"/>
    </row>
    <row r="49" spans="3:108" ht="19.5" customHeight="1" x14ac:dyDescent="0.35">
      <c r="C49" s="23"/>
      <c r="D49" s="23"/>
      <c r="G49" s="23"/>
      <c r="H49" s="23"/>
      <c r="I49" s="23"/>
      <c r="J49" s="23"/>
      <c r="K49" s="23"/>
      <c r="DA49" s="701" t="e">
        <f>'1'!C10:C12</f>
        <v>#VALUE!</v>
      </c>
      <c r="DB49" s="701"/>
      <c r="DC49" s="701"/>
      <c r="DD49" s="701"/>
    </row>
    <row r="50" spans="3:108" ht="19.5" customHeight="1" thickBot="1" x14ac:dyDescent="0.4">
      <c r="C50" s="23"/>
      <c r="D50" s="23"/>
      <c r="G50" s="23"/>
      <c r="H50" s="23"/>
      <c r="I50" s="23"/>
      <c r="J50" s="23"/>
      <c r="K50" s="23"/>
      <c r="AQ50" s="23"/>
      <c r="AX50" s="476"/>
      <c r="AY50" s="476" t="e">
        <f ca="1">Quicktipp!AY52</f>
        <v>#N/A</v>
      </c>
      <c r="DA50" s="701"/>
      <c r="DB50" s="701"/>
      <c r="DC50" s="701"/>
      <c r="DD50" s="701"/>
    </row>
    <row r="51" spans="3:108" ht="19.5" customHeight="1" x14ac:dyDescent="0.35">
      <c r="C51" s="578" t="s">
        <v>156</v>
      </c>
      <c r="D51" s="578"/>
      <c r="E51" s="579">
        <f>Quicktipp!E54</f>
        <v>0</v>
      </c>
      <c r="F51" s="579"/>
      <c r="G51" s="579"/>
      <c r="H51" s="579"/>
      <c r="I51" s="579"/>
      <c r="J51" s="579"/>
      <c r="K51" s="579"/>
      <c r="S51" s="577" t="s">
        <v>158</v>
      </c>
      <c r="T51" s="577"/>
      <c r="U51" s="577"/>
      <c r="V51" s="577"/>
      <c r="W51" s="577"/>
      <c r="X51" s="233" t="s">
        <v>428</v>
      </c>
      <c r="Z51" s="23"/>
      <c r="AI51" s="668" t="s">
        <v>570</v>
      </c>
      <c r="AJ51" s="669"/>
      <c r="AK51" s="669"/>
      <c r="AL51" s="669"/>
      <c r="AM51" s="284"/>
      <c r="AN51" s="672" t="str">
        <f ca="1">Quicktipp!AN52</f>
        <v>Tschechien</v>
      </c>
      <c r="AO51" s="672"/>
      <c r="AP51" s="672"/>
      <c r="AQ51" s="672"/>
      <c r="AR51" s="673"/>
      <c r="AS51" s="27"/>
      <c r="AT51" s="27"/>
      <c r="AX51" s="476"/>
      <c r="AY51" s="476"/>
      <c r="BE51" s="575">
        <f>'1'!C8</f>
        <v>0</v>
      </c>
      <c r="BF51" s="575"/>
      <c r="DA51" s="701"/>
      <c r="DB51" s="701"/>
      <c r="DC51" s="701"/>
      <c r="DD51" s="701"/>
    </row>
    <row r="52" spans="3:108" ht="19.5" customHeight="1" thickBot="1" x14ac:dyDescent="0.4">
      <c r="C52" s="578"/>
      <c r="D52" s="578"/>
      <c r="E52" s="579"/>
      <c r="F52" s="579"/>
      <c r="G52" s="579"/>
      <c r="H52" s="579"/>
      <c r="I52" s="579"/>
      <c r="J52" s="579"/>
      <c r="K52" s="579"/>
      <c r="S52" s="577"/>
      <c r="T52" s="577"/>
      <c r="U52" s="577"/>
      <c r="V52" s="577"/>
      <c r="W52" s="577"/>
      <c r="X52" s="233" t="s">
        <v>429</v>
      </c>
      <c r="AI52" s="670"/>
      <c r="AJ52" s="671"/>
      <c r="AK52" s="671"/>
      <c r="AL52" s="671"/>
      <c r="AM52" s="285"/>
      <c r="AN52" s="674"/>
      <c r="AO52" s="674"/>
      <c r="AP52" s="674"/>
      <c r="AQ52" s="674"/>
      <c r="AR52" s="675"/>
      <c r="AS52" s="27"/>
      <c r="AT52" s="27"/>
      <c r="DA52" s="701"/>
      <c r="DB52" s="701"/>
      <c r="DC52" s="701"/>
      <c r="DD52" s="701"/>
    </row>
    <row r="53" spans="3:108" ht="19.5" customHeight="1" x14ac:dyDescent="0.35">
      <c r="C53" s="578" t="s">
        <v>157</v>
      </c>
      <c r="D53" s="578"/>
      <c r="E53" s="579">
        <f>Quicktipp!E55</f>
        <v>0</v>
      </c>
      <c r="F53" s="579"/>
      <c r="G53" s="579"/>
      <c r="H53" s="579"/>
      <c r="I53" s="579"/>
      <c r="J53" s="579"/>
      <c r="K53" s="579"/>
      <c r="S53" s="577"/>
      <c r="T53" s="577"/>
      <c r="U53" s="577"/>
      <c r="V53" s="577"/>
      <c r="W53" s="577"/>
      <c r="X53" s="233" t="s">
        <v>430</v>
      </c>
      <c r="AQ53" s="23"/>
      <c r="AS53" s="234"/>
      <c r="AT53" s="234"/>
      <c r="DA53" s="701"/>
      <c r="DB53" s="701"/>
      <c r="DC53" s="701"/>
      <c r="DD53" s="701"/>
    </row>
    <row r="54" spans="3:108" ht="19.5" customHeight="1" x14ac:dyDescent="0.35">
      <c r="C54" s="578"/>
      <c r="D54" s="578"/>
      <c r="E54" s="579"/>
      <c r="F54" s="579"/>
      <c r="G54" s="579"/>
      <c r="H54" s="579"/>
      <c r="I54" s="579"/>
      <c r="J54" s="579"/>
      <c r="K54" s="579"/>
      <c r="S54" s="577"/>
      <c r="T54" s="577"/>
      <c r="U54" s="577"/>
      <c r="V54" s="577"/>
      <c r="W54" s="577"/>
      <c r="AQ54" s="23"/>
      <c r="AS54" s="234"/>
      <c r="AT54" s="234"/>
      <c r="DA54" s="701"/>
      <c r="DB54" s="701"/>
      <c r="DC54" s="701"/>
      <c r="DD54" s="701"/>
    </row>
    <row r="55" spans="3:108" ht="19.5" customHeight="1" x14ac:dyDescent="0.35">
      <c r="C55" s="23"/>
      <c r="D55" s="23"/>
      <c r="G55" s="23"/>
      <c r="H55" s="23"/>
      <c r="I55" s="23"/>
      <c r="J55" s="23"/>
      <c r="K55" s="23"/>
      <c r="AO55" s="234"/>
      <c r="AP55" s="234"/>
      <c r="AQ55" s="235"/>
      <c r="AR55" s="234"/>
      <c r="AS55" s="234"/>
      <c r="AT55" s="234"/>
    </row>
    <row r="57" spans="3:108" ht="19.5" customHeight="1" x14ac:dyDescent="0.35">
      <c r="C57" s="23"/>
      <c r="D57" s="23"/>
      <c r="G57" s="23"/>
      <c r="H57" s="23"/>
      <c r="I57" s="23"/>
      <c r="J57" s="23"/>
      <c r="K57" s="23"/>
    </row>
    <row r="58" spans="3:108" ht="19.5" customHeight="1" x14ac:dyDescent="0.35">
      <c r="C58" s="23"/>
      <c r="D58" s="23"/>
      <c r="G58" s="23"/>
      <c r="H58" s="23"/>
      <c r="I58" s="23"/>
      <c r="J58" s="23"/>
      <c r="K58" s="23"/>
    </row>
  </sheetData>
  <mergeCells count="384">
    <mergeCell ref="C51:D52"/>
    <mergeCell ref="E51:K52"/>
    <mergeCell ref="S51:W54"/>
    <mergeCell ref="AI51:AL52"/>
    <mergeCell ref="AN51:AR52"/>
    <mergeCell ref="BE51:BF51"/>
    <mergeCell ref="C53:D54"/>
    <mergeCell ref="E53:K54"/>
    <mergeCell ref="BA47:BA48"/>
    <mergeCell ref="BB47:BB48"/>
    <mergeCell ref="BC47:BC48"/>
    <mergeCell ref="AO47:AO48"/>
    <mergeCell ref="AP47:AP48"/>
    <mergeCell ref="AQ47:AQ48"/>
    <mergeCell ref="AR47:AR48"/>
    <mergeCell ref="AS47:AS48"/>
    <mergeCell ref="AT47:AT48"/>
    <mergeCell ref="V47:AC48"/>
    <mergeCell ref="AG47:AG48"/>
    <mergeCell ref="AH47:AH48"/>
    <mergeCell ref="AI47:AI48"/>
    <mergeCell ref="AJ47:AJ48"/>
    <mergeCell ref="AK47:AK48"/>
    <mergeCell ref="AL47:AL48"/>
    <mergeCell ref="DA49:DD54"/>
    <mergeCell ref="AX50:AX51"/>
    <mergeCell ref="AY50:AY51"/>
    <mergeCell ref="AU47:AU48"/>
    <mergeCell ref="AV47:AV48"/>
    <mergeCell ref="AW47:AW48"/>
    <mergeCell ref="AX47:AX48"/>
    <mergeCell ref="AY47:AY48"/>
    <mergeCell ref="AZ47:AZ48"/>
    <mergeCell ref="AM47:AM48"/>
    <mergeCell ref="AN47:AN48"/>
    <mergeCell ref="C42:G42"/>
    <mergeCell ref="Q42:R46"/>
    <mergeCell ref="T42:AC42"/>
    <mergeCell ref="AE42:AE43"/>
    <mergeCell ref="AF42:AF43"/>
    <mergeCell ref="AG42:AG46"/>
    <mergeCell ref="AX40:AX41"/>
    <mergeCell ref="AY40:AY41"/>
    <mergeCell ref="AZ40:AZ41"/>
    <mergeCell ref="AL40:AL41"/>
    <mergeCell ref="AM40:AM41"/>
    <mergeCell ref="AN40:AN41"/>
    <mergeCell ref="AO40:AO41"/>
    <mergeCell ref="AP40:AP41"/>
    <mergeCell ref="AQ40:AQ41"/>
    <mergeCell ref="AI44:AT46"/>
    <mergeCell ref="AH38:AH39"/>
    <mergeCell ref="AI38:AI39"/>
    <mergeCell ref="BA40:BA41"/>
    <mergeCell ref="BB40:BB41"/>
    <mergeCell ref="BC40:BC41"/>
    <mergeCell ref="AR40:AR41"/>
    <mergeCell ref="AS40:AS41"/>
    <mergeCell ref="AT40:AT41"/>
    <mergeCell ref="AU40:AU41"/>
    <mergeCell ref="AV40:AV41"/>
    <mergeCell ref="AW40:AW41"/>
    <mergeCell ref="AK40:AK41"/>
    <mergeCell ref="AT38:AT39"/>
    <mergeCell ref="AU38:AU39"/>
    <mergeCell ref="AV38:AV39"/>
    <mergeCell ref="AW38:AW39"/>
    <mergeCell ref="AX38:AX39"/>
    <mergeCell ref="AY38:AY39"/>
    <mergeCell ref="AN38:AN39"/>
    <mergeCell ref="AO38:AO39"/>
    <mergeCell ref="AP38:AP39"/>
    <mergeCell ref="AQ38:AQ39"/>
    <mergeCell ref="AR38:AR39"/>
    <mergeCell ref="AS38:AS39"/>
    <mergeCell ref="AY31:AY32"/>
    <mergeCell ref="AZ31:AZ32"/>
    <mergeCell ref="BA31:BA32"/>
    <mergeCell ref="BB31:BB32"/>
    <mergeCell ref="BC31:BC32"/>
    <mergeCell ref="AW31:AW32"/>
    <mergeCell ref="AX31:AX32"/>
    <mergeCell ref="AZ38:AZ39"/>
    <mergeCell ref="BA38:BA39"/>
    <mergeCell ref="BB38:BB39"/>
    <mergeCell ref="BC38:BC39"/>
    <mergeCell ref="C34:G34"/>
    <mergeCell ref="Q34:R38"/>
    <mergeCell ref="T34:AC34"/>
    <mergeCell ref="AG34:AG38"/>
    <mergeCell ref="AI35:AT37"/>
    <mergeCell ref="AS31:AS32"/>
    <mergeCell ref="AT31:AT32"/>
    <mergeCell ref="AU31:AU32"/>
    <mergeCell ref="AV31:AV32"/>
    <mergeCell ref="AM31:AM32"/>
    <mergeCell ref="AN31:AN32"/>
    <mergeCell ref="AO31:AO32"/>
    <mergeCell ref="AP31:AP32"/>
    <mergeCell ref="AQ31:AQ32"/>
    <mergeCell ref="AR31:AR32"/>
    <mergeCell ref="AJ38:AJ39"/>
    <mergeCell ref="AK38:AK39"/>
    <mergeCell ref="AL38:AL39"/>
    <mergeCell ref="AM38:AM39"/>
    <mergeCell ref="V39:AC40"/>
    <mergeCell ref="AG39:AG40"/>
    <mergeCell ref="AH40:AH41"/>
    <mergeCell ref="AI40:AI41"/>
    <mergeCell ref="AJ40:AJ41"/>
    <mergeCell ref="AI27:AI28"/>
    <mergeCell ref="AJ27:AJ28"/>
    <mergeCell ref="BA29:BA30"/>
    <mergeCell ref="BB29:BB30"/>
    <mergeCell ref="BC29:BC30"/>
    <mergeCell ref="V31:AC32"/>
    <mergeCell ref="AG31:AG32"/>
    <mergeCell ref="AH31:AH32"/>
    <mergeCell ref="AI31:AI32"/>
    <mergeCell ref="AJ31:AJ32"/>
    <mergeCell ref="AK31:AK32"/>
    <mergeCell ref="AL31:AL32"/>
    <mergeCell ref="AU29:AU30"/>
    <mergeCell ref="AV29:AV30"/>
    <mergeCell ref="AW29:AW30"/>
    <mergeCell ref="AX29:AX30"/>
    <mergeCell ref="AY29:AY30"/>
    <mergeCell ref="AZ29:AZ30"/>
    <mergeCell ref="AO29:AO30"/>
    <mergeCell ref="AP29:AP30"/>
    <mergeCell ref="AQ29:AQ30"/>
    <mergeCell ref="AR29:AR30"/>
    <mergeCell ref="AS29:AS30"/>
    <mergeCell ref="AT29:AT30"/>
    <mergeCell ref="AM29:AM30"/>
    <mergeCell ref="AN29:AN30"/>
    <mergeCell ref="AU27:AU28"/>
    <mergeCell ref="AV27:AV28"/>
    <mergeCell ref="AW27:AW28"/>
    <mergeCell ref="AX27:AX28"/>
    <mergeCell ref="AY27:AY28"/>
    <mergeCell ref="AZ27:AZ28"/>
    <mergeCell ref="AO27:AO28"/>
    <mergeCell ref="AP27:AP28"/>
    <mergeCell ref="AQ27:AQ28"/>
    <mergeCell ref="AR27:AR28"/>
    <mergeCell ref="AS27:AS28"/>
    <mergeCell ref="AT27:AT28"/>
    <mergeCell ref="AY25:AY26"/>
    <mergeCell ref="AZ25:AZ26"/>
    <mergeCell ref="BA25:BA26"/>
    <mergeCell ref="BB25:BB26"/>
    <mergeCell ref="BC25:BC26"/>
    <mergeCell ref="AW25:AW26"/>
    <mergeCell ref="AX25:AX26"/>
    <mergeCell ref="BA27:BA28"/>
    <mergeCell ref="BB27:BB28"/>
    <mergeCell ref="BC27:BC28"/>
    <mergeCell ref="C26:G26"/>
    <mergeCell ref="Q26:R30"/>
    <mergeCell ref="T26:AC26"/>
    <mergeCell ref="AG26:AG30"/>
    <mergeCell ref="AH27:AH28"/>
    <mergeCell ref="AS25:AS26"/>
    <mergeCell ref="AT25:AT26"/>
    <mergeCell ref="AU25:AU26"/>
    <mergeCell ref="AV25:AV26"/>
    <mergeCell ref="AM25:AM26"/>
    <mergeCell ref="AN25:AN26"/>
    <mergeCell ref="AO25:AO26"/>
    <mergeCell ref="AP25:AP26"/>
    <mergeCell ref="AQ25:AQ26"/>
    <mergeCell ref="AR25:AR26"/>
    <mergeCell ref="AK27:AK28"/>
    <mergeCell ref="AL27:AL28"/>
    <mergeCell ref="AM27:AM28"/>
    <mergeCell ref="AN27:AN28"/>
    <mergeCell ref="AH29:AH30"/>
    <mergeCell ref="AI29:AI30"/>
    <mergeCell ref="AJ29:AJ30"/>
    <mergeCell ref="AK29:AK30"/>
    <mergeCell ref="AL29:AL30"/>
    <mergeCell ref="BB18:BB19"/>
    <mergeCell ref="BC18:BC19"/>
    <mergeCell ref="AI22:AT24"/>
    <mergeCell ref="V23:AC24"/>
    <mergeCell ref="AG23:AG24"/>
    <mergeCell ref="AH25:AH26"/>
    <mergeCell ref="AI25:AI26"/>
    <mergeCell ref="AJ25:AJ26"/>
    <mergeCell ref="AK25:AK26"/>
    <mergeCell ref="AL25:AL26"/>
    <mergeCell ref="AV18:AV19"/>
    <mergeCell ref="AW18:AW19"/>
    <mergeCell ref="AX18:AX19"/>
    <mergeCell ref="AY18:AY19"/>
    <mergeCell ref="AZ18:AZ19"/>
    <mergeCell ref="BA18:BA19"/>
    <mergeCell ref="AP18:AP19"/>
    <mergeCell ref="AQ18:AQ19"/>
    <mergeCell ref="AR18:AR19"/>
    <mergeCell ref="AS18:AS19"/>
    <mergeCell ref="AT18:AT19"/>
    <mergeCell ref="AU18:AU19"/>
    <mergeCell ref="AJ18:AJ19"/>
    <mergeCell ref="AK18:AK19"/>
    <mergeCell ref="AL18:AL19"/>
    <mergeCell ref="AM18:AM19"/>
    <mergeCell ref="AN18:AN19"/>
    <mergeCell ref="AO18:AO19"/>
    <mergeCell ref="AZ16:AZ17"/>
    <mergeCell ref="BA16:BA17"/>
    <mergeCell ref="BB16:BB17"/>
    <mergeCell ref="BC16:BC17"/>
    <mergeCell ref="C18:G18"/>
    <mergeCell ref="Q18:R22"/>
    <mergeCell ref="T18:AC18"/>
    <mergeCell ref="AG18:AG22"/>
    <mergeCell ref="AH18:AH19"/>
    <mergeCell ref="AI18:AI19"/>
    <mergeCell ref="AT16:AT17"/>
    <mergeCell ref="AU16:AU17"/>
    <mergeCell ref="AV16:AV17"/>
    <mergeCell ref="AW16:AW17"/>
    <mergeCell ref="AX16:AX17"/>
    <mergeCell ref="AY16:AY17"/>
    <mergeCell ref="AN16:AN17"/>
    <mergeCell ref="AO16:AO17"/>
    <mergeCell ref="AP16:AP17"/>
    <mergeCell ref="AQ16:AQ17"/>
    <mergeCell ref="AR16:AR17"/>
    <mergeCell ref="AS16:AS17"/>
    <mergeCell ref="BB14:BB15"/>
    <mergeCell ref="BC14:BC15"/>
    <mergeCell ref="V15:AC16"/>
    <mergeCell ref="AG15:AG16"/>
    <mergeCell ref="AH16:AH17"/>
    <mergeCell ref="AI16:AI17"/>
    <mergeCell ref="AJ16:AJ17"/>
    <mergeCell ref="AK16:AK17"/>
    <mergeCell ref="AL16:AL17"/>
    <mergeCell ref="AM16:AM17"/>
    <mergeCell ref="AV14:AV15"/>
    <mergeCell ref="AW14:AW15"/>
    <mergeCell ref="AX14:AX15"/>
    <mergeCell ref="AY14:AY15"/>
    <mergeCell ref="AZ14:AZ15"/>
    <mergeCell ref="BA14:BA15"/>
    <mergeCell ref="AP14:AP15"/>
    <mergeCell ref="AQ14:AQ15"/>
    <mergeCell ref="AR14:AR15"/>
    <mergeCell ref="AS14:AS15"/>
    <mergeCell ref="AT14:AT15"/>
    <mergeCell ref="AU14:AU15"/>
    <mergeCell ref="AJ10:AJ11"/>
    <mergeCell ref="AK10:AK11"/>
    <mergeCell ref="BB12:BB13"/>
    <mergeCell ref="BC12:BC13"/>
    <mergeCell ref="AH14:AH15"/>
    <mergeCell ref="AI14:AI15"/>
    <mergeCell ref="AJ14:AJ15"/>
    <mergeCell ref="AK14:AK15"/>
    <mergeCell ref="AL14:AL15"/>
    <mergeCell ref="AM14:AM15"/>
    <mergeCell ref="AN14:AN15"/>
    <mergeCell ref="AO14:AO15"/>
    <mergeCell ref="AV12:AV13"/>
    <mergeCell ref="AW12:AW13"/>
    <mergeCell ref="AX12:AX13"/>
    <mergeCell ref="AY12:AY13"/>
    <mergeCell ref="AZ12:AZ13"/>
    <mergeCell ref="BA12:BA13"/>
    <mergeCell ref="AP12:AP13"/>
    <mergeCell ref="AQ12:AQ13"/>
    <mergeCell ref="AR12:AR13"/>
    <mergeCell ref="AS12:AS13"/>
    <mergeCell ref="AT12:AT13"/>
    <mergeCell ref="AU12:AU13"/>
    <mergeCell ref="C10:G10"/>
    <mergeCell ref="Q10:R14"/>
    <mergeCell ref="T10:AC10"/>
    <mergeCell ref="AG10:AG14"/>
    <mergeCell ref="AH10:AH11"/>
    <mergeCell ref="AI10:AI11"/>
    <mergeCell ref="BB10:BB11"/>
    <mergeCell ref="BC10:BC11"/>
    <mergeCell ref="AH12:AH13"/>
    <mergeCell ref="AI12:AI13"/>
    <mergeCell ref="AJ12:AJ13"/>
    <mergeCell ref="AK12:AK13"/>
    <mergeCell ref="AL12:AL13"/>
    <mergeCell ref="AM12:AM13"/>
    <mergeCell ref="AN12:AN13"/>
    <mergeCell ref="AO12:AO13"/>
    <mergeCell ref="AV10:AV11"/>
    <mergeCell ref="AW10:AW11"/>
    <mergeCell ref="AX10:AX11"/>
    <mergeCell ref="AY10:AY11"/>
    <mergeCell ref="AZ10:AZ11"/>
    <mergeCell ref="BA10:BA11"/>
    <mergeCell ref="AP10:AP11"/>
    <mergeCell ref="AQ10:AQ11"/>
    <mergeCell ref="BC8:BC9"/>
    <mergeCell ref="AR8:AR9"/>
    <mergeCell ref="AS8:AS9"/>
    <mergeCell ref="AT8:AT9"/>
    <mergeCell ref="AU8:AU9"/>
    <mergeCell ref="AV8:AV9"/>
    <mergeCell ref="AW8:AW9"/>
    <mergeCell ref="AL10:AL11"/>
    <mergeCell ref="AM10:AM11"/>
    <mergeCell ref="AN10:AN11"/>
    <mergeCell ref="AO10:AO11"/>
    <mergeCell ref="AR10:AR11"/>
    <mergeCell ref="AS10:AS11"/>
    <mergeCell ref="AT10:AT11"/>
    <mergeCell ref="AU10:AU11"/>
    <mergeCell ref="AL8:AL9"/>
    <mergeCell ref="AM8:AM9"/>
    <mergeCell ref="AN8:AN9"/>
    <mergeCell ref="AO8:AO9"/>
    <mergeCell ref="AP8:AP9"/>
    <mergeCell ref="AQ8:AQ9"/>
    <mergeCell ref="AZ6:AZ7"/>
    <mergeCell ref="BA6:BA7"/>
    <mergeCell ref="BB6:BB7"/>
    <mergeCell ref="AM6:AM7"/>
    <mergeCell ref="AX8:AX9"/>
    <mergeCell ref="AY8:AY9"/>
    <mergeCell ref="AZ8:AZ9"/>
    <mergeCell ref="BA8:BA9"/>
    <mergeCell ref="BB8:BB9"/>
    <mergeCell ref="BC6:BC7"/>
    <mergeCell ref="V7:AC8"/>
    <mergeCell ref="AG7:AG8"/>
    <mergeCell ref="AH8:AH9"/>
    <mergeCell ref="AI8:AI9"/>
    <mergeCell ref="AJ8:AJ9"/>
    <mergeCell ref="AK8:AK9"/>
    <mergeCell ref="AT6:AT7"/>
    <mergeCell ref="AU6:AU7"/>
    <mergeCell ref="AV6:AV7"/>
    <mergeCell ref="AW6:AW7"/>
    <mergeCell ref="AX6:AX7"/>
    <mergeCell ref="AY6:AY7"/>
    <mergeCell ref="AN6:AN7"/>
    <mergeCell ref="AO6:AO7"/>
    <mergeCell ref="AP6:AP7"/>
    <mergeCell ref="AQ6:AQ7"/>
    <mergeCell ref="AR6:AR7"/>
    <mergeCell ref="AS6:AS7"/>
    <mergeCell ref="AH6:AH7"/>
    <mergeCell ref="AI6:AI7"/>
    <mergeCell ref="AJ6:AJ7"/>
    <mergeCell ref="AK6:AK7"/>
    <mergeCell ref="AL6:AL7"/>
    <mergeCell ref="AX4:AX5"/>
    <mergeCell ref="AY4:AY5"/>
    <mergeCell ref="AZ4:AZ5"/>
    <mergeCell ref="BA4:BA5"/>
    <mergeCell ref="BB4:BB5"/>
    <mergeCell ref="BC4:BC5"/>
    <mergeCell ref="AR4:AR5"/>
    <mergeCell ref="AS4:AS5"/>
    <mergeCell ref="AT4:AT5"/>
    <mergeCell ref="AU4:AU5"/>
    <mergeCell ref="AV4:AV5"/>
    <mergeCell ref="AW4:AW5"/>
    <mergeCell ref="AL4:AL5"/>
    <mergeCell ref="AM4:AM5"/>
    <mergeCell ref="AN4:AN5"/>
    <mergeCell ref="AO4:AO5"/>
    <mergeCell ref="AP4:AP5"/>
    <mergeCell ref="AQ4:AQ5"/>
    <mergeCell ref="C1:AC1"/>
    <mergeCell ref="C2:G2"/>
    <mergeCell ref="Q2:R6"/>
    <mergeCell ref="T2:AC2"/>
    <mergeCell ref="AG2:AG6"/>
    <mergeCell ref="AI2:AT3"/>
    <mergeCell ref="AH4:AH5"/>
    <mergeCell ref="AI4:AI5"/>
    <mergeCell ref="AJ4:AJ5"/>
    <mergeCell ref="AK4:AK5"/>
  </mergeCells>
  <conditionalFormatting sqref="K3:K8">
    <cfRule type="cellIs" dxfId="92" priority="65" stopIfTrue="1" operator="equal">
      <formula>0</formula>
    </cfRule>
  </conditionalFormatting>
  <conditionalFormatting sqref="K11:K16">
    <cfRule type="cellIs" dxfId="91" priority="58" stopIfTrue="1" operator="equal">
      <formula>0</formula>
    </cfRule>
    <cfRule type="cellIs" dxfId="90" priority="64" stopIfTrue="1" operator="equal">
      <formula>0</formula>
    </cfRule>
    <cfRule type="cellIs" dxfId="89" priority="71" stopIfTrue="1" operator="equal">
      <formula>0</formula>
    </cfRule>
  </conditionalFormatting>
  <conditionalFormatting sqref="K19:K24">
    <cfRule type="cellIs" dxfId="88" priority="62" stopIfTrue="1" operator="equal">
      <formula>0</formula>
    </cfRule>
    <cfRule type="cellIs" dxfId="87" priority="57" stopIfTrue="1" operator="equal">
      <formula>0</formula>
    </cfRule>
    <cfRule type="cellIs" dxfId="86" priority="63" stopIfTrue="1" operator="equal">
      <formula>0</formula>
    </cfRule>
    <cfRule type="cellIs" dxfId="85" priority="70" stopIfTrue="1" operator="equal">
      <formula>0</formula>
    </cfRule>
  </conditionalFormatting>
  <conditionalFormatting sqref="K27:K29 K32">
    <cfRule type="cellIs" dxfId="84" priority="69" stopIfTrue="1" operator="equal">
      <formula>0</formula>
    </cfRule>
  </conditionalFormatting>
  <conditionalFormatting sqref="K27:K32">
    <cfRule type="cellIs" dxfId="83" priority="61" stopIfTrue="1" operator="equal">
      <formula>0</formula>
    </cfRule>
    <cfRule type="cellIs" dxfId="82" priority="60" stopIfTrue="1" operator="equal">
      <formula>0</formula>
    </cfRule>
    <cfRule type="cellIs" dxfId="81" priority="59" stopIfTrue="1" operator="equal">
      <formula>0</formula>
    </cfRule>
    <cfRule type="cellIs" dxfId="80" priority="55" stopIfTrue="1" operator="equal">
      <formula>0</formula>
    </cfRule>
  </conditionalFormatting>
  <conditionalFormatting sqref="K30:K31">
    <cfRule type="cellIs" dxfId="79" priority="72" stopIfTrue="1" operator="equal">
      <formula>0</formula>
    </cfRule>
  </conditionalFormatting>
  <conditionalFormatting sqref="K35:K37 K40">
    <cfRule type="cellIs" dxfId="78" priority="52" stopIfTrue="1" operator="equal">
      <formula>0</formula>
    </cfRule>
  </conditionalFormatting>
  <conditionalFormatting sqref="K35:K40">
    <cfRule type="cellIs" dxfId="77" priority="49" stopIfTrue="1" operator="equal">
      <formula>0</formula>
    </cfRule>
    <cfRule type="cellIs" dxfId="76" priority="51" stopIfTrue="1" operator="equal">
      <formula>0</formula>
    </cfRule>
    <cfRule type="cellIs" dxfId="75" priority="50" stopIfTrue="1" operator="equal">
      <formula>0</formula>
    </cfRule>
    <cfRule type="cellIs" dxfId="74" priority="47" stopIfTrue="1" operator="equal">
      <formula>0</formula>
    </cfRule>
  </conditionalFormatting>
  <conditionalFormatting sqref="K38:K39">
    <cfRule type="cellIs" dxfId="73" priority="53" stopIfTrue="1" operator="equal">
      <formula>0</formula>
    </cfRule>
  </conditionalFormatting>
  <conditionalFormatting sqref="K43:K45 K48">
    <cfRule type="cellIs" dxfId="72" priority="45" stopIfTrue="1" operator="equal">
      <formula>0</formula>
    </cfRule>
  </conditionalFormatting>
  <conditionalFormatting sqref="K43:K48">
    <cfRule type="cellIs" dxfId="71" priority="42" stopIfTrue="1" operator="equal">
      <formula>0</formula>
    </cfRule>
    <cfRule type="cellIs" dxfId="70" priority="40" stopIfTrue="1" operator="equal">
      <formula>0</formula>
    </cfRule>
    <cfRule type="cellIs" dxfId="69" priority="43" stopIfTrue="1" operator="equal">
      <formula>0</formula>
    </cfRule>
    <cfRule type="cellIs" dxfId="68" priority="44" stopIfTrue="1" operator="equal">
      <formula>0</formula>
    </cfRule>
  </conditionalFormatting>
  <conditionalFormatting sqref="K46:K47">
    <cfRule type="cellIs" dxfId="67" priority="46" stopIfTrue="1" operator="equal">
      <formula>0</formula>
    </cfRule>
  </conditionalFormatting>
  <conditionalFormatting sqref="Q7:Q8">
    <cfRule type="expression" dxfId="66" priority="73" stopIfTrue="1">
      <formula>IF(P7="ja",TRUE,FALSE)</formula>
    </cfRule>
  </conditionalFormatting>
  <conditionalFormatting sqref="Q15:Q16">
    <cfRule type="expression" dxfId="65" priority="7" stopIfTrue="1">
      <formula>IF(P15="ja",TRUE,FALSE)</formula>
    </cfRule>
  </conditionalFormatting>
  <conditionalFormatting sqref="Q23:Q24">
    <cfRule type="expression" dxfId="64" priority="6" stopIfTrue="1">
      <formula>IF(P23="ja",TRUE,FALSE)</formula>
    </cfRule>
  </conditionalFormatting>
  <conditionalFormatting sqref="Q31:Q32">
    <cfRule type="expression" dxfId="63" priority="5" stopIfTrue="1">
      <formula>IF(P31="ja",TRUE,FALSE)</formula>
    </cfRule>
  </conditionalFormatting>
  <conditionalFormatting sqref="Q39:Q40">
    <cfRule type="expression" dxfId="62" priority="4" stopIfTrue="1">
      <formula>IF(P39="ja",TRUE,FALSE)</formula>
    </cfRule>
  </conditionalFormatting>
  <conditionalFormatting sqref="Q47:Q48">
    <cfRule type="expression" dxfId="61" priority="3" stopIfTrue="1">
      <formula>IF(P47="ja",TRUE,FALSE)</formula>
    </cfRule>
  </conditionalFormatting>
  <conditionalFormatting sqref="Q2:R6 Q10:R14 Q18:R22 Q26:R30">
    <cfRule type="expression" dxfId="60" priority="74" stopIfTrue="1">
      <formula>IF(OR(P7="ja",P8="ja"),TRUE,FALSE)</formula>
    </cfRule>
  </conditionalFormatting>
  <conditionalFormatting sqref="Q34:R38">
    <cfRule type="expression" dxfId="59" priority="2" stopIfTrue="1">
      <formula>IF(OR(P39="ja",P40="ja"),TRUE,FALSE)</formula>
    </cfRule>
  </conditionalFormatting>
  <conditionalFormatting sqref="Q42:R46">
    <cfRule type="expression" dxfId="58" priority="1" stopIfTrue="1">
      <formula>IF(OR(P47="ja",P48="ja"),TRUE,FALSE)</formula>
    </cfRule>
  </conditionalFormatting>
  <conditionalFormatting sqref="AT4:AT20">
    <cfRule type="cellIs" dxfId="57" priority="32" stopIfTrue="1" operator="equal">
      <formula>0</formula>
    </cfRule>
  </conditionalFormatting>
  <conditionalFormatting sqref="AT25:AT32">
    <cfRule type="cellIs" dxfId="56" priority="54" stopIfTrue="1" operator="equal">
      <formula>0</formula>
    </cfRule>
  </conditionalFormatting>
  <conditionalFormatting sqref="AT38:AT41 AT47:AT48">
    <cfRule type="cellIs" dxfId="55" priority="66" stopIfTrue="1" operator="equal">
      <formula>0</formula>
    </cfRule>
  </conditionalFormatting>
  <conditionalFormatting sqref="AU19:AU20">
    <cfRule type="expression" dxfId="54" priority="34" stopIfTrue="1">
      <formula>IF(AT18="X",TRUE,FALSE)</formula>
    </cfRule>
  </conditionalFormatting>
  <conditionalFormatting sqref="AU25 AU27 AU29 AU31 AU38 AU40 AU47">
    <cfRule type="expression" dxfId="53" priority="68" stopIfTrue="1">
      <formula>IF(AT25="X",TRUE,FALSE)</formula>
    </cfRule>
  </conditionalFormatting>
  <conditionalFormatting sqref="AU26 AU28 AU30 AU32 AU39 AU41 AU48">
    <cfRule type="expression" dxfId="52" priority="67" stopIfTrue="1">
      <formula>IF(AT25="X",TRUE,FALSE)</formula>
    </cfRule>
  </conditionalFormatting>
  <conditionalFormatting sqref="AU4:AW4 AU6:AW6 AU8:AW8 AU10:AW10">
    <cfRule type="expression" dxfId="51" priority="27" stopIfTrue="1">
      <formula>IF(AT4="X",TRUE,FALSE)</formula>
    </cfRule>
  </conditionalFormatting>
  <conditionalFormatting sqref="AU5:AW5 AU7:AW7 AU9:AW9 AU11:AW11">
    <cfRule type="expression" dxfId="50" priority="26" stopIfTrue="1">
      <formula>IF(AT4="X",TRUE,FALSE)</formula>
    </cfRule>
  </conditionalFormatting>
  <conditionalFormatting sqref="AU12:AW12 AU14:AW14 AU16:AW16 AU18:AW18">
    <cfRule type="expression" dxfId="49" priority="25" stopIfTrue="1">
      <formula>IF(AT12="X",TRUE,FALSE)</formula>
    </cfRule>
  </conditionalFormatting>
  <conditionalFormatting sqref="AU13:AW13 AU15:AW15 AU17:AW17 AV19:AW19">
    <cfRule type="expression" dxfId="48" priority="24" stopIfTrue="1">
      <formula>IF(AT12="X",TRUE,FALSE)</formula>
    </cfRule>
  </conditionalFormatting>
  <conditionalFormatting sqref="AZ4:BC4 AZ6:BC6 AZ8:BC8 AZ10:BC10">
    <cfRule type="expression" dxfId="47" priority="11" stopIfTrue="1">
      <formula>IF(AY4="X",TRUE,FALSE)</formula>
    </cfRule>
  </conditionalFormatting>
  <conditionalFormatting sqref="AZ5:BC5 AZ7:BC7 AZ9:BC9 AZ11:BC11">
    <cfRule type="expression" dxfId="46" priority="10" stopIfTrue="1">
      <formula>IF(AY4="X",TRUE,FALSE)</formula>
    </cfRule>
  </conditionalFormatting>
  <conditionalFormatting sqref="AZ12:BC12 AZ14:BC14 AZ16:BC16 AZ18:BC18">
    <cfRule type="expression" dxfId="45" priority="9" stopIfTrue="1">
      <formula>IF(AY12="X",TRUE,FALSE)</formula>
    </cfRule>
  </conditionalFormatting>
  <conditionalFormatting sqref="AZ13:BC13 AZ15:BC15 AZ17:BC17 AZ19:BC19">
    <cfRule type="expression" dxfId="44" priority="8" stopIfTrue="1">
      <formula>IF(AY12="X",TRUE,FALSE)</formula>
    </cfRule>
  </conditionalFormatting>
  <dataValidations count="2">
    <dataValidation allowBlank="1" showInputMessage="1" showErrorMessage="1" errorTitle="Elfmeter-Schießen" error="Nur 1 oder 2 möglich" promptTitle="Elfmeter-Schießen" prompt="Bitte 1 oder 2 eingeben" sqref="AU47 AU40 AU38 AU25 AU27 AU29 AU31 AU4:AW4 AU6:AW6 AU8:AW8 AU10:AW10 AU12:AW12 AU14:AW14 AU16:AW16 AU18:AW18 AZ4:BC4 AZ6:BC6 AZ8:BC8 AZ10:BC10 AZ12:BC12 AZ14:BC14 AZ16:BC16 AZ18:BC18" xr:uid="{00000000-0002-0000-0E00-000000000000}"/>
    <dataValidation allowBlank="1" showInputMessage="1" showErrorMessage="1" errorTitle="Unzulässiger Wert !!!" error="Im Penalty-Schießen muss es einen Sieger geben._x000a__x000a_Bitte mit 1 oder 2 tippen." promptTitle="Penalty-Shoot-Out" prompt="_x000a_Bitte mit 1 oder 2 tippen._x000a__x000a_Anmerkung: dafür werden keine Punkte für's Tippspiel vergeben." sqref="Q15:Q16 Q7:Q8 Q39:Q40 Q23:Q24 Q31:Q32 Q47:Q48" xr:uid="{00000000-0002-0000-0E00-000001000000}"/>
  </dataValidations>
  <hyperlinks>
    <hyperlink ref="X51" r:id="rId1" xr:uid="{00000000-0004-0000-0E00-000000000000}"/>
    <hyperlink ref="X52" r:id="rId2" xr:uid="{00000000-0004-0000-0E00-000001000000}"/>
    <hyperlink ref="X53" r:id="rId3" xr:uid="{00000000-0004-0000-0E00-000002000000}"/>
  </hyperlinks>
  <pageMargins left="0.86614173228346458" right="0.55118110236220474" top="0.23622047244094491" bottom="0.39370078740157483" header="0.23622047244094491" footer="0.47244094488188981"/>
  <pageSetup paperSize="8" scale="36" orientation="landscape" r:id="rId4"/>
  <headerFooter alignWithMargins="0"/>
  <colBreaks count="1" manualBreakCount="1">
    <brk id="55" max="53" man="1"/>
  </colBreaks>
  <drawing r:id="rId5"/>
  <picture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50"/>
  <dimension ref="B1:DD58"/>
  <sheetViews>
    <sheetView showGridLines="0" showRowColHeaders="0" view="pageBreakPreview" zoomScale="80" zoomScaleNormal="75" zoomScaleSheetLayoutView="80" workbookViewId="0"/>
  </sheetViews>
  <sheetFormatPr baseColWidth="10" defaultColWidth="11" defaultRowHeight="19.5" customHeight="1" x14ac:dyDescent="0.35"/>
  <cols>
    <col min="1" max="1" width="3.375" style="23" customWidth="1"/>
    <col min="2" max="2" width="6.125" style="18" hidden="1" customWidth="1"/>
    <col min="3" max="3" width="13.125" style="19" customWidth="1"/>
    <col min="4" max="4" width="8.6875" style="19" customWidth="1"/>
    <col min="5" max="6" width="22.375" style="23" customWidth="1"/>
    <col min="7" max="7" width="2.875" style="21" customWidth="1"/>
    <col min="8" max="8" width="2.875" style="19" customWidth="1"/>
    <col min="9" max="9" width="2.875" style="20" customWidth="1"/>
    <col min="10" max="10" width="10.125" style="19" hidden="1" customWidth="1"/>
    <col min="11" max="11" width="7.625" style="19" customWidth="1"/>
    <col min="12" max="12" width="0.625" style="19" customWidth="1"/>
    <col min="13" max="14" width="0.375" style="19" customWidth="1"/>
    <col min="15" max="16" width="10" style="23" hidden="1" customWidth="1"/>
    <col min="17" max="17" width="6.6875" style="23" customWidth="1"/>
    <col min="18" max="18" width="17.125" style="23" customWidth="1"/>
    <col min="19" max="19" width="4.125" style="23" customWidth="1"/>
    <col min="20" max="20" width="3.625" style="21" customWidth="1"/>
    <col min="21" max="21" width="2.625" style="20" customWidth="1"/>
    <col min="22" max="22" width="19.375" style="24" customWidth="1"/>
    <col min="23" max="23" width="6.5" style="24" customWidth="1"/>
    <col min="24" max="24" width="3" style="21" customWidth="1"/>
    <col min="25" max="25" width="1.5" style="23" customWidth="1"/>
    <col min="26" max="26" width="3" style="20" customWidth="1"/>
    <col min="27" max="27" width="4" style="41" customWidth="1"/>
    <col min="28" max="28" width="5.875" style="23" customWidth="1"/>
    <col min="29" max="29" width="3.625" style="19" customWidth="1"/>
    <col min="30" max="30" width="7.1875" style="19" customWidth="1"/>
    <col min="31" max="32" width="3.1875" style="23" customWidth="1"/>
    <col min="33" max="33" width="34.375" style="23" customWidth="1"/>
    <col min="34" max="34" width="25.1875" style="19" customWidth="1"/>
    <col min="35" max="35" width="12.125" style="23" customWidth="1"/>
    <col min="36" max="36" width="6.6875" style="23" customWidth="1"/>
    <col min="37" max="37" width="6.625" style="23" hidden="1" customWidth="1"/>
    <col min="38" max="38" width="21.375" style="23" customWidth="1"/>
    <col min="39" max="39" width="21.375" style="23" hidden="1" customWidth="1"/>
    <col min="40" max="40" width="21.375" style="23" customWidth="1"/>
    <col min="41" max="41" width="4.125" style="23" customWidth="1"/>
    <col min="42" max="42" width="1.6875" style="23" customWidth="1"/>
    <col min="43" max="43" width="4.125" style="20" customWidth="1"/>
    <col min="44" max="44" width="10" style="23" customWidth="1"/>
    <col min="45" max="45" width="10" style="23" hidden="1" customWidth="1"/>
    <col min="46" max="46" width="3.5" style="23" customWidth="1"/>
    <col min="47" max="47" width="4.375" style="23" hidden="1" customWidth="1"/>
    <col min="48" max="48" width="10" style="19" hidden="1" customWidth="1"/>
    <col min="49" max="52" width="10" style="23" hidden="1" customWidth="1"/>
    <col min="53" max="54" width="11" style="23" hidden="1" customWidth="1"/>
    <col min="55" max="55" width="17.125" style="23" hidden="1" customWidth="1"/>
    <col min="56" max="59" width="11" style="23" customWidth="1"/>
    <col min="60" max="104" width="11" style="23" hidden="1" customWidth="1"/>
    <col min="105" max="16384" width="11" style="23"/>
  </cols>
  <sheetData>
    <row r="1" spans="2:55" ht="59.25" customHeight="1" thickBot="1" x14ac:dyDescent="0.4">
      <c r="C1" s="607" t="s">
        <v>590</v>
      </c>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345"/>
      <c r="AE1" s="345"/>
      <c r="AF1" s="345"/>
      <c r="AG1" s="345"/>
      <c r="AH1" s="345"/>
      <c r="AI1" s="345"/>
      <c r="AJ1" s="345"/>
      <c r="AK1" s="345"/>
      <c r="AL1" s="345"/>
      <c r="AM1" s="345"/>
      <c r="AN1" s="345"/>
      <c r="AO1" s="345"/>
      <c r="AP1" s="345"/>
      <c r="AQ1" s="345"/>
      <c r="AR1" s="345"/>
      <c r="AS1" s="345"/>
      <c r="AT1" s="345"/>
    </row>
    <row r="2" spans="2:55" ht="28.5" customHeight="1" thickBot="1" x14ac:dyDescent="0.4">
      <c r="B2" s="251"/>
      <c r="C2" s="614" t="s">
        <v>134</v>
      </c>
      <c r="D2" s="615"/>
      <c r="E2" s="615"/>
      <c r="F2" s="615"/>
      <c r="G2" s="615"/>
      <c r="H2" s="185"/>
      <c r="I2" s="184"/>
      <c r="J2" s="185"/>
      <c r="K2" s="183"/>
      <c r="Q2" s="590" t="str">
        <f ca="1">Quicktipp!Q2</f>
        <v/>
      </c>
      <c r="R2" s="590"/>
      <c r="T2" s="616" t="s">
        <v>134</v>
      </c>
      <c r="U2" s="617"/>
      <c r="V2" s="617"/>
      <c r="W2" s="617"/>
      <c r="X2" s="617"/>
      <c r="Y2" s="617"/>
      <c r="Z2" s="617"/>
      <c r="AA2" s="617"/>
      <c r="AB2" s="617"/>
      <c r="AC2" s="618"/>
      <c r="AE2" s="19"/>
      <c r="AF2" s="19"/>
      <c r="AG2" s="576" t="str">
        <f ca="1">Quicktipp!AG2:AG6</f>
        <v>.</v>
      </c>
      <c r="AI2" s="619" t="s">
        <v>569</v>
      </c>
      <c r="AJ2" s="620"/>
      <c r="AK2" s="620"/>
      <c r="AL2" s="620"/>
      <c r="AM2" s="620"/>
      <c r="AN2" s="620"/>
      <c r="AO2" s="620"/>
      <c r="AP2" s="620"/>
      <c r="AQ2" s="620"/>
      <c r="AR2" s="620"/>
      <c r="AS2" s="620"/>
      <c r="AT2" s="621"/>
      <c r="AW2" s="20"/>
      <c r="AZ2" s="19"/>
    </row>
    <row r="3" spans="2:55" ht="20.25" customHeight="1" thickBot="1" x14ac:dyDescent="0.4">
      <c r="B3" s="252">
        <f>Quicktipp!B3</f>
        <v>1</v>
      </c>
      <c r="C3" s="286">
        <f>Quicktipp!C3</f>
        <v>45457</v>
      </c>
      <c r="D3" s="287">
        <f>Quicktipp!D3</f>
        <v>0.875</v>
      </c>
      <c r="E3" s="288" t="str">
        <f>Quicktipp!E3</f>
        <v>Deutschland</v>
      </c>
      <c r="F3" s="288" t="str">
        <f>Quicktipp!F3</f>
        <v>Schottland</v>
      </c>
      <c r="G3" s="289">
        <f ca="1">IF('Mein Quicktipp'!G3=Kontrolle_Quick!G3,0,1)</f>
        <v>0</v>
      </c>
      <c r="H3" s="289" t="s">
        <v>54</v>
      </c>
      <c r="I3" s="289">
        <f ca="1">IF('Mein Quicktipp'!I3=Kontrolle_Quick!I3,0,1)</f>
        <v>0</v>
      </c>
      <c r="J3" s="289">
        <f>Quicktipp!J3</f>
        <v>0</v>
      </c>
      <c r="K3" s="151">
        <f ca="1">IF('Mein Quicktipp'!K3=Kontrolle_Quick!K3,0,1)</f>
        <v>0</v>
      </c>
      <c r="L3" s="39">
        <f ca="1">IF('Mein Quicktipp'!L3=Kontrolle_Quick!L3,0,1)</f>
        <v>0</v>
      </c>
      <c r="M3" s="39"/>
      <c r="N3" s="39"/>
      <c r="O3" s="17"/>
      <c r="P3" s="17"/>
      <c r="Q3" s="590"/>
      <c r="R3" s="590"/>
      <c r="T3" s="158">
        <f>IF('Mein Quicktipp'!T3=Kontrolle_Quick!T3,0,1)</f>
        <v>0</v>
      </c>
      <c r="U3" s="159" t="s">
        <v>139</v>
      </c>
      <c r="V3" s="160">
        <f ca="1">IF('Mein Quicktipp'!V3=Kontrolle_Quick!V3,0,1)</f>
        <v>0</v>
      </c>
      <c r="W3" s="160">
        <f ca="1">IF('Mein Quicktipp'!W3=Kontrolle_Quick!W3,0,1)</f>
        <v>0</v>
      </c>
      <c r="X3" s="161">
        <f ca="1">IF('Mein Quicktipp'!X3=Kontrolle_Quick!X3,0,1)</f>
        <v>0</v>
      </c>
      <c r="Y3" s="161" t="s">
        <v>54</v>
      </c>
      <c r="Z3" s="159">
        <f ca="1">IF('Mein Quicktipp'!Z3=Kontrolle_Quick!Z3,0,1)</f>
        <v>0</v>
      </c>
      <c r="AA3" s="161">
        <f ca="1">IF('Mein Quicktipp'!AA3=Kontrolle_Quick!AA3,0,1)</f>
        <v>0</v>
      </c>
      <c r="AB3" s="162">
        <f ca="1">IF('Mein Quicktipp'!AB3=Kontrolle_Quick!AB3,0,1)</f>
        <v>0</v>
      </c>
      <c r="AC3" s="163">
        <f ca="1">IF('Mein Quicktipp'!AC3=Kontrolle_Quick!AC3,0,1)</f>
        <v>0</v>
      </c>
      <c r="AD3" s="340" t="str">
        <f>Quicktipp!AD3</f>
        <v>Reihung
unter den</v>
      </c>
      <c r="AE3" s="19"/>
      <c r="AF3" s="19">
        <f ca="1">T3+V3+W3+X3+Z3+AA3+AB3+AC3</f>
        <v>0</v>
      </c>
      <c r="AG3" s="576"/>
      <c r="AI3" s="622"/>
      <c r="AJ3" s="623"/>
      <c r="AK3" s="623"/>
      <c r="AL3" s="623"/>
      <c r="AM3" s="623"/>
      <c r="AN3" s="623"/>
      <c r="AO3" s="623"/>
      <c r="AP3" s="623"/>
      <c r="AQ3" s="623"/>
      <c r="AR3" s="623"/>
      <c r="AS3" s="623"/>
      <c r="AT3" s="624"/>
      <c r="AW3" s="20"/>
      <c r="AZ3" s="19"/>
    </row>
    <row r="4" spans="2:55" ht="20.25" customHeight="1" x14ac:dyDescent="0.35">
      <c r="B4" s="252">
        <f>Quicktipp!B4</f>
        <v>2</v>
      </c>
      <c r="C4" s="286">
        <f>Quicktipp!C4</f>
        <v>45458</v>
      </c>
      <c r="D4" s="287">
        <f>Quicktipp!D4</f>
        <v>0.625</v>
      </c>
      <c r="E4" s="288" t="str">
        <f>Quicktipp!E4</f>
        <v>Ungarn</v>
      </c>
      <c r="F4" s="288" t="str">
        <f>Quicktipp!F4</f>
        <v>Schweiz</v>
      </c>
      <c r="G4" s="289">
        <f ca="1">IF('Mein Quicktipp'!G4=Kontrolle_Quick!G4,0,1)</f>
        <v>0</v>
      </c>
      <c r="H4" s="289" t="s">
        <v>54</v>
      </c>
      <c r="I4" s="289">
        <f ca="1">IF('Mein Quicktipp'!I4=Kontrolle_Quick!I4,0,1)</f>
        <v>0</v>
      </c>
      <c r="J4" s="289">
        <f>Quicktipp!J4</f>
        <v>0</v>
      </c>
      <c r="K4" s="151">
        <f ca="1">IF('Mein Quicktipp'!K4=Kontrolle_Quick!K4,0,1)</f>
        <v>0</v>
      </c>
      <c r="L4" s="39">
        <f ca="1">IF('Mein Quicktipp'!L4=Kontrolle_Quick!L4,0,1)</f>
        <v>0</v>
      </c>
      <c r="M4" s="39"/>
      <c r="N4" s="39"/>
      <c r="O4" s="17"/>
      <c r="P4" s="17"/>
      <c r="Q4" s="590"/>
      <c r="R4" s="590"/>
      <c r="T4" s="158">
        <f>IF('Mein Quicktipp'!T4=Kontrolle_Quick!T4,0,1)</f>
        <v>0</v>
      </c>
      <c r="U4" s="159" t="s">
        <v>139</v>
      </c>
      <c r="V4" s="160">
        <f ca="1">IF('Mein Quicktipp'!V4=Kontrolle_Quick!V4,0,1)</f>
        <v>0</v>
      </c>
      <c r="W4" s="160">
        <f ca="1">IF('Mein Quicktipp'!W4=Kontrolle_Quick!W4,0,1)</f>
        <v>0</v>
      </c>
      <c r="X4" s="161">
        <f ca="1">IF('Mein Quicktipp'!X4=Kontrolle_Quick!X4,0,1)</f>
        <v>0</v>
      </c>
      <c r="Y4" s="161" t="s">
        <v>54</v>
      </c>
      <c r="Z4" s="159">
        <f ca="1">IF('Mein Quicktipp'!Z4=Kontrolle_Quick!Z4,0,1)</f>
        <v>0</v>
      </c>
      <c r="AA4" s="161">
        <f ca="1">IF('Mein Quicktipp'!AA4=Kontrolle_Quick!AA4,0,1)</f>
        <v>0</v>
      </c>
      <c r="AB4" s="162">
        <f ca="1">IF('Mein Quicktipp'!AB4=Kontrolle_Quick!AB4,0,1)</f>
        <v>0</v>
      </c>
      <c r="AC4" s="163">
        <f ca="1">IF('Mein Quicktipp'!AC4=Kontrolle_Quick!AC4,0,1)</f>
        <v>0</v>
      </c>
      <c r="AD4" s="341" t="str">
        <f>Quicktipp!AD4</f>
        <v>Dritt-
Platzierten</v>
      </c>
      <c r="AE4" s="19"/>
      <c r="AF4" s="19">
        <f t="shared" ref="AF4:AF6" ca="1" si="0">T4+V4+W4+X4+Z4+AA4+AB4+AC4</f>
        <v>0</v>
      </c>
      <c r="AG4" s="576"/>
      <c r="AH4" s="575">
        <f>Quicktipp!AH4</f>
        <v>37</v>
      </c>
      <c r="AI4" s="625">
        <f>Quicktipp!AI4</f>
        <v>45472</v>
      </c>
      <c r="AJ4" s="638">
        <f>Quicktipp!AJ4</f>
        <v>0.875</v>
      </c>
      <c r="AK4" s="638" t="str">
        <f>Quicktipp!AK4</f>
        <v>1A</v>
      </c>
      <c r="AL4" s="608">
        <f ca="1">IF('Mein Quicktipp'!AL4=Kontrolle_Quick!AL4,0,1)</f>
        <v>0</v>
      </c>
      <c r="AM4" s="610" t="str">
        <f>Quicktipp!AM4</f>
        <v>2C</v>
      </c>
      <c r="AN4" s="608">
        <f ca="1">IF('Mein Quicktipp'!AN4=Kontrolle_Quick!AN4,0,1)</f>
        <v>0</v>
      </c>
      <c r="AO4" s="612">
        <f ca="1">IF('Mein Quicktipp'!AO4=Kontrolle_Quick!AO4,0,1)</f>
        <v>0</v>
      </c>
      <c r="AP4" s="628" t="s">
        <v>54</v>
      </c>
      <c r="AQ4" s="630">
        <f ca="1">IF('Mein Quicktipp'!AQ4=Kontrolle_Quick!AQ4,0,1)</f>
        <v>0</v>
      </c>
      <c r="AR4" s="632"/>
      <c r="AS4" s="634">
        <f ca="1">Quicktipp!AS4</f>
        <v>25</v>
      </c>
      <c r="AT4" s="636">
        <f ca="1">IF('Mein Quicktipp'!AT4=Kontrolle_Quick!AT4,0,1)</f>
        <v>0</v>
      </c>
      <c r="AU4" s="580">
        <f ca="1">Quicktipp!AU4</f>
        <v>2</v>
      </c>
      <c r="AV4" s="581" t="str">
        <f>Quicktipp!AV4</f>
        <v>1AF1</v>
      </c>
      <c r="AW4" s="582" t="str">
        <f ca="1">Quicktipp!AW4</f>
        <v>England</v>
      </c>
      <c r="AX4" s="476" t="str">
        <f ca="1">Quicktipp!AX4:AX5</f>
        <v>A3</v>
      </c>
      <c r="AY4" s="476" t="str">
        <f ca="1">Quicktipp!AY4:AY5</f>
        <v>C4</v>
      </c>
      <c r="AZ4" s="581" t="str">
        <f ca="1">Quicktipp!AZ4</f>
        <v>ja</v>
      </c>
      <c r="BA4" s="581" t="str">
        <f ca="1">Quicktipp!BA4</f>
        <v/>
      </c>
      <c r="BB4" s="581" t="str">
        <f>Quicktipp!BB4</f>
        <v>2AF1</v>
      </c>
      <c r="BC4" s="582" t="str">
        <f ca="1">Quicktipp!BC4</f>
        <v>Ungarn</v>
      </c>
    </row>
    <row r="5" spans="2:55" ht="20.25" customHeight="1" thickBot="1" x14ac:dyDescent="0.4">
      <c r="B5" s="252">
        <f>Quicktipp!B5</f>
        <v>13</v>
      </c>
      <c r="C5" s="286">
        <f>Quicktipp!C5</f>
        <v>45462</v>
      </c>
      <c r="D5" s="287">
        <f>Quicktipp!D5</f>
        <v>0.875</v>
      </c>
      <c r="E5" s="288" t="str">
        <f>Quicktipp!E5</f>
        <v>Deutschland</v>
      </c>
      <c r="F5" s="288" t="str">
        <f>Quicktipp!F5</f>
        <v>Ungarn</v>
      </c>
      <c r="G5" s="289">
        <f ca="1">IF('Mein Quicktipp'!G5=Kontrolle_Quick!G5,0,1)</f>
        <v>0</v>
      </c>
      <c r="H5" s="289" t="s">
        <v>54</v>
      </c>
      <c r="I5" s="289">
        <f ca="1">IF('Mein Quicktipp'!I5=Kontrolle_Quick!I5,0,1)</f>
        <v>0</v>
      </c>
      <c r="J5" s="289">
        <f>Quicktipp!J5</f>
        <v>0</v>
      </c>
      <c r="K5" s="151">
        <f ca="1">IF('Mein Quicktipp'!K5=Kontrolle_Quick!K5,0,1)</f>
        <v>0</v>
      </c>
      <c r="L5" s="39">
        <f ca="1">IF('Mein Quicktipp'!L5=Kontrolle_Quick!L5,0,1)</f>
        <v>0</v>
      </c>
      <c r="M5" s="39"/>
      <c r="N5" s="39"/>
      <c r="O5" s="17"/>
      <c r="P5" s="17"/>
      <c r="Q5" s="590"/>
      <c r="R5" s="590"/>
      <c r="T5" s="158">
        <f>IF('Mein Quicktipp'!T5=Kontrolle_Quick!T5,0,1)</f>
        <v>0</v>
      </c>
      <c r="U5" s="159" t="s">
        <v>139</v>
      </c>
      <c r="V5" s="160">
        <f ca="1">IF('Mein Quicktipp'!V5=Kontrolle_Quick!V5,0,1)</f>
        <v>0</v>
      </c>
      <c r="W5" s="160">
        <f ca="1">IF('Mein Quicktipp'!W5=Kontrolle_Quick!W5,0,1)</f>
        <v>0</v>
      </c>
      <c r="X5" s="161">
        <f ca="1">IF('Mein Quicktipp'!X5=Kontrolle_Quick!X5,0,1)</f>
        <v>0</v>
      </c>
      <c r="Y5" s="161" t="s">
        <v>54</v>
      </c>
      <c r="Z5" s="159">
        <f ca="1">IF('Mein Quicktipp'!Z5=Kontrolle_Quick!Z5,0,1)</f>
        <v>0</v>
      </c>
      <c r="AA5" s="161">
        <f ca="1">IF('Mein Quicktipp'!AA5=Kontrolle_Quick!AA5,0,1)</f>
        <v>0</v>
      </c>
      <c r="AB5" s="162">
        <f ca="1">IF('Mein Quicktipp'!AB5=Kontrolle_Quick!AB5,0,1)</f>
        <v>0</v>
      </c>
      <c r="AC5" s="163">
        <f ca="1">IF('Mein Quicktipp'!AC5=Kontrolle_Quick!AC5,0,1)</f>
        <v>0</v>
      </c>
      <c r="AD5" s="342">
        <f ca="1">IF('Mein Quicktipp'!AD5=Kontrolle_Quick!AD5,0,1)</f>
        <v>0</v>
      </c>
      <c r="AE5" s="19"/>
      <c r="AF5" s="19">
        <f t="shared" ca="1" si="0"/>
        <v>0</v>
      </c>
      <c r="AG5" s="576"/>
      <c r="AH5" s="575"/>
      <c r="AI5" s="626"/>
      <c r="AJ5" s="627"/>
      <c r="AK5" s="627"/>
      <c r="AL5" s="609">
        <f>IF('Mein Quicktipp'!AL5=Kontrolle_Quick!AL5,0,1)</f>
        <v>0</v>
      </c>
      <c r="AM5" s="611"/>
      <c r="AN5" s="609">
        <f>IF('Mein Quicktipp'!AN5=Kontrolle_Quick!AN5,0,1)</f>
        <v>0</v>
      </c>
      <c r="AO5" s="613">
        <f>IF('Mein Quicktipp'!AO5=Kontrolle_Quick!AO5,0,1)</f>
        <v>0</v>
      </c>
      <c r="AP5" s="629"/>
      <c r="AQ5" s="631">
        <f>IF('Mein Quicktipp'!AQ5=Kontrolle_Quick!AQ5,0,1)</f>
        <v>0</v>
      </c>
      <c r="AR5" s="633"/>
      <c r="AS5" s="635"/>
      <c r="AT5" s="637">
        <f>IF('Mein Quicktipp'!AT5=Kontrolle_Quick!AT5,0,1)</f>
        <v>0</v>
      </c>
      <c r="AU5" s="580"/>
      <c r="AV5" s="581"/>
      <c r="AW5" s="582"/>
      <c r="AX5" s="476"/>
      <c r="AY5" s="476"/>
      <c r="AZ5" s="581"/>
      <c r="BA5" s="581"/>
      <c r="BB5" s="581"/>
      <c r="BC5" s="582"/>
    </row>
    <row r="6" spans="2:55" ht="20.25" customHeight="1" x14ac:dyDescent="0.35">
      <c r="B6" s="252">
        <f>Quicktipp!B6</f>
        <v>14</v>
      </c>
      <c r="C6" s="286">
        <f>Quicktipp!C6</f>
        <v>45462</v>
      </c>
      <c r="D6" s="287">
        <f>Quicktipp!D6</f>
        <v>0.75</v>
      </c>
      <c r="E6" s="288" t="str">
        <f>Quicktipp!E6</f>
        <v>Schottland</v>
      </c>
      <c r="F6" s="288" t="str">
        <f>Quicktipp!F6</f>
        <v>Schweiz</v>
      </c>
      <c r="G6" s="289">
        <f ca="1">IF('Mein Quicktipp'!G6=Kontrolle_Quick!G6,0,1)</f>
        <v>0</v>
      </c>
      <c r="H6" s="289" t="s">
        <v>54</v>
      </c>
      <c r="I6" s="289">
        <f ca="1">IF('Mein Quicktipp'!I6=Kontrolle_Quick!I6,0,1)</f>
        <v>0</v>
      </c>
      <c r="J6" s="289">
        <f>Quicktipp!J6</f>
        <v>0</v>
      </c>
      <c r="K6" s="151">
        <f ca="1">IF('Mein Quicktipp'!K6=Kontrolle_Quick!K6,0,1)</f>
        <v>0</v>
      </c>
      <c r="L6" s="39">
        <f ca="1">IF('Mein Quicktipp'!L6=Kontrolle_Quick!L6,0,1)</f>
        <v>0</v>
      </c>
      <c r="M6" s="39"/>
      <c r="N6" s="39"/>
      <c r="O6" s="17"/>
      <c r="P6" s="17"/>
      <c r="Q6" s="590"/>
      <c r="R6" s="590"/>
      <c r="T6" s="164">
        <f>IF('Mein Quicktipp'!T6=Kontrolle_Quick!T6,0,1)</f>
        <v>0</v>
      </c>
      <c r="U6" s="165" t="s">
        <v>139</v>
      </c>
      <c r="V6" s="166">
        <f ca="1">IF('Mein Quicktipp'!V6=Kontrolle_Quick!V6,0,1)</f>
        <v>0</v>
      </c>
      <c r="W6" s="166">
        <f ca="1">IF('Mein Quicktipp'!W6=Kontrolle_Quick!W6,0,1)</f>
        <v>0</v>
      </c>
      <c r="X6" s="167">
        <f ca="1">IF('Mein Quicktipp'!X6=Kontrolle_Quick!X6,0,1)</f>
        <v>0</v>
      </c>
      <c r="Y6" s="167" t="s">
        <v>54</v>
      </c>
      <c r="Z6" s="165">
        <f ca="1">IF('Mein Quicktipp'!Z6=Kontrolle_Quick!Z6,0,1)</f>
        <v>0</v>
      </c>
      <c r="AA6" s="167">
        <f ca="1">IF('Mein Quicktipp'!AA6=Kontrolle_Quick!AA6,0,1)</f>
        <v>0</v>
      </c>
      <c r="AB6" s="168">
        <f ca="1">IF('Mein Quicktipp'!AB6=Kontrolle_Quick!AB6,0,1)</f>
        <v>0</v>
      </c>
      <c r="AC6" s="169">
        <f ca="1">IF('Mein Quicktipp'!AC6=Kontrolle_Quick!AC6,0,1)</f>
        <v>0</v>
      </c>
      <c r="AE6" s="19"/>
      <c r="AF6" s="19">
        <f t="shared" ca="1" si="0"/>
        <v>0</v>
      </c>
      <c r="AG6" s="576"/>
      <c r="AH6" s="575">
        <f>Quicktipp!AH6</f>
        <v>38</v>
      </c>
      <c r="AI6" s="626">
        <f>Quicktipp!AI6</f>
        <v>45472</v>
      </c>
      <c r="AJ6" s="627">
        <f>Quicktipp!AJ6</f>
        <v>0.75</v>
      </c>
      <c r="AK6" s="627" t="str">
        <f>Quicktipp!AK6</f>
        <v>2A</v>
      </c>
      <c r="AL6" s="608">
        <f ca="1">IF('Mein Quicktipp'!AL6=Kontrolle_Quick!AL6,0,1)</f>
        <v>0</v>
      </c>
      <c r="AM6" s="611" t="str">
        <f>Quicktipp!AM6</f>
        <v>2B</v>
      </c>
      <c r="AN6" s="608">
        <f ca="1">IF('Mein Quicktipp'!AN6=Kontrolle_Quick!AN6,0,1)</f>
        <v>0</v>
      </c>
      <c r="AO6" s="612">
        <f ca="1">IF('Mein Quicktipp'!AO6=Kontrolle_Quick!AO6,0,1)</f>
        <v>0</v>
      </c>
      <c r="AP6" s="643" t="s">
        <v>54</v>
      </c>
      <c r="AQ6" s="630">
        <f ca="1">IF('Mein Quicktipp'!AQ6=Kontrolle_Quick!AQ6,0,1)</f>
        <v>0</v>
      </c>
      <c r="AR6" s="633"/>
      <c r="AS6" s="635">
        <f ca="1">Quicktipp!AS6</f>
        <v>47</v>
      </c>
      <c r="AT6" s="636">
        <f ca="1">IF('Mein Quicktipp'!AT6=Kontrolle_Quick!AT6,0,1)</f>
        <v>0</v>
      </c>
      <c r="AU6" s="580">
        <f ca="1">Quicktipp!AU6</f>
        <v>1</v>
      </c>
      <c r="AV6" s="581" t="str">
        <f>Quicktipp!AV6</f>
        <v>1AF2</v>
      </c>
      <c r="AW6" s="582" t="str">
        <f ca="1">Quicktipp!AW6</f>
        <v>Spanien</v>
      </c>
      <c r="AX6" s="476" t="str">
        <f ca="1">Quicktipp!AX6:AX7</f>
        <v>A1</v>
      </c>
      <c r="AY6" s="476" t="str">
        <f ca="1">Quicktipp!AY6:AY7</f>
        <v>B1</v>
      </c>
      <c r="AZ6" s="581" t="str">
        <f ca="1">Quicktipp!AZ6</f>
        <v>nein</v>
      </c>
      <c r="BA6" s="581" t="str">
        <f ca="1">Quicktipp!BA6</f>
        <v/>
      </c>
      <c r="BB6" s="581" t="str">
        <f>Quicktipp!BB6</f>
        <v>2AF2</v>
      </c>
      <c r="BC6" s="582" t="str">
        <f ca="1">Quicktipp!BC6</f>
        <v>Deutschland</v>
      </c>
    </row>
    <row r="7" spans="2:55" ht="20.25" customHeight="1" thickBot="1" x14ac:dyDescent="0.4">
      <c r="B7" s="252">
        <f>Quicktipp!B7</f>
        <v>25</v>
      </c>
      <c r="C7" s="286">
        <f>Quicktipp!C7</f>
        <v>45466</v>
      </c>
      <c r="D7" s="287">
        <f>Quicktipp!D7</f>
        <v>0.875</v>
      </c>
      <c r="E7" s="288" t="str">
        <f>Quicktipp!E7</f>
        <v>Schweiz</v>
      </c>
      <c r="F7" s="288" t="str">
        <f>Quicktipp!F7</f>
        <v>Deutschland</v>
      </c>
      <c r="G7" s="289">
        <f ca="1">IF('Mein Quicktipp'!G7=Kontrolle_Quick!G7,0,1)</f>
        <v>0</v>
      </c>
      <c r="H7" s="289" t="s">
        <v>54</v>
      </c>
      <c r="I7" s="289">
        <f ca="1">IF('Mein Quicktipp'!I7=Kontrolle_Quick!I7,0,1)</f>
        <v>0</v>
      </c>
      <c r="J7" s="289">
        <f>Quicktipp!J7</f>
        <v>0</v>
      </c>
      <c r="K7" s="151">
        <f ca="1">IF('Mein Quicktipp'!K7=Kontrolle_Quick!K7,0,1)</f>
        <v>0</v>
      </c>
      <c r="L7" s="39">
        <f ca="1">IF('Mein Quicktipp'!L7=Kontrolle_Quick!L7,0,1)</f>
        <v>0</v>
      </c>
      <c r="M7" s="39"/>
      <c r="N7" s="39"/>
      <c r="O7" s="17"/>
      <c r="P7" s="39" t="str">
        <f ca="1">Quicktipp!P7</f>
        <v>nein</v>
      </c>
      <c r="Q7" s="40">
        <f ca="1">IF('Mein Quicktipp'!Q7=Kontrolle_Quick!Q7,0,1)</f>
        <v>0</v>
      </c>
      <c r="T7" s="170"/>
      <c r="U7" s="276">
        <f ca="1">IF('Mein Quicktipp'!U7=Kontrolle_Quick!U7,0,1)</f>
        <v>0</v>
      </c>
      <c r="V7" s="644">
        <f ca="1">IF('Mein Quicktipp'!V7=Kontrolle_Quick!V7,0,1)</f>
        <v>0</v>
      </c>
      <c r="W7" s="644">
        <f>IF('Mein Quicktipp'!W7=Kontrolle_Quick!W7,0,1)</f>
        <v>0</v>
      </c>
      <c r="X7" s="644">
        <f>IF('Mein Quicktipp'!X7=Kontrolle_Quick!X7,0,1)</f>
        <v>0</v>
      </c>
      <c r="Y7" s="644">
        <f>IF('Mein Quicktipp'!Y7=Kontrolle_Quick!Y7,0,1)</f>
        <v>0</v>
      </c>
      <c r="Z7" s="644">
        <f>IF('Mein Quicktipp'!Z7=Kontrolle_Quick!Z7,0,1)</f>
        <v>0</v>
      </c>
      <c r="AA7" s="644">
        <f>IF('Mein Quicktipp'!AA7=Kontrolle_Quick!AA7,0,1)</f>
        <v>0</v>
      </c>
      <c r="AB7" s="644">
        <f>IF('Mein Quicktipp'!AB7=Kontrolle_Quick!AB7,0,1)</f>
        <v>0</v>
      </c>
      <c r="AC7" s="645">
        <f>IF('Mein Quicktipp'!AC7=Kontrolle_Quick!AC7,0,1)</f>
        <v>0</v>
      </c>
      <c r="AE7" s="19" t="str">
        <f ca="1">Quicktipp!AE7</f>
        <v>N</v>
      </c>
      <c r="AF7" s="19">
        <f ca="1">T7+U7+T8+U8+V7</f>
        <v>0</v>
      </c>
      <c r="AG7" s="574" t="str">
        <f ca="1">Quicktipp!AG7:AG8</f>
        <v xml:space="preserve"> </v>
      </c>
      <c r="AH7" s="575"/>
      <c r="AI7" s="626"/>
      <c r="AJ7" s="627"/>
      <c r="AK7" s="627"/>
      <c r="AL7" s="609">
        <f>IF('Mein Quicktipp'!AL7=Kontrolle_Quick!AL7,0,1)</f>
        <v>0</v>
      </c>
      <c r="AM7" s="611"/>
      <c r="AN7" s="609">
        <f>IF('Mein Quicktipp'!AN7=Kontrolle_Quick!AN7,0,1)</f>
        <v>0</v>
      </c>
      <c r="AO7" s="613">
        <f>IF('Mein Quicktipp'!AO7=Kontrolle_Quick!AO7,0,1)</f>
        <v>0</v>
      </c>
      <c r="AP7" s="629"/>
      <c r="AQ7" s="631">
        <f>IF('Mein Quicktipp'!AQ7=Kontrolle_Quick!AQ7,0,1)</f>
        <v>0</v>
      </c>
      <c r="AR7" s="633"/>
      <c r="AS7" s="635"/>
      <c r="AT7" s="637">
        <f>IF('Mein Quicktipp'!AT7=Kontrolle_Quick!AT7,0,1)</f>
        <v>0</v>
      </c>
      <c r="AU7" s="580"/>
      <c r="AV7" s="581"/>
      <c r="AW7" s="582"/>
      <c r="AX7" s="476"/>
      <c r="AY7" s="476"/>
      <c r="AZ7" s="581"/>
      <c r="BA7" s="581"/>
      <c r="BB7" s="581"/>
      <c r="BC7" s="582"/>
    </row>
    <row r="8" spans="2:55" ht="20.25" customHeight="1" thickBot="1" x14ac:dyDescent="0.4">
      <c r="B8" s="253">
        <f>Quicktipp!B8</f>
        <v>26</v>
      </c>
      <c r="C8" s="290">
        <f>Quicktipp!C8</f>
        <v>45466</v>
      </c>
      <c r="D8" s="291">
        <f>Quicktipp!D8</f>
        <v>0.875</v>
      </c>
      <c r="E8" s="292" t="str">
        <f>Quicktipp!E8</f>
        <v>Schottland</v>
      </c>
      <c r="F8" s="292" t="str">
        <f>Quicktipp!F8</f>
        <v>Ungarn</v>
      </c>
      <c r="G8" s="293">
        <f ca="1">IF('Mein Quicktipp'!G8=Kontrolle_Quick!G8,0,1)</f>
        <v>0</v>
      </c>
      <c r="H8" s="293" t="s">
        <v>54</v>
      </c>
      <c r="I8" s="293">
        <f ca="1">IF('Mein Quicktipp'!I8=Kontrolle_Quick!I8,0,1)</f>
        <v>0</v>
      </c>
      <c r="J8" s="293">
        <f>Quicktipp!J8</f>
        <v>0</v>
      </c>
      <c r="K8" s="152">
        <f ca="1">IF('Mein Quicktipp'!K8=Kontrolle_Quick!K8,0,1)</f>
        <v>0</v>
      </c>
      <c r="L8" s="39">
        <f ca="1">IF('Mein Quicktipp'!L8=Kontrolle_Quick!L8,0,1)</f>
        <v>0</v>
      </c>
      <c r="M8" s="39"/>
      <c r="N8" s="39"/>
      <c r="O8" s="17"/>
      <c r="P8" s="39" t="str">
        <f ca="1">Quicktipp!P8</f>
        <v>nein</v>
      </c>
      <c r="Q8" s="40">
        <f ca="1">IF('Mein Quicktipp'!Q8=Kontrolle_Quick!Q8,0,1)</f>
        <v>0</v>
      </c>
      <c r="T8" s="171">
        <f>IF('Mein Quicktipp'!T8=Kontrolle_Quick!T8,0,1)</f>
        <v>0</v>
      </c>
      <c r="U8" s="172">
        <f ca="1">IF('Mein Quicktipp'!U8=Kontrolle_Quick!U8,0,1)</f>
        <v>0</v>
      </c>
      <c r="V8" s="641">
        <f>IF('Mein Quicktipp'!V8=Kontrolle_Quick!V8,0,1)</f>
        <v>0</v>
      </c>
      <c r="W8" s="641">
        <f>IF('Mein Quicktipp'!W8=Kontrolle_Quick!W8,0,1)</f>
        <v>0</v>
      </c>
      <c r="X8" s="641">
        <f>IF('Mein Quicktipp'!X8=Kontrolle_Quick!X8,0,1)</f>
        <v>0</v>
      </c>
      <c r="Y8" s="641">
        <f>IF('Mein Quicktipp'!Y8=Kontrolle_Quick!Y8,0,1)</f>
        <v>0</v>
      </c>
      <c r="Z8" s="641">
        <f>IF('Mein Quicktipp'!Z8=Kontrolle_Quick!Z8,0,1)</f>
        <v>0</v>
      </c>
      <c r="AA8" s="641">
        <f>IF('Mein Quicktipp'!AA8=Kontrolle_Quick!AA8,0,1)</f>
        <v>0</v>
      </c>
      <c r="AB8" s="641">
        <f>IF('Mein Quicktipp'!AB8=Kontrolle_Quick!AB8,0,1)</f>
        <v>0</v>
      </c>
      <c r="AC8" s="642">
        <f>IF('Mein Quicktipp'!AC8=Kontrolle_Quick!AC8,0,1)</f>
        <v>0</v>
      </c>
      <c r="AE8" s="19" t="str">
        <f ca="1">Quicktipp!AE8</f>
        <v>N</v>
      </c>
      <c r="AF8" s="19">
        <f ca="1">SUM(AF3:AF7)+AD5</f>
        <v>0</v>
      </c>
      <c r="AG8" s="574"/>
      <c r="AH8" s="575">
        <f>Quicktipp!AH8</f>
        <v>39</v>
      </c>
      <c r="AI8" s="626">
        <f>Quicktipp!AI8</f>
        <v>45473</v>
      </c>
      <c r="AJ8" s="627">
        <f>Quicktipp!AJ8</f>
        <v>0.875</v>
      </c>
      <c r="AK8" s="627" t="str">
        <f>Quicktipp!AK8</f>
        <v>1B</v>
      </c>
      <c r="AL8" s="608">
        <f ca="1">IF('Mein Quicktipp'!AL8=Kontrolle_Quick!AL8,0,1)</f>
        <v>0</v>
      </c>
      <c r="AM8" s="611" t="str">
        <f>Quicktipp!AM8</f>
        <v>3A</v>
      </c>
      <c r="AN8" s="608">
        <f ca="1">IF('Mein Quicktipp'!AN8=Kontrolle_Quick!AN8,0,1)</f>
        <v>0</v>
      </c>
      <c r="AO8" s="612">
        <f ca="1">IF('Mein Quicktipp'!AO8=Kontrolle_Quick!AO8,0,1)</f>
        <v>0</v>
      </c>
      <c r="AP8" s="643" t="s">
        <v>54</v>
      </c>
      <c r="AQ8" s="630">
        <f ca="1">IF('Mein Quicktipp'!AQ8=Kontrolle_Quick!AQ8,0,1)</f>
        <v>0</v>
      </c>
      <c r="AR8" s="633"/>
      <c r="AS8" s="635">
        <f ca="1">Quicktipp!AS8</f>
        <v>22</v>
      </c>
      <c r="AT8" s="636">
        <f ca="1">IF('Mein Quicktipp'!AT8=Kontrolle_Quick!AT8,0,1)</f>
        <v>0</v>
      </c>
      <c r="AU8" s="580">
        <f ca="1">Quicktipp!AU8</f>
        <v>1</v>
      </c>
      <c r="AV8" s="581" t="str">
        <f>Quicktipp!AV8</f>
        <v>1AF3</v>
      </c>
      <c r="AW8" s="582" t="str">
        <f ca="1">Quicktipp!AW8</f>
        <v>Schottland</v>
      </c>
      <c r="AX8" s="476" t="str">
        <f ca="1">Quicktipp!AX8:AX9</f>
        <v>B2</v>
      </c>
      <c r="AY8" s="476" t="str">
        <f ca="1">Quicktipp!AY8:AY9</f>
        <v>A2</v>
      </c>
      <c r="AZ8" s="581" t="str">
        <f ca="1">Quicktipp!AZ8</f>
        <v>nein</v>
      </c>
      <c r="BA8" s="581" t="str">
        <f ca="1">Quicktipp!BA8</f>
        <v/>
      </c>
      <c r="BB8" s="581" t="str">
        <f>Quicktipp!BB8</f>
        <v>2AF3</v>
      </c>
      <c r="BC8" s="582" t="str">
        <f ca="1">Quicktipp!BC8</f>
        <v>Kroatien</v>
      </c>
    </row>
    <row r="9" spans="2:55" ht="19.5" customHeight="1" thickBot="1" x14ac:dyDescent="0.4">
      <c r="C9" s="294"/>
      <c r="D9" s="294"/>
      <c r="E9" s="295"/>
      <c r="F9" s="295"/>
      <c r="G9" s="296">
        <f ca="1">SUM(G3:G8)</f>
        <v>0</v>
      </c>
      <c r="H9" s="294"/>
      <c r="I9" s="297">
        <f ca="1">SUM(I3:I8)</f>
        <v>0</v>
      </c>
      <c r="J9" s="294"/>
      <c r="K9" s="294">
        <f ca="1">SUM(K3:K8)</f>
        <v>0</v>
      </c>
      <c r="L9" s="39">
        <f ca="1">SUM(L3:L8)</f>
        <v>0</v>
      </c>
      <c r="M9" s="39"/>
      <c r="N9" s="39"/>
      <c r="O9" s="17"/>
      <c r="P9" s="17"/>
      <c r="Q9" s="23">
        <f ca="1">SUM(G9:M9)</f>
        <v>0</v>
      </c>
      <c r="AE9" s="19"/>
      <c r="AF9" s="19"/>
      <c r="AG9" s="19"/>
      <c r="AH9" s="575"/>
      <c r="AI9" s="626"/>
      <c r="AJ9" s="627"/>
      <c r="AK9" s="627"/>
      <c r="AL9" s="609">
        <f>IF('Mein Quicktipp'!AL9=Kontrolle_Quick!AL9,0,1)</f>
        <v>0</v>
      </c>
      <c r="AM9" s="611"/>
      <c r="AN9" s="609">
        <f>IF('Mein Quicktipp'!AN9=Kontrolle_Quick!AN9,0,1)</f>
        <v>0</v>
      </c>
      <c r="AO9" s="613">
        <f>IF('Mein Quicktipp'!AO9=Kontrolle_Quick!AO9,0,1)</f>
        <v>0</v>
      </c>
      <c r="AP9" s="629"/>
      <c r="AQ9" s="631">
        <f>IF('Mein Quicktipp'!AQ9=Kontrolle_Quick!AQ9,0,1)</f>
        <v>0</v>
      </c>
      <c r="AR9" s="633"/>
      <c r="AS9" s="635"/>
      <c r="AT9" s="637">
        <f>IF('Mein Quicktipp'!AT9=Kontrolle_Quick!AT9,0,1)</f>
        <v>0</v>
      </c>
      <c r="AU9" s="580"/>
      <c r="AV9" s="581"/>
      <c r="AW9" s="582"/>
      <c r="AX9" s="476"/>
      <c r="AY9" s="476"/>
      <c r="AZ9" s="581"/>
      <c r="BA9" s="581"/>
      <c r="BB9" s="581"/>
      <c r="BC9" s="582"/>
    </row>
    <row r="10" spans="2:55" ht="28.5" customHeight="1" thickBot="1" x14ac:dyDescent="0.4">
      <c r="B10" s="251"/>
      <c r="C10" s="614" t="s">
        <v>135</v>
      </c>
      <c r="D10" s="615"/>
      <c r="E10" s="615"/>
      <c r="F10" s="615"/>
      <c r="G10" s="615"/>
      <c r="H10" s="185"/>
      <c r="I10" s="184"/>
      <c r="J10" s="185"/>
      <c r="K10" s="183"/>
      <c r="L10" s="39"/>
      <c r="M10" s="39"/>
      <c r="N10" s="39"/>
      <c r="O10" s="17"/>
      <c r="P10" s="17"/>
      <c r="Q10" s="590" t="str">
        <f ca="1">Quicktipp!Q10</f>
        <v/>
      </c>
      <c r="R10" s="590"/>
      <c r="T10" s="616" t="s">
        <v>135</v>
      </c>
      <c r="U10" s="617"/>
      <c r="V10" s="617"/>
      <c r="W10" s="617"/>
      <c r="X10" s="617"/>
      <c r="Y10" s="617"/>
      <c r="Z10" s="617"/>
      <c r="AA10" s="617"/>
      <c r="AB10" s="617"/>
      <c r="AC10" s="618"/>
      <c r="AE10" s="19"/>
      <c r="AF10" s="19"/>
      <c r="AG10" s="576" t="str">
        <f ca="1">Quicktipp!AG10:AG14</f>
        <v>.</v>
      </c>
      <c r="AH10" s="575">
        <f>Quicktipp!AH10</f>
        <v>40</v>
      </c>
      <c r="AI10" s="626">
        <f>Quicktipp!AI10</f>
        <v>45473</v>
      </c>
      <c r="AJ10" s="627">
        <f>Quicktipp!AJ10</f>
        <v>0.75</v>
      </c>
      <c r="AK10" s="627" t="str">
        <f>Quicktipp!AK10</f>
        <v>1C</v>
      </c>
      <c r="AL10" s="608">
        <f ca="1">IF('Mein Quicktipp'!AL10=Kontrolle_Quick!AL10,0,1)</f>
        <v>0</v>
      </c>
      <c r="AM10" s="611" t="str">
        <f>Quicktipp!AM10</f>
        <v>3D</v>
      </c>
      <c r="AN10" s="608">
        <f ca="1">IF('Mein Quicktipp'!AN10=Kontrolle_Quick!AN10,0,1)</f>
        <v>0</v>
      </c>
      <c r="AO10" s="612">
        <f ca="1">IF('Mein Quicktipp'!AO10=Kontrolle_Quick!AO10,0,1)</f>
        <v>0</v>
      </c>
      <c r="AP10" s="643" t="s">
        <v>54</v>
      </c>
      <c r="AQ10" s="630">
        <f ca="1">IF('Mein Quicktipp'!AQ10=Kontrolle_Quick!AQ10,0,1)</f>
        <v>0</v>
      </c>
      <c r="AR10" s="633"/>
      <c r="AS10" s="635">
        <f ca="1">Quicktipp!AS10</f>
        <v>41</v>
      </c>
      <c r="AT10" s="636">
        <f ca="1">IF('Mein Quicktipp'!AT10=Kontrolle_Quick!AT10,0,1)</f>
        <v>0</v>
      </c>
      <c r="AU10" s="580">
        <f ca="1">Quicktipp!AU10</f>
        <v>1</v>
      </c>
      <c r="AV10" s="581" t="str">
        <f>Quicktipp!AV10</f>
        <v>1AF4</v>
      </c>
      <c r="AW10" s="582" t="str">
        <f ca="1">Quicktipp!AW10</f>
        <v>Dänemark</v>
      </c>
      <c r="AX10" s="476" t="str">
        <f ca="1">Quicktipp!AX10:AX11</f>
        <v>C2</v>
      </c>
      <c r="AY10" s="476" t="str">
        <f ca="1">Quicktipp!AY10:AY11</f>
        <v>D1</v>
      </c>
      <c r="AZ10" s="581" t="str">
        <f ca="1">Quicktipp!AZ10</f>
        <v>nein</v>
      </c>
      <c r="BA10" s="581" t="str">
        <f ca="1">Quicktipp!BA10</f>
        <v/>
      </c>
      <c r="BB10" s="581" t="str">
        <f>Quicktipp!BB10</f>
        <v>2AF4</v>
      </c>
      <c r="BC10" s="582" t="str">
        <f ca="1">Quicktipp!BC10</f>
        <v>Polen</v>
      </c>
    </row>
    <row r="11" spans="2:55" ht="19.5" customHeight="1" thickBot="1" x14ac:dyDescent="0.4">
      <c r="B11" s="254">
        <f>Quicktipp!B11</f>
        <v>3</v>
      </c>
      <c r="C11" s="286">
        <f>Quicktipp!C11</f>
        <v>45458</v>
      </c>
      <c r="D11" s="287">
        <f>Quicktipp!D11</f>
        <v>0.75</v>
      </c>
      <c r="E11" s="288" t="str">
        <f>Quicktipp!E11</f>
        <v>Spanien</v>
      </c>
      <c r="F11" s="288" t="str">
        <f>Quicktipp!F11</f>
        <v>Kroatien</v>
      </c>
      <c r="G11" s="289">
        <f ca="1">IF('Mein Quicktipp'!G11=Kontrolle_Quick!G11,0,1)</f>
        <v>0</v>
      </c>
      <c r="H11" s="289" t="s">
        <v>54</v>
      </c>
      <c r="I11" s="289">
        <f ca="1">IF('Mein Quicktipp'!I11=Kontrolle_Quick!I11,0,1)</f>
        <v>0</v>
      </c>
      <c r="J11" s="289">
        <f>Quicktipp!J11</f>
        <v>0</v>
      </c>
      <c r="K11" s="151">
        <f ca="1">IF('Mein Quicktipp'!K11=Kontrolle_Quick!K11,0,1)</f>
        <v>0</v>
      </c>
      <c r="L11" s="39">
        <f ca="1">IF('Mein Quicktipp'!L11=Kontrolle_Quick!L11,0,1)</f>
        <v>0</v>
      </c>
      <c r="Q11" s="590"/>
      <c r="R11" s="590"/>
      <c r="T11" s="158">
        <f>IF('Mein Quicktipp'!T11=Kontrolle_Quick!T11,0,1)</f>
        <v>0</v>
      </c>
      <c r="U11" s="159" t="s">
        <v>139</v>
      </c>
      <c r="V11" s="160">
        <f ca="1">IF('Mein Quicktipp'!V11=Kontrolle_Quick!V11,0,1)</f>
        <v>0</v>
      </c>
      <c r="W11" s="160">
        <f ca="1">IF('Mein Quicktipp'!W11=Kontrolle_Quick!W11,0,1)</f>
        <v>0</v>
      </c>
      <c r="X11" s="161">
        <f ca="1">IF('Mein Quicktipp'!X11=Kontrolle_Quick!X11,0,1)</f>
        <v>0</v>
      </c>
      <c r="Y11" s="161" t="s">
        <v>54</v>
      </c>
      <c r="Z11" s="159">
        <f ca="1">IF('Mein Quicktipp'!Z11=Kontrolle_Quick!Z11,0,1)</f>
        <v>0</v>
      </c>
      <c r="AA11" s="161">
        <f ca="1">IF('Mein Quicktipp'!AA11=Kontrolle_Quick!AA11,0,1)</f>
        <v>0</v>
      </c>
      <c r="AB11" s="162">
        <f ca="1">IF('Mein Quicktipp'!AB11=Kontrolle_Quick!AB11,0,1)</f>
        <v>0</v>
      </c>
      <c r="AC11" s="163">
        <f ca="1">IF('Mein Quicktipp'!AC11=Kontrolle_Quick!AC11,0,1)</f>
        <v>0</v>
      </c>
      <c r="AD11" s="340" t="str">
        <f>Quicktipp!AD11</f>
        <v>Reihung
unter den</v>
      </c>
      <c r="AE11" s="19"/>
      <c r="AF11" s="19">
        <f ca="1">T11+V11+W11+X11+Z11+AA11+AB11+AC11</f>
        <v>0</v>
      </c>
      <c r="AG11" s="576"/>
      <c r="AH11" s="575"/>
      <c r="AI11" s="626"/>
      <c r="AJ11" s="627"/>
      <c r="AK11" s="627"/>
      <c r="AL11" s="609">
        <f>IF('Mein Quicktipp'!AL11=Kontrolle_Quick!AL11,0,1)</f>
        <v>0</v>
      </c>
      <c r="AM11" s="611"/>
      <c r="AN11" s="609">
        <f>IF('Mein Quicktipp'!AN11=Kontrolle_Quick!AN11,0,1)</f>
        <v>0</v>
      </c>
      <c r="AO11" s="613">
        <f>IF('Mein Quicktipp'!AO11=Kontrolle_Quick!AO11,0,1)</f>
        <v>0</v>
      </c>
      <c r="AP11" s="629"/>
      <c r="AQ11" s="631">
        <f>IF('Mein Quicktipp'!AQ11=Kontrolle_Quick!AQ11,0,1)</f>
        <v>0</v>
      </c>
      <c r="AR11" s="633"/>
      <c r="AS11" s="635"/>
      <c r="AT11" s="637">
        <f>IF('Mein Quicktipp'!AT11=Kontrolle_Quick!AT11,0,1)</f>
        <v>0</v>
      </c>
      <c r="AU11" s="580"/>
      <c r="AV11" s="581"/>
      <c r="AW11" s="582"/>
      <c r="AX11" s="476"/>
      <c r="AY11" s="476"/>
      <c r="AZ11" s="581"/>
      <c r="BA11" s="581"/>
      <c r="BB11" s="581"/>
      <c r="BC11" s="582"/>
    </row>
    <row r="12" spans="2:55" ht="19.5" customHeight="1" x14ac:dyDescent="0.35">
      <c r="B12" s="254">
        <f>Quicktipp!B12</f>
        <v>4</v>
      </c>
      <c r="C12" s="286">
        <f>Quicktipp!C12</f>
        <v>45458</v>
      </c>
      <c r="D12" s="287">
        <f>Quicktipp!D12</f>
        <v>0.875</v>
      </c>
      <c r="E12" s="288" t="str">
        <f>Quicktipp!E12</f>
        <v>Italien</v>
      </c>
      <c r="F12" s="288" t="str">
        <f>Quicktipp!F12</f>
        <v>Albanien</v>
      </c>
      <c r="G12" s="289">
        <f ca="1">IF('Mein Quicktipp'!G12=Kontrolle_Quick!G12,0,1)</f>
        <v>0</v>
      </c>
      <c r="H12" s="289" t="s">
        <v>54</v>
      </c>
      <c r="I12" s="289">
        <f ca="1">IF('Mein Quicktipp'!I12=Kontrolle_Quick!I12,0,1)</f>
        <v>0</v>
      </c>
      <c r="J12" s="289">
        <f>Quicktipp!J12</f>
        <v>0</v>
      </c>
      <c r="K12" s="151">
        <f ca="1">IF('Mein Quicktipp'!K12=Kontrolle_Quick!K12,0,1)</f>
        <v>0</v>
      </c>
      <c r="L12" s="39">
        <f ca="1">IF('Mein Quicktipp'!L12=Kontrolle_Quick!L12,0,1)</f>
        <v>0</v>
      </c>
      <c r="Q12" s="590"/>
      <c r="R12" s="590"/>
      <c r="T12" s="158">
        <f>IF('Mein Quicktipp'!T12=Kontrolle_Quick!T12,0,1)</f>
        <v>0</v>
      </c>
      <c r="U12" s="159" t="s">
        <v>139</v>
      </c>
      <c r="V12" s="160">
        <f ca="1">IF('Mein Quicktipp'!V12=Kontrolle_Quick!V12,0,1)</f>
        <v>0</v>
      </c>
      <c r="W12" s="160">
        <f ca="1">IF('Mein Quicktipp'!W12=Kontrolle_Quick!W12,0,1)</f>
        <v>0</v>
      </c>
      <c r="X12" s="161">
        <f ca="1">IF('Mein Quicktipp'!X12=Kontrolle_Quick!X12,0,1)</f>
        <v>0</v>
      </c>
      <c r="Y12" s="161" t="s">
        <v>54</v>
      </c>
      <c r="Z12" s="159">
        <f ca="1">IF('Mein Quicktipp'!Z12=Kontrolle_Quick!Z12,0,1)</f>
        <v>0</v>
      </c>
      <c r="AA12" s="161">
        <f ca="1">IF('Mein Quicktipp'!AA12=Kontrolle_Quick!AA12,0,1)</f>
        <v>0</v>
      </c>
      <c r="AB12" s="162">
        <f ca="1">IF('Mein Quicktipp'!AB12=Kontrolle_Quick!AB12,0,1)</f>
        <v>0</v>
      </c>
      <c r="AC12" s="163">
        <f ca="1">IF('Mein Quicktipp'!AC12=Kontrolle_Quick!AC12,0,1)</f>
        <v>0</v>
      </c>
      <c r="AD12" s="341" t="str">
        <f>Quicktipp!AD12</f>
        <v>Dritt-
Platzierten</v>
      </c>
      <c r="AE12" s="19"/>
      <c r="AF12" s="19">
        <f t="shared" ref="AF12:AF14" ca="1" si="1">T12+V12+W12+X12+Z12+AA12+AB12+AC12</f>
        <v>0</v>
      </c>
      <c r="AG12" s="576"/>
      <c r="AH12" s="575">
        <f>Quicktipp!AH12</f>
        <v>41</v>
      </c>
      <c r="AI12" s="626">
        <f>Quicktipp!AI12</f>
        <v>45474</v>
      </c>
      <c r="AJ12" s="627">
        <f>Quicktipp!AJ12</f>
        <v>0.875</v>
      </c>
      <c r="AK12" s="627" t="str">
        <f>Quicktipp!AK12</f>
        <v>1F</v>
      </c>
      <c r="AL12" s="608">
        <f ca="1">IF('Mein Quicktipp'!AL12=Kontrolle_Quick!AL12,0,1)</f>
        <v>0</v>
      </c>
      <c r="AM12" s="611" t="str">
        <f>Quicktipp!AM12</f>
        <v>3C</v>
      </c>
      <c r="AN12" s="608">
        <f ca="1">IF('Mein Quicktipp'!AN12=Kontrolle_Quick!AN12,0,1)</f>
        <v>0</v>
      </c>
      <c r="AO12" s="612">
        <f ca="1">IF('Mein Quicktipp'!AO12=Kontrolle_Quick!AO12,0,1)</f>
        <v>0</v>
      </c>
      <c r="AP12" s="643" t="s">
        <v>54</v>
      </c>
      <c r="AQ12" s="630">
        <f ca="1">IF('Mein Quicktipp'!AQ12=Kontrolle_Quick!AQ12,0,1)</f>
        <v>0</v>
      </c>
      <c r="AR12" s="633"/>
      <c r="AS12" s="635">
        <f ca="1">Quicktipp!AS12</f>
        <v>41</v>
      </c>
      <c r="AT12" s="636">
        <f ca="1">IF('Mein Quicktipp'!AT12=Kontrolle_Quick!AT12,0,1)</f>
        <v>0</v>
      </c>
      <c r="AU12" s="580">
        <f ca="1">Quicktipp!AU12</f>
        <v>1</v>
      </c>
      <c r="AV12" s="581" t="str">
        <f>Quicktipp!AV12</f>
        <v>1AF5</v>
      </c>
      <c r="AW12" s="582" t="str">
        <f ca="1">Quicktipp!AW12</f>
        <v>Tschechien</v>
      </c>
      <c r="AX12" s="476" t="str">
        <f ca="1">Quicktipp!AX12:AX13</f>
        <v>F4</v>
      </c>
      <c r="AY12" s="476" t="str">
        <f ca="1">Quicktipp!AY12:AY13</f>
        <v>C1</v>
      </c>
      <c r="AZ12" s="581" t="str">
        <f ca="1">Quicktipp!AZ12</f>
        <v>nein</v>
      </c>
      <c r="BA12" s="581" t="str">
        <f ca="1">Quicktipp!BA12</f>
        <v/>
      </c>
      <c r="BB12" s="581" t="str">
        <f>Quicktipp!BB12</f>
        <v>2AF5</v>
      </c>
      <c r="BC12" s="582" t="str">
        <f ca="1">Quicktipp!BC12</f>
        <v>Slowenien</v>
      </c>
    </row>
    <row r="13" spans="2:55" ht="19.5" customHeight="1" thickBot="1" x14ac:dyDescent="0.4">
      <c r="B13" s="254">
        <f>Quicktipp!B13</f>
        <v>15</v>
      </c>
      <c r="C13" s="286">
        <f>Quicktipp!C13</f>
        <v>45462</v>
      </c>
      <c r="D13" s="287">
        <f>Quicktipp!D13</f>
        <v>0.625</v>
      </c>
      <c r="E13" s="288" t="str">
        <f>Quicktipp!E13</f>
        <v>Spanien</v>
      </c>
      <c r="F13" s="288" t="str">
        <f>Quicktipp!F13</f>
        <v>Italien</v>
      </c>
      <c r="G13" s="289">
        <f ca="1">IF('Mein Quicktipp'!G13=Kontrolle_Quick!G13,0,1)</f>
        <v>0</v>
      </c>
      <c r="H13" s="289" t="s">
        <v>54</v>
      </c>
      <c r="I13" s="289">
        <f ca="1">IF('Mein Quicktipp'!I13=Kontrolle_Quick!I13,0,1)</f>
        <v>0</v>
      </c>
      <c r="J13" s="289">
        <f>Quicktipp!J13</f>
        <v>0</v>
      </c>
      <c r="K13" s="151">
        <f ca="1">IF('Mein Quicktipp'!K13=Kontrolle_Quick!K13,0,1)</f>
        <v>0</v>
      </c>
      <c r="L13" s="39">
        <f ca="1">IF('Mein Quicktipp'!L13=Kontrolle_Quick!L13,0,1)</f>
        <v>0</v>
      </c>
      <c r="Q13" s="590"/>
      <c r="R13" s="590"/>
      <c r="T13" s="158">
        <f>IF('Mein Quicktipp'!T13=Kontrolle_Quick!T13,0,1)</f>
        <v>0</v>
      </c>
      <c r="U13" s="159" t="s">
        <v>139</v>
      </c>
      <c r="V13" s="160">
        <f ca="1">IF('Mein Quicktipp'!V13=Kontrolle_Quick!V13,0,1)</f>
        <v>0</v>
      </c>
      <c r="W13" s="160">
        <f ca="1">IF('Mein Quicktipp'!W13=Kontrolle_Quick!W13,0,1)</f>
        <v>0</v>
      </c>
      <c r="X13" s="161">
        <f ca="1">IF('Mein Quicktipp'!X13=Kontrolle_Quick!X13,0,1)</f>
        <v>0</v>
      </c>
      <c r="Y13" s="161" t="s">
        <v>54</v>
      </c>
      <c r="Z13" s="159">
        <f ca="1">IF('Mein Quicktipp'!Z13=Kontrolle_Quick!Z13,0,1)</f>
        <v>0</v>
      </c>
      <c r="AA13" s="161">
        <f ca="1">IF('Mein Quicktipp'!AA13=Kontrolle_Quick!AA13,0,1)</f>
        <v>0</v>
      </c>
      <c r="AB13" s="162">
        <f ca="1">IF('Mein Quicktipp'!AB13=Kontrolle_Quick!AB13,0,1)</f>
        <v>0</v>
      </c>
      <c r="AC13" s="163">
        <f ca="1">IF('Mein Quicktipp'!AC13=Kontrolle_Quick!AC13,0,1)</f>
        <v>0</v>
      </c>
      <c r="AD13" s="342">
        <f ca="1">IF('Mein Quicktipp'!AD13=Kontrolle_Quick!AD13,0,1)</f>
        <v>0</v>
      </c>
      <c r="AE13" s="19"/>
      <c r="AF13" s="19">
        <f t="shared" ca="1" si="1"/>
        <v>0</v>
      </c>
      <c r="AG13" s="576"/>
      <c r="AH13" s="575"/>
      <c r="AI13" s="626"/>
      <c r="AJ13" s="627"/>
      <c r="AK13" s="627"/>
      <c r="AL13" s="609">
        <f>IF('Mein Quicktipp'!AL13=Kontrolle_Quick!AL13,0,1)</f>
        <v>0</v>
      </c>
      <c r="AM13" s="611"/>
      <c r="AN13" s="609">
        <f>IF('Mein Quicktipp'!AN13=Kontrolle_Quick!AN13,0,1)</f>
        <v>0</v>
      </c>
      <c r="AO13" s="613">
        <f>IF('Mein Quicktipp'!AO13=Kontrolle_Quick!AO13,0,1)</f>
        <v>0</v>
      </c>
      <c r="AP13" s="629"/>
      <c r="AQ13" s="631">
        <f>IF('Mein Quicktipp'!AQ13=Kontrolle_Quick!AQ13,0,1)</f>
        <v>0</v>
      </c>
      <c r="AR13" s="633"/>
      <c r="AS13" s="635"/>
      <c r="AT13" s="637">
        <f>IF('Mein Quicktipp'!AT13=Kontrolle_Quick!AT13,0,1)</f>
        <v>0</v>
      </c>
      <c r="AU13" s="580"/>
      <c r="AV13" s="581"/>
      <c r="AW13" s="582"/>
      <c r="AX13" s="476"/>
      <c r="AY13" s="476"/>
      <c r="AZ13" s="581"/>
      <c r="BA13" s="581"/>
      <c r="BB13" s="581"/>
      <c r="BC13" s="582"/>
    </row>
    <row r="14" spans="2:55" ht="19.5" customHeight="1" x14ac:dyDescent="0.35">
      <c r="B14" s="254">
        <f>Quicktipp!B14</f>
        <v>16</v>
      </c>
      <c r="C14" s="286">
        <f>Quicktipp!C14</f>
        <v>45463</v>
      </c>
      <c r="D14" s="287">
        <f>Quicktipp!D14</f>
        <v>0.875</v>
      </c>
      <c r="E14" s="288" t="str">
        <f>Quicktipp!E14</f>
        <v>Kroatien</v>
      </c>
      <c r="F14" s="288" t="str">
        <f>Quicktipp!F14</f>
        <v>Albanien</v>
      </c>
      <c r="G14" s="289">
        <f ca="1">IF('Mein Quicktipp'!G14=Kontrolle_Quick!G14,0,1)</f>
        <v>0</v>
      </c>
      <c r="H14" s="289" t="s">
        <v>54</v>
      </c>
      <c r="I14" s="289">
        <f ca="1">IF('Mein Quicktipp'!I14=Kontrolle_Quick!I14,0,1)</f>
        <v>0</v>
      </c>
      <c r="J14" s="289">
        <f>Quicktipp!J14</f>
        <v>0</v>
      </c>
      <c r="K14" s="151">
        <f ca="1">IF('Mein Quicktipp'!K14=Kontrolle_Quick!K14,0,1)</f>
        <v>0</v>
      </c>
      <c r="L14" s="39">
        <f ca="1">IF('Mein Quicktipp'!L14=Kontrolle_Quick!L14,0,1)</f>
        <v>0</v>
      </c>
      <c r="Q14" s="590"/>
      <c r="R14" s="590"/>
      <c r="T14" s="164">
        <f>IF('Mein Quicktipp'!T14=Kontrolle_Quick!T14,0,1)</f>
        <v>0</v>
      </c>
      <c r="U14" s="165" t="s">
        <v>139</v>
      </c>
      <c r="V14" s="166">
        <f ca="1">IF('Mein Quicktipp'!V14=Kontrolle_Quick!V14,0,1)</f>
        <v>0</v>
      </c>
      <c r="W14" s="166">
        <f ca="1">IF('Mein Quicktipp'!W14=Kontrolle_Quick!W14,0,1)</f>
        <v>0</v>
      </c>
      <c r="X14" s="167">
        <f ca="1">IF('Mein Quicktipp'!X14=Kontrolle_Quick!X14,0,1)</f>
        <v>0</v>
      </c>
      <c r="Y14" s="167" t="s">
        <v>54</v>
      </c>
      <c r="Z14" s="165">
        <f ca="1">IF('Mein Quicktipp'!Z14=Kontrolle_Quick!Z14,0,1)</f>
        <v>0</v>
      </c>
      <c r="AA14" s="167">
        <f ca="1">IF('Mein Quicktipp'!AA14=Kontrolle_Quick!AA14,0,1)</f>
        <v>0</v>
      </c>
      <c r="AB14" s="168">
        <f ca="1">IF('Mein Quicktipp'!AB14=Kontrolle_Quick!AB14,0,1)</f>
        <v>0</v>
      </c>
      <c r="AC14" s="169">
        <f ca="1">IF('Mein Quicktipp'!AC14=Kontrolle_Quick!AC14,0,1)</f>
        <v>0</v>
      </c>
      <c r="AE14" s="19"/>
      <c r="AF14" s="19">
        <f t="shared" ca="1" si="1"/>
        <v>0</v>
      </c>
      <c r="AG14" s="576"/>
      <c r="AH14" s="575">
        <f>Quicktipp!AH14</f>
        <v>42</v>
      </c>
      <c r="AI14" s="626">
        <f>Quicktipp!AI14</f>
        <v>45474</v>
      </c>
      <c r="AJ14" s="627">
        <f>Quicktipp!AJ14</f>
        <v>0.75</v>
      </c>
      <c r="AK14" s="627" t="str">
        <f>Quicktipp!AK14</f>
        <v>2D</v>
      </c>
      <c r="AL14" s="608">
        <f ca="1">IF('Mein Quicktipp'!AL14=Kontrolle_Quick!AL14,0,1)</f>
        <v>0</v>
      </c>
      <c r="AM14" s="611" t="str">
        <f>Quicktipp!AM14</f>
        <v>2E</v>
      </c>
      <c r="AN14" s="608">
        <f ca="1">IF('Mein Quicktipp'!AN14=Kontrolle_Quick!AN14,0,1)</f>
        <v>0</v>
      </c>
      <c r="AO14" s="612">
        <f ca="1">IF('Mein Quicktipp'!AO14=Kontrolle_Quick!AO14,0,1)</f>
        <v>0</v>
      </c>
      <c r="AP14" s="643" t="s">
        <v>54</v>
      </c>
      <c r="AQ14" s="630">
        <f ca="1">IF('Mein Quicktipp'!AQ14=Kontrolle_Quick!AQ14,0,1)</f>
        <v>0</v>
      </c>
      <c r="AR14" s="633"/>
      <c r="AS14" s="635">
        <f ca="1">Quicktipp!AS14</f>
        <v>21</v>
      </c>
      <c r="AT14" s="636">
        <f ca="1">IF('Mein Quicktipp'!AT14=Kontrolle_Quick!AT14,0,1)</f>
        <v>0</v>
      </c>
      <c r="AU14" s="580">
        <f ca="1">Quicktipp!AU14</f>
        <v>2</v>
      </c>
      <c r="AV14" s="581" t="str">
        <f>Quicktipp!AV14</f>
        <v>1AF6</v>
      </c>
      <c r="AW14" s="582" t="str">
        <f ca="1">Quicktipp!AW14</f>
        <v>Ukraine</v>
      </c>
      <c r="AX14" s="476" t="str">
        <f ca="1">Quicktipp!AX14:AX15</f>
        <v>D4</v>
      </c>
      <c r="AY14" s="476" t="str">
        <f ca="1">Quicktipp!AY14:AY15</f>
        <v>E4</v>
      </c>
      <c r="AZ14" s="581" t="str">
        <f ca="1">Quicktipp!AZ14</f>
        <v>nein</v>
      </c>
      <c r="BA14" s="581" t="str">
        <f ca="1">Quicktipp!BA14</f>
        <v/>
      </c>
      <c r="BB14" s="581" t="str">
        <f>Quicktipp!BB14</f>
        <v>2AF6</v>
      </c>
      <c r="BC14" s="582" t="str">
        <f ca="1">Quicktipp!BC14</f>
        <v>Frankreich</v>
      </c>
    </row>
    <row r="15" spans="2:55" ht="19.5" customHeight="1" thickBot="1" x14ac:dyDescent="0.4">
      <c r="B15" s="254">
        <f>Quicktipp!B15</f>
        <v>27</v>
      </c>
      <c r="C15" s="286">
        <f>Quicktipp!C15</f>
        <v>45467</v>
      </c>
      <c r="D15" s="287">
        <f>Quicktipp!D15</f>
        <v>0.875</v>
      </c>
      <c r="E15" s="288" t="str">
        <f>Quicktipp!E15</f>
        <v>Albanien</v>
      </c>
      <c r="F15" s="288" t="str">
        <f>Quicktipp!F15</f>
        <v>Spanien</v>
      </c>
      <c r="G15" s="289">
        <f ca="1">IF('Mein Quicktipp'!G15=Kontrolle_Quick!G15,0,1)</f>
        <v>0</v>
      </c>
      <c r="H15" s="289" t="s">
        <v>54</v>
      </c>
      <c r="I15" s="289">
        <f ca="1">IF('Mein Quicktipp'!I15=Kontrolle_Quick!I15,0,1)</f>
        <v>0</v>
      </c>
      <c r="J15" s="289">
        <f>Quicktipp!J15</f>
        <v>0</v>
      </c>
      <c r="K15" s="151">
        <f ca="1">IF('Mein Quicktipp'!K15=Kontrolle_Quick!K15,0,1)</f>
        <v>0</v>
      </c>
      <c r="L15" s="39">
        <f ca="1">IF('Mein Quicktipp'!L15=Kontrolle_Quick!L15,0,1)</f>
        <v>0</v>
      </c>
      <c r="P15" s="19" t="str">
        <f ca="1">Quicktipp!P15</f>
        <v>nein</v>
      </c>
      <c r="Q15" s="40">
        <f ca="1">IF('Mein Quicktipp'!Q15=Kontrolle_Quick!Q15,0,1)</f>
        <v>0</v>
      </c>
      <c r="T15" s="170"/>
      <c r="U15" s="276">
        <f ca="1">IF('Mein Quicktipp'!U15=Kontrolle_Quick!U15,0,1)</f>
        <v>0</v>
      </c>
      <c r="V15" s="644">
        <f ca="1">IF('Mein Quicktipp'!V15=Kontrolle_Quick!V15,0,1)</f>
        <v>0</v>
      </c>
      <c r="W15" s="644">
        <f>IF('Mein Quicktipp'!W15=Kontrolle_Quick!W15,0,1)</f>
        <v>0</v>
      </c>
      <c r="X15" s="644">
        <f>IF('Mein Quicktipp'!X15=Kontrolle_Quick!X15,0,1)</f>
        <v>0</v>
      </c>
      <c r="Y15" s="644">
        <f>IF('Mein Quicktipp'!Y15=Kontrolle_Quick!Y15,0,1)</f>
        <v>0</v>
      </c>
      <c r="Z15" s="644">
        <f>IF('Mein Quicktipp'!Z15=Kontrolle_Quick!Z15,0,1)</f>
        <v>0</v>
      </c>
      <c r="AA15" s="644">
        <f>IF('Mein Quicktipp'!AA15=Kontrolle_Quick!AA15,0,1)</f>
        <v>0</v>
      </c>
      <c r="AB15" s="644">
        <f>IF('Mein Quicktipp'!AB15=Kontrolle_Quick!AB15,0,1)</f>
        <v>0</v>
      </c>
      <c r="AC15" s="645">
        <f>IF('Mein Quicktipp'!AC15=Kontrolle_Quick!AC15,0,1)</f>
        <v>0</v>
      </c>
      <c r="AE15" s="19" t="str">
        <f ca="1">Quicktipp!AE15</f>
        <v>N</v>
      </c>
      <c r="AF15" s="19">
        <f ca="1">T15+U15+T16+U16+V15</f>
        <v>0</v>
      </c>
      <c r="AG15" s="574" t="str">
        <f ca="1">Quicktipp!AG15:AG16</f>
        <v xml:space="preserve"> </v>
      </c>
      <c r="AH15" s="575"/>
      <c r="AI15" s="626"/>
      <c r="AJ15" s="627"/>
      <c r="AK15" s="627"/>
      <c r="AL15" s="609">
        <f>IF('Mein Quicktipp'!AL15=Kontrolle_Quick!AL15,0,1)</f>
        <v>0</v>
      </c>
      <c r="AM15" s="611"/>
      <c r="AN15" s="609">
        <f>IF('Mein Quicktipp'!AN15=Kontrolle_Quick!AN15,0,1)</f>
        <v>0</v>
      </c>
      <c r="AO15" s="613">
        <f>IF('Mein Quicktipp'!AO15=Kontrolle_Quick!AO15,0,1)</f>
        <v>0</v>
      </c>
      <c r="AP15" s="629"/>
      <c r="AQ15" s="631">
        <f>IF('Mein Quicktipp'!AQ15=Kontrolle_Quick!AQ15,0,1)</f>
        <v>0</v>
      </c>
      <c r="AR15" s="633"/>
      <c r="AS15" s="635"/>
      <c r="AT15" s="637">
        <f>IF('Mein Quicktipp'!AT15=Kontrolle_Quick!AT15,0,1)</f>
        <v>0</v>
      </c>
      <c r="AU15" s="580"/>
      <c r="AV15" s="581"/>
      <c r="AW15" s="582"/>
      <c r="AX15" s="476"/>
      <c r="AY15" s="476"/>
      <c r="AZ15" s="581"/>
      <c r="BA15" s="581"/>
      <c r="BB15" s="581"/>
      <c r="BC15" s="582"/>
    </row>
    <row r="16" spans="2:55" ht="19.5" customHeight="1" thickBot="1" x14ac:dyDescent="0.4">
      <c r="B16" s="255">
        <f>Quicktipp!B16</f>
        <v>28</v>
      </c>
      <c r="C16" s="290">
        <f>Quicktipp!C16</f>
        <v>45467</v>
      </c>
      <c r="D16" s="291">
        <f>Quicktipp!D16</f>
        <v>0.875</v>
      </c>
      <c r="E16" s="292" t="str">
        <f>Quicktipp!E16</f>
        <v>Kroatien</v>
      </c>
      <c r="F16" s="292" t="str">
        <f>Quicktipp!F16</f>
        <v>Italien</v>
      </c>
      <c r="G16" s="293">
        <f ca="1">IF('Mein Quicktipp'!G16=Kontrolle_Quick!G16,0,1)</f>
        <v>0</v>
      </c>
      <c r="H16" s="293" t="s">
        <v>54</v>
      </c>
      <c r="I16" s="293">
        <f ca="1">IF('Mein Quicktipp'!I16=Kontrolle_Quick!I16,0,1)</f>
        <v>0</v>
      </c>
      <c r="J16" s="293">
        <f>Quicktipp!J16</f>
        <v>0</v>
      </c>
      <c r="K16" s="152">
        <f ca="1">IF('Mein Quicktipp'!K16=Kontrolle_Quick!K16,0,1)</f>
        <v>0</v>
      </c>
      <c r="L16" s="39">
        <f ca="1">IF('Mein Quicktipp'!L16=Kontrolle_Quick!L16,0,1)</f>
        <v>0</v>
      </c>
      <c r="P16" s="19" t="str">
        <f ca="1">Quicktipp!P16</f>
        <v>nein</v>
      </c>
      <c r="Q16" s="40">
        <f ca="1">IF('Mein Quicktipp'!Q16=Kontrolle_Quick!Q16,0,1)</f>
        <v>0</v>
      </c>
      <c r="T16" s="171">
        <f>IF('Mein Quicktipp'!T16=Kontrolle_Quick!T16,0,1)</f>
        <v>0</v>
      </c>
      <c r="U16" s="172">
        <f ca="1">IF('Mein Quicktipp'!U16=Kontrolle_Quick!U16,0,1)</f>
        <v>0</v>
      </c>
      <c r="V16" s="641">
        <f>IF('Mein Quicktipp'!V16=Kontrolle_Quick!V16,0,1)</f>
        <v>0</v>
      </c>
      <c r="W16" s="641">
        <f>IF('Mein Quicktipp'!W16=Kontrolle_Quick!W16,0,1)</f>
        <v>0</v>
      </c>
      <c r="X16" s="641">
        <f>IF('Mein Quicktipp'!X16=Kontrolle_Quick!X16,0,1)</f>
        <v>0</v>
      </c>
      <c r="Y16" s="641">
        <f>IF('Mein Quicktipp'!Y16=Kontrolle_Quick!Y16,0,1)</f>
        <v>0</v>
      </c>
      <c r="Z16" s="641">
        <f>IF('Mein Quicktipp'!Z16=Kontrolle_Quick!Z16,0,1)</f>
        <v>0</v>
      </c>
      <c r="AA16" s="641">
        <f>IF('Mein Quicktipp'!AA16=Kontrolle_Quick!AA16,0,1)</f>
        <v>0</v>
      </c>
      <c r="AB16" s="641">
        <f>IF('Mein Quicktipp'!AB16=Kontrolle_Quick!AB16,0,1)</f>
        <v>0</v>
      </c>
      <c r="AC16" s="642">
        <f>IF('Mein Quicktipp'!AC16=Kontrolle_Quick!AC16,0,1)</f>
        <v>0</v>
      </c>
      <c r="AE16" s="19" t="str">
        <f ca="1">Quicktipp!AE16</f>
        <v>N</v>
      </c>
      <c r="AF16" s="19">
        <f ca="1">SUM(AF11:AF15)+AD13</f>
        <v>0</v>
      </c>
      <c r="AG16" s="574"/>
      <c r="AH16" s="575">
        <f>Quicktipp!AH16</f>
        <v>43</v>
      </c>
      <c r="AI16" s="626">
        <f>Quicktipp!AI16</f>
        <v>45475</v>
      </c>
      <c r="AJ16" s="627">
        <f>Quicktipp!AJ16</f>
        <v>0.75</v>
      </c>
      <c r="AK16" s="627" t="str">
        <f>Quicktipp!AK16</f>
        <v>1E</v>
      </c>
      <c r="AL16" s="608">
        <f ca="1">IF('Mein Quicktipp'!AL16=Kontrolle_Quick!AL16,0,1)</f>
        <v>0</v>
      </c>
      <c r="AM16" s="611" t="str">
        <f>Quicktipp!AM16</f>
        <v>3B</v>
      </c>
      <c r="AN16" s="608">
        <f ca="1">IF('Mein Quicktipp'!AN16=Kontrolle_Quick!AN16,0,1)</f>
        <v>0</v>
      </c>
      <c r="AO16" s="612">
        <f ca="1">IF('Mein Quicktipp'!AO16=Kontrolle_Quick!AO16,0,1)</f>
        <v>0</v>
      </c>
      <c r="AP16" s="643" t="s">
        <v>54</v>
      </c>
      <c r="AQ16" s="630">
        <f ca="1">IF('Mein Quicktipp'!AQ16=Kontrolle_Quick!AQ16,0,1)</f>
        <v>0</v>
      </c>
      <c r="AR16" s="633"/>
      <c r="AS16" s="635">
        <f ca="1">Quicktipp!AS16</f>
        <v>23</v>
      </c>
      <c r="AT16" s="636">
        <f ca="1">IF('Mein Quicktipp'!AT16=Kontrolle_Quick!AT16,0,1)</f>
        <v>0</v>
      </c>
      <c r="AU16" s="580">
        <f ca="1">Quicktipp!AU16</f>
        <v>1</v>
      </c>
      <c r="AV16" s="581" t="str">
        <f>Quicktipp!AV16</f>
        <v>1AF7</v>
      </c>
      <c r="AW16" s="582" t="str">
        <f ca="1">Quicktipp!AW16</f>
        <v>Italien</v>
      </c>
      <c r="AX16" s="476" t="str">
        <f ca="1">Quicktipp!AX16:AX17</f>
        <v>E1</v>
      </c>
      <c r="AY16" s="476" t="str">
        <f ca="1">Quicktipp!AY16:AY17</f>
        <v>B3</v>
      </c>
      <c r="AZ16" s="581" t="str">
        <f ca="1">Quicktipp!AZ16</f>
        <v>nein</v>
      </c>
      <c r="BA16" s="581" t="str">
        <f ca="1">Quicktipp!BA16</f>
        <v/>
      </c>
      <c r="BB16" s="581" t="str">
        <f>Quicktipp!BB16</f>
        <v>2AF7</v>
      </c>
      <c r="BC16" s="582" t="str">
        <f ca="1">Quicktipp!BC16</f>
        <v>Belgien</v>
      </c>
    </row>
    <row r="17" spans="2:56" ht="19.5" customHeight="1" thickBot="1" x14ac:dyDescent="0.4">
      <c r="C17" s="294"/>
      <c r="D17" s="294"/>
      <c r="E17" s="295"/>
      <c r="F17" s="295"/>
      <c r="G17" s="296">
        <f ca="1">SUM(G11:G16)</f>
        <v>0</v>
      </c>
      <c r="H17" s="294"/>
      <c r="I17" s="297">
        <f ca="1">SUM(I11:I16)</f>
        <v>0</v>
      </c>
      <c r="J17" s="294"/>
      <c r="K17" s="294">
        <f ca="1">SUM(K11:K16)</f>
        <v>0</v>
      </c>
      <c r="L17" s="39">
        <f ca="1">SUM(L11:L16)</f>
        <v>0</v>
      </c>
      <c r="M17" s="39"/>
      <c r="N17" s="39"/>
      <c r="O17" s="17"/>
      <c r="P17" s="17"/>
      <c r="Q17" s="23">
        <f ca="1">SUM(G17:M17)</f>
        <v>0</v>
      </c>
      <c r="AE17" s="19"/>
      <c r="AF17" s="19"/>
      <c r="AG17" s="19"/>
      <c r="AH17" s="575"/>
      <c r="AI17" s="626"/>
      <c r="AJ17" s="627"/>
      <c r="AK17" s="627"/>
      <c r="AL17" s="609">
        <f>IF('Mein Quicktipp'!AL17=Kontrolle_Quick!AL17,0,1)</f>
        <v>0</v>
      </c>
      <c r="AM17" s="611"/>
      <c r="AN17" s="609">
        <f>IF('Mein Quicktipp'!AN17=Kontrolle_Quick!AN17,0,1)</f>
        <v>0</v>
      </c>
      <c r="AO17" s="613">
        <f>IF('Mein Quicktipp'!AO17=Kontrolle_Quick!AO17,0,1)</f>
        <v>0</v>
      </c>
      <c r="AP17" s="629"/>
      <c r="AQ17" s="631">
        <f>IF('Mein Quicktipp'!AQ17=Kontrolle_Quick!AQ17,0,1)</f>
        <v>0</v>
      </c>
      <c r="AR17" s="633"/>
      <c r="AS17" s="635"/>
      <c r="AT17" s="637">
        <f>IF('Mein Quicktipp'!AT17=Kontrolle_Quick!AT17,0,1)</f>
        <v>0</v>
      </c>
      <c r="AU17" s="580"/>
      <c r="AV17" s="581"/>
      <c r="AW17" s="582"/>
      <c r="AX17" s="476"/>
      <c r="AY17" s="476"/>
      <c r="AZ17" s="581"/>
      <c r="BA17" s="581"/>
      <c r="BB17" s="581"/>
      <c r="BC17" s="582"/>
    </row>
    <row r="18" spans="2:56" ht="28.5" customHeight="1" thickBot="1" x14ac:dyDescent="0.4">
      <c r="B18" s="251"/>
      <c r="C18" s="614" t="s">
        <v>136</v>
      </c>
      <c r="D18" s="615"/>
      <c r="E18" s="615"/>
      <c r="F18" s="615"/>
      <c r="G18" s="615"/>
      <c r="H18" s="185"/>
      <c r="I18" s="184"/>
      <c r="J18" s="185"/>
      <c r="K18" s="183"/>
      <c r="L18" s="39"/>
      <c r="M18" s="39"/>
      <c r="N18" s="39"/>
      <c r="O18" s="17"/>
      <c r="P18" s="17"/>
      <c r="Q18" s="590" t="str">
        <f ca="1">Quicktipp!Q18</f>
        <v/>
      </c>
      <c r="R18" s="590"/>
      <c r="T18" s="616" t="s">
        <v>136</v>
      </c>
      <c r="U18" s="617"/>
      <c r="V18" s="617"/>
      <c r="W18" s="617"/>
      <c r="X18" s="617"/>
      <c r="Y18" s="617"/>
      <c r="Z18" s="617"/>
      <c r="AA18" s="617"/>
      <c r="AB18" s="617"/>
      <c r="AC18" s="618"/>
      <c r="AE18" s="19"/>
      <c r="AF18" s="19"/>
      <c r="AG18" s="576" t="str">
        <f ca="1">Quicktipp!AG18:AG22</f>
        <v>.</v>
      </c>
      <c r="AH18" s="575">
        <f>Quicktipp!AH18</f>
        <v>44</v>
      </c>
      <c r="AI18" s="626">
        <f>Quicktipp!AI18</f>
        <v>45475</v>
      </c>
      <c r="AJ18" s="627">
        <f>Quicktipp!AJ18</f>
        <v>0.875</v>
      </c>
      <c r="AK18" s="627" t="str">
        <f>Quicktipp!AK18</f>
        <v>1D</v>
      </c>
      <c r="AL18" s="608">
        <f ca="1">IF('Mein Quicktipp'!AL18=Kontrolle_Quick!AL18,0,1)</f>
        <v>0</v>
      </c>
      <c r="AM18" s="611" t="str">
        <f>Quicktipp!AM18</f>
        <v>2F</v>
      </c>
      <c r="AN18" s="608">
        <f ca="1">IF('Mein Quicktipp'!AN18=Kontrolle_Quick!AN18,0,1)</f>
        <v>0</v>
      </c>
      <c r="AO18" s="612">
        <f ca="1">IF('Mein Quicktipp'!AO18=Kontrolle_Quick!AO18,0,1)</f>
        <v>0</v>
      </c>
      <c r="AP18" s="696" t="s">
        <v>54</v>
      </c>
      <c r="AQ18" s="630">
        <f ca="1">IF('Mein Quicktipp'!AQ18=Kontrolle_Quick!AQ18,0,1)</f>
        <v>0</v>
      </c>
      <c r="AR18" s="633"/>
      <c r="AS18" s="635">
        <f ca="1">Quicktipp!AS18</f>
        <v>25</v>
      </c>
      <c r="AT18" s="636">
        <f ca="1">IF('Mein Quicktipp'!AT18=Kontrolle_Quick!AT18,0,1)</f>
        <v>0</v>
      </c>
      <c r="AU18" s="580">
        <f ca="1">Quicktipp!AU18</f>
        <v>1</v>
      </c>
      <c r="AV18" s="581" t="str">
        <f>Quicktipp!AV18</f>
        <v>1AF8</v>
      </c>
      <c r="AW18" s="582" t="str">
        <f ca="1">Quicktipp!AW18</f>
        <v>Niederlande</v>
      </c>
      <c r="AX18" s="476" t="str">
        <f ca="1">Quicktipp!AX18:AX19</f>
        <v>D2</v>
      </c>
      <c r="AY18" s="476" t="str">
        <f ca="1">Quicktipp!AY18:AY19</f>
        <v>F2</v>
      </c>
      <c r="AZ18" s="581" t="str">
        <f ca="1">Quicktipp!AZ18</f>
        <v>ja</v>
      </c>
      <c r="BA18" s="581" t="str">
        <f ca="1">Quicktipp!BA18</f>
        <v/>
      </c>
      <c r="BB18" s="581" t="str">
        <f>Quicktipp!BB18</f>
        <v>2AF8</v>
      </c>
      <c r="BC18" s="582" t="str">
        <f ca="1">Quicktipp!BC18</f>
        <v>Georgien</v>
      </c>
    </row>
    <row r="19" spans="2:56" ht="19.5" customHeight="1" thickBot="1" x14ac:dyDescent="0.4">
      <c r="B19" s="252">
        <f>Quicktipp!B19</f>
        <v>5</v>
      </c>
      <c r="C19" s="286">
        <f>Quicktipp!C19</f>
        <v>45459</v>
      </c>
      <c r="D19" s="287">
        <f>Quicktipp!D19</f>
        <v>0.875</v>
      </c>
      <c r="E19" s="288" t="str">
        <f>Quicktipp!E19</f>
        <v>Slowenien</v>
      </c>
      <c r="F19" s="288" t="str">
        <f>Quicktipp!F19</f>
        <v>Dänemark</v>
      </c>
      <c r="G19" s="289">
        <f ca="1">IF('Mein Quicktipp'!G19=Kontrolle_Quick!G19,0,1)</f>
        <v>0</v>
      </c>
      <c r="H19" s="289" t="s">
        <v>54</v>
      </c>
      <c r="I19" s="289">
        <f ca="1">IF('Mein Quicktipp'!I19=Kontrolle_Quick!I19,0,1)</f>
        <v>0</v>
      </c>
      <c r="J19" s="289">
        <f>Quicktipp!J19</f>
        <v>0</v>
      </c>
      <c r="K19" s="151">
        <f ca="1">IF('Mein Quicktipp'!K19=Kontrolle_Quick!K19,0,1)</f>
        <v>0</v>
      </c>
      <c r="L19" s="39">
        <f ca="1">IF('Mein Quicktipp'!L19=Kontrolle_Quick!L19,0,1)</f>
        <v>0</v>
      </c>
      <c r="Q19" s="590"/>
      <c r="R19" s="590"/>
      <c r="T19" s="158">
        <f>IF('Mein Quicktipp'!T19=Kontrolle_Quick!T19,0,1)</f>
        <v>0</v>
      </c>
      <c r="U19" s="159" t="s">
        <v>139</v>
      </c>
      <c r="V19" s="160">
        <f ca="1">IF('Mein Quicktipp'!V19=Kontrolle_Quick!V19,0,1)</f>
        <v>0</v>
      </c>
      <c r="W19" s="160">
        <f ca="1">IF('Mein Quicktipp'!W19=Kontrolle_Quick!W19,0,1)</f>
        <v>0</v>
      </c>
      <c r="X19" s="161">
        <f ca="1">IF('Mein Quicktipp'!X19=Kontrolle_Quick!X19,0,1)</f>
        <v>0</v>
      </c>
      <c r="Y19" s="161" t="s">
        <v>54</v>
      </c>
      <c r="Z19" s="159">
        <f ca="1">IF('Mein Quicktipp'!Z19=Kontrolle_Quick!Z19,0,1)</f>
        <v>0</v>
      </c>
      <c r="AA19" s="161">
        <f ca="1">IF('Mein Quicktipp'!AA19=Kontrolle_Quick!AA19,0,1)</f>
        <v>0</v>
      </c>
      <c r="AB19" s="162">
        <f ca="1">IF('Mein Quicktipp'!AB19=Kontrolle_Quick!AB19,0,1)</f>
        <v>0</v>
      </c>
      <c r="AC19" s="163">
        <f ca="1">IF('Mein Quicktipp'!AC19=Kontrolle_Quick!AC19,0,1)</f>
        <v>0</v>
      </c>
      <c r="AD19" s="340" t="str">
        <f>Quicktipp!AD19</f>
        <v>Reihung
unter den</v>
      </c>
      <c r="AE19" s="19"/>
      <c r="AF19" s="19">
        <f ca="1">T19+V19+W19+X19+Z19+AA19+AB19+AC19</f>
        <v>0</v>
      </c>
      <c r="AG19" s="576"/>
      <c r="AH19" s="575"/>
      <c r="AI19" s="653"/>
      <c r="AJ19" s="654"/>
      <c r="AK19" s="654"/>
      <c r="AL19" s="609">
        <f>IF('Mein Quicktipp'!AL19=Kontrolle_Quick!AL19,0,1)</f>
        <v>0</v>
      </c>
      <c r="AM19" s="647"/>
      <c r="AN19" s="609">
        <f>IF('Mein Quicktipp'!AN19=Kontrolle_Quick!AN19,0,1)</f>
        <v>0</v>
      </c>
      <c r="AO19" s="613">
        <f>IF('Mein Quicktipp'!AO19=Kontrolle_Quick!AO19,0,1)</f>
        <v>0</v>
      </c>
      <c r="AP19" s="649"/>
      <c r="AQ19" s="631">
        <f>IF('Mein Quicktipp'!AQ19=Kontrolle_Quick!AQ19,0,1)</f>
        <v>0</v>
      </c>
      <c r="AR19" s="655"/>
      <c r="AS19" s="651"/>
      <c r="AT19" s="637">
        <f>IF('Mein Quicktipp'!AT19=Kontrolle_Quick!AT19,0,1)</f>
        <v>0</v>
      </c>
      <c r="AU19" s="580"/>
      <c r="AV19" s="581"/>
      <c r="AW19" s="582"/>
      <c r="AX19" s="476"/>
      <c r="AY19" s="476"/>
      <c r="AZ19" s="581"/>
      <c r="BA19" s="581"/>
      <c r="BB19" s="581"/>
      <c r="BC19" s="582"/>
    </row>
    <row r="20" spans="2:56" ht="19.5" customHeight="1" x14ac:dyDescent="0.35">
      <c r="B20" s="252">
        <f>Quicktipp!B20</f>
        <v>6</v>
      </c>
      <c r="C20" s="286">
        <f>Quicktipp!C20</f>
        <v>45459</v>
      </c>
      <c r="D20" s="287">
        <f>Quicktipp!D20</f>
        <v>0.75</v>
      </c>
      <c r="E20" s="288" t="str">
        <f>Quicktipp!E20</f>
        <v>Serbien</v>
      </c>
      <c r="F20" s="288" t="str">
        <f>Quicktipp!F20</f>
        <v>England</v>
      </c>
      <c r="G20" s="289">
        <f ca="1">IF('Mein Quicktipp'!G20=Kontrolle_Quick!G20,0,1)</f>
        <v>0</v>
      </c>
      <c r="H20" s="289" t="s">
        <v>54</v>
      </c>
      <c r="I20" s="289">
        <f ca="1">IF('Mein Quicktipp'!I20=Kontrolle_Quick!I20,0,1)</f>
        <v>0</v>
      </c>
      <c r="J20" s="289">
        <f>Quicktipp!J20</f>
        <v>0</v>
      </c>
      <c r="K20" s="151">
        <f ca="1">IF('Mein Quicktipp'!K20=Kontrolle_Quick!K20,0,1)</f>
        <v>0</v>
      </c>
      <c r="L20" s="39">
        <f ca="1">IF('Mein Quicktipp'!L20=Kontrolle_Quick!L20,0,1)</f>
        <v>0</v>
      </c>
      <c r="Q20" s="590"/>
      <c r="R20" s="590"/>
      <c r="T20" s="158">
        <f>IF('Mein Quicktipp'!T20=Kontrolle_Quick!T20,0,1)</f>
        <v>0</v>
      </c>
      <c r="U20" s="159" t="s">
        <v>139</v>
      </c>
      <c r="V20" s="160">
        <f ca="1">IF('Mein Quicktipp'!V20=Kontrolle_Quick!V20,0,1)</f>
        <v>0</v>
      </c>
      <c r="W20" s="160">
        <f ca="1">IF('Mein Quicktipp'!W20=Kontrolle_Quick!W20,0,1)</f>
        <v>0</v>
      </c>
      <c r="X20" s="161">
        <f ca="1">IF('Mein Quicktipp'!X20=Kontrolle_Quick!X20,0,1)</f>
        <v>0</v>
      </c>
      <c r="Y20" s="161" t="s">
        <v>54</v>
      </c>
      <c r="Z20" s="159">
        <f ca="1">IF('Mein Quicktipp'!Z20=Kontrolle_Quick!Z20,0,1)</f>
        <v>0</v>
      </c>
      <c r="AA20" s="161">
        <f ca="1">IF('Mein Quicktipp'!AA20=Kontrolle_Quick!AA20,0,1)</f>
        <v>0</v>
      </c>
      <c r="AB20" s="162">
        <f ca="1">IF('Mein Quicktipp'!AB20=Kontrolle_Quick!AB20,0,1)</f>
        <v>0</v>
      </c>
      <c r="AC20" s="163">
        <f ca="1">IF('Mein Quicktipp'!AC20=Kontrolle_Quick!AC20,0,1)</f>
        <v>0</v>
      </c>
      <c r="AD20" s="341" t="str">
        <f>Quicktipp!AD20</f>
        <v>Dritt-
Platzierten</v>
      </c>
      <c r="AE20" s="19"/>
      <c r="AF20" s="19">
        <f t="shared" ref="AF20:AF22" ca="1" si="2">T20+V20+W20+X20+Z20+AA20+AB20+AC20</f>
        <v>0</v>
      </c>
      <c r="AG20" s="576"/>
      <c r="AH20" s="343"/>
      <c r="AI20" s="279"/>
      <c r="AJ20" s="280"/>
      <c r="AK20" s="19"/>
      <c r="AL20" s="282">
        <f ca="1">SUM(AL4:AL19)</f>
        <v>0</v>
      </c>
      <c r="AM20" s="19"/>
      <c r="AN20" s="282">
        <f ca="1">SUM(AN4:AN19)</f>
        <v>0</v>
      </c>
      <c r="AO20" s="282">
        <f ca="1">SUM(AO4:AO19)</f>
        <v>0</v>
      </c>
      <c r="AP20" s="282"/>
      <c r="AQ20" s="281">
        <f ca="1">SUM(AQ4:AQ19)</f>
        <v>0</v>
      </c>
      <c r="AR20" s="19"/>
      <c r="AS20" s="19"/>
      <c r="AT20" s="23">
        <f ca="1">SUM(AT4:AT19)</f>
        <v>0</v>
      </c>
      <c r="AU20" s="278"/>
      <c r="AW20" s="20"/>
      <c r="AZ20" s="19"/>
      <c r="BA20" s="19"/>
      <c r="BB20" s="19"/>
      <c r="BC20" s="20"/>
      <c r="BD20" s="21">
        <f ca="1">SUM(AL20:AT20)</f>
        <v>0</v>
      </c>
    </row>
    <row r="21" spans="2:56" ht="19.5" customHeight="1" thickBot="1" x14ac:dyDescent="0.4">
      <c r="B21" s="252">
        <f>Quicktipp!B21</f>
        <v>17</v>
      </c>
      <c r="C21" s="286">
        <f>Quicktipp!C21</f>
        <v>45463</v>
      </c>
      <c r="D21" s="287">
        <f>Quicktipp!D21</f>
        <v>0.75</v>
      </c>
      <c r="E21" s="288" t="str">
        <f>Quicktipp!E21</f>
        <v>Slowenien</v>
      </c>
      <c r="F21" s="288" t="str">
        <f>Quicktipp!F21</f>
        <v>Serbien</v>
      </c>
      <c r="G21" s="289">
        <f ca="1">IF('Mein Quicktipp'!G21=Kontrolle_Quick!G21,0,1)</f>
        <v>0</v>
      </c>
      <c r="H21" s="289" t="s">
        <v>54</v>
      </c>
      <c r="I21" s="289">
        <f ca="1">IF('Mein Quicktipp'!I21=Kontrolle_Quick!I21,0,1)</f>
        <v>0</v>
      </c>
      <c r="J21" s="289">
        <f>Quicktipp!J21</f>
        <v>0</v>
      </c>
      <c r="K21" s="151">
        <f ca="1">IF('Mein Quicktipp'!K21=Kontrolle_Quick!K21,0,1)</f>
        <v>0</v>
      </c>
      <c r="L21" s="39">
        <f ca="1">IF('Mein Quicktipp'!L21=Kontrolle_Quick!L21,0,1)</f>
        <v>0</v>
      </c>
      <c r="Q21" s="590"/>
      <c r="R21" s="590"/>
      <c r="T21" s="158">
        <f>IF('Mein Quicktipp'!T21=Kontrolle_Quick!T21,0,1)</f>
        <v>0</v>
      </c>
      <c r="U21" s="159" t="s">
        <v>139</v>
      </c>
      <c r="V21" s="160">
        <f ca="1">IF('Mein Quicktipp'!V21=Kontrolle_Quick!V21,0,1)</f>
        <v>0</v>
      </c>
      <c r="W21" s="160">
        <f ca="1">IF('Mein Quicktipp'!W21=Kontrolle_Quick!W21,0,1)</f>
        <v>0</v>
      </c>
      <c r="X21" s="161">
        <f ca="1">IF('Mein Quicktipp'!X21=Kontrolle_Quick!X21,0,1)</f>
        <v>0</v>
      </c>
      <c r="Y21" s="161" t="s">
        <v>54</v>
      </c>
      <c r="Z21" s="159">
        <f ca="1">IF('Mein Quicktipp'!Z21=Kontrolle_Quick!Z21,0,1)</f>
        <v>0</v>
      </c>
      <c r="AA21" s="161">
        <f ca="1">IF('Mein Quicktipp'!AA21=Kontrolle_Quick!AA21,0,1)</f>
        <v>0</v>
      </c>
      <c r="AB21" s="162">
        <f ca="1">IF('Mein Quicktipp'!AB21=Kontrolle_Quick!AB21,0,1)</f>
        <v>0</v>
      </c>
      <c r="AC21" s="163">
        <f ca="1">IF('Mein Quicktipp'!AC21=Kontrolle_Quick!AC21,0,1)</f>
        <v>0</v>
      </c>
      <c r="AD21" s="342">
        <f ca="1">IF('Mein Quicktipp'!AD21=Kontrolle_Quick!AD21,0,1)</f>
        <v>0</v>
      </c>
      <c r="AE21" s="19"/>
      <c r="AF21" s="19">
        <f t="shared" ca="1" si="2"/>
        <v>0</v>
      </c>
      <c r="AG21" s="576"/>
      <c r="AH21" s="343"/>
      <c r="AI21" s="275"/>
      <c r="AJ21" s="277"/>
      <c r="AK21" s="277"/>
      <c r="AL21" s="277"/>
      <c r="AM21" s="277"/>
      <c r="AN21" s="277"/>
    </row>
    <row r="22" spans="2:56" ht="19.5" customHeight="1" x14ac:dyDescent="0.35">
      <c r="B22" s="252">
        <f>Quicktipp!B22</f>
        <v>18</v>
      </c>
      <c r="C22" s="286">
        <f>Quicktipp!C22</f>
        <v>45463</v>
      </c>
      <c r="D22" s="287">
        <f>Quicktipp!D22</f>
        <v>0.625</v>
      </c>
      <c r="E22" s="288" t="str">
        <f>Quicktipp!E22</f>
        <v>Dänemark</v>
      </c>
      <c r="F22" s="288" t="str">
        <f>Quicktipp!F22</f>
        <v>England</v>
      </c>
      <c r="G22" s="289">
        <f ca="1">IF('Mein Quicktipp'!G22=Kontrolle_Quick!G22,0,1)</f>
        <v>0</v>
      </c>
      <c r="H22" s="289" t="s">
        <v>54</v>
      </c>
      <c r="I22" s="289">
        <f ca="1">IF('Mein Quicktipp'!I22=Kontrolle_Quick!I22,0,1)</f>
        <v>0</v>
      </c>
      <c r="J22" s="289">
        <f>Quicktipp!J22</f>
        <v>0</v>
      </c>
      <c r="K22" s="151">
        <f ca="1">IF('Mein Quicktipp'!K22=Kontrolle_Quick!K22,0,1)</f>
        <v>0</v>
      </c>
      <c r="L22" s="39">
        <f ca="1">IF('Mein Quicktipp'!L22=Kontrolle_Quick!L22,0,1)</f>
        <v>0</v>
      </c>
      <c r="Q22" s="590"/>
      <c r="R22" s="590"/>
      <c r="T22" s="164">
        <f>IF('Mein Quicktipp'!T22=Kontrolle_Quick!T22,0,1)</f>
        <v>0</v>
      </c>
      <c r="U22" s="165" t="s">
        <v>139</v>
      </c>
      <c r="V22" s="166">
        <f ca="1">IF('Mein Quicktipp'!V22=Kontrolle_Quick!V22,0,1)</f>
        <v>0</v>
      </c>
      <c r="W22" s="166">
        <f ca="1">IF('Mein Quicktipp'!W22=Kontrolle_Quick!W22,0,1)</f>
        <v>0</v>
      </c>
      <c r="X22" s="167">
        <f ca="1">IF('Mein Quicktipp'!X22=Kontrolle_Quick!X22,0,1)</f>
        <v>0</v>
      </c>
      <c r="Y22" s="167" t="s">
        <v>54</v>
      </c>
      <c r="Z22" s="165">
        <f ca="1">IF('Mein Quicktipp'!Z22=Kontrolle_Quick!Z22,0,1)</f>
        <v>0</v>
      </c>
      <c r="AA22" s="167">
        <f ca="1">IF('Mein Quicktipp'!AA22=Kontrolle_Quick!AA22,0,1)</f>
        <v>0</v>
      </c>
      <c r="AB22" s="168">
        <f ca="1">IF('Mein Quicktipp'!AB22=Kontrolle_Quick!AB22,0,1)</f>
        <v>0</v>
      </c>
      <c r="AC22" s="169">
        <f ca="1">IF('Mein Quicktipp'!AC22=Kontrolle_Quick!AC22,0,1)</f>
        <v>0</v>
      </c>
      <c r="AE22" s="19"/>
      <c r="AF22" s="19">
        <f t="shared" ca="1" si="2"/>
        <v>0</v>
      </c>
      <c r="AG22" s="576"/>
      <c r="AH22" s="343"/>
      <c r="AI22" s="619" t="s">
        <v>138</v>
      </c>
      <c r="AJ22" s="620"/>
      <c r="AK22" s="620"/>
      <c r="AL22" s="620"/>
      <c r="AM22" s="620"/>
      <c r="AN22" s="620"/>
      <c r="AO22" s="620"/>
      <c r="AP22" s="620"/>
      <c r="AQ22" s="620"/>
      <c r="AR22" s="620"/>
      <c r="AS22" s="620"/>
      <c r="AT22" s="621"/>
    </row>
    <row r="23" spans="2:56" ht="19.5" customHeight="1" x14ac:dyDescent="0.35">
      <c r="B23" s="252">
        <f>Quicktipp!B23</f>
        <v>29</v>
      </c>
      <c r="C23" s="286">
        <f>Quicktipp!C23</f>
        <v>45468</v>
      </c>
      <c r="D23" s="287">
        <f>Quicktipp!D23</f>
        <v>0.875</v>
      </c>
      <c r="E23" s="288" t="str">
        <f>Quicktipp!E23</f>
        <v>England</v>
      </c>
      <c r="F23" s="288" t="str">
        <f>Quicktipp!F23</f>
        <v>Slowenien</v>
      </c>
      <c r="G23" s="289">
        <f ca="1">IF('Mein Quicktipp'!G23=Kontrolle_Quick!G23,0,1)</f>
        <v>0</v>
      </c>
      <c r="H23" s="289" t="s">
        <v>54</v>
      </c>
      <c r="I23" s="289">
        <f ca="1">IF('Mein Quicktipp'!I23=Kontrolle_Quick!I23,0,1)</f>
        <v>0</v>
      </c>
      <c r="J23" s="289">
        <f>Quicktipp!J23</f>
        <v>0</v>
      </c>
      <c r="K23" s="151">
        <f ca="1">IF('Mein Quicktipp'!K23=Kontrolle_Quick!K23,0,1)</f>
        <v>0</v>
      </c>
      <c r="L23" s="39">
        <f ca="1">IF('Mein Quicktipp'!L23=Kontrolle_Quick!L23,0,1)</f>
        <v>0</v>
      </c>
      <c r="P23" s="19" t="str">
        <f ca="1">Quicktipp!P23</f>
        <v>nein</v>
      </c>
      <c r="Q23" s="40">
        <f ca="1">IF('Mein Quicktipp'!Q23=Kontrolle_Quick!Q23,0,1)</f>
        <v>0</v>
      </c>
      <c r="T23" s="170"/>
      <c r="U23" s="276">
        <f ca="1">IF('Mein Quicktipp'!U23=Kontrolle_Quick!U23,0,1)</f>
        <v>0</v>
      </c>
      <c r="V23" s="644">
        <f ca="1">IF('Mein Quicktipp'!V23=Kontrolle_Quick!V23,0,1)</f>
        <v>0</v>
      </c>
      <c r="W23" s="644">
        <f>IF('Mein Quicktipp'!W23=Kontrolle_Quick!W23,0,1)</f>
        <v>0</v>
      </c>
      <c r="X23" s="644">
        <f>IF('Mein Quicktipp'!X23=Kontrolle_Quick!X23,0,1)</f>
        <v>0</v>
      </c>
      <c r="Y23" s="644">
        <f>IF('Mein Quicktipp'!Y23=Kontrolle_Quick!Y23,0,1)</f>
        <v>0</v>
      </c>
      <c r="Z23" s="644">
        <f>IF('Mein Quicktipp'!Z23=Kontrolle_Quick!Z23,0,1)</f>
        <v>0</v>
      </c>
      <c r="AA23" s="644">
        <f>IF('Mein Quicktipp'!AA23=Kontrolle_Quick!AA23,0,1)</f>
        <v>0</v>
      </c>
      <c r="AB23" s="644">
        <f>IF('Mein Quicktipp'!AB23=Kontrolle_Quick!AB23,0,1)</f>
        <v>0</v>
      </c>
      <c r="AC23" s="645">
        <f>IF('Mein Quicktipp'!AC23=Kontrolle_Quick!AC23,0,1)</f>
        <v>0</v>
      </c>
      <c r="AE23" s="19" t="str">
        <f ca="1">Quicktipp!AE23</f>
        <v>N</v>
      </c>
      <c r="AF23" s="19">
        <f ca="1">T23+U23+T24+U24+V23</f>
        <v>0</v>
      </c>
      <c r="AG23" s="574" t="str">
        <f ca="1">Quicktipp!AG23:AG24</f>
        <v xml:space="preserve"> </v>
      </c>
      <c r="AH23" s="343"/>
      <c r="AI23" s="622"/>
      <c r="AJ23" s="623"/>
      <c r="AK23" s="623"/>
      <c r="AL23" s="623"/>
      <c r="AM23" s="623"/>
      <c r="AN23" s="623"/>
      <c r="AO23" s="623"/>
      <c r="AP23" s="623"/>
      <c r="AQ23" s="623"/>
      <c r="AR23" s="623"/>
      <c r="AS23" s="623"/>
      <c r="AT23" s="624"/>
    </row>
    <row r="24" spans="2:56" ht="19.5" customHeight="1" thickBot="1" x14ac:dyDescent="0.4">
      <c r="B24" s="253">
        <f>Quicktipp!B24</f>
        <v>30</v>
      </c>
      <c r="C24" s="290">
        <f>Quicktipp!C24</f>
        <v>45468</v>
      </c>
      <c r="D24" s="291">
        <f>Quicktipp!D24</f>
        <v>0.875</v>
      </c>
      <c r="E24" s="292" t="str">
        <f>Quicktipp!E24</f>
        <v>Dänemark</v>
      </c>
      <c r="F24" s="292" t="str">
        <f>Quicktipp!F24</f>
        <v>Serbien</v>
      </c>
      <c r="G24" s="293">
        <f ca="1">IF('Mein Quicktipp'!G24=Kontrolle_Quick!G24,0,1)</f>
        <v>0</v>
      </c>
      <c r="H24" s="293" t="s">
        <v>54</v>
      </c>
      <c r="I24" s="293">
        <f ca="1">IF('Mein Quicktipp'!I24=Kontrolle_Quick!I24,0,1)</f>
        <v>0</v>
      </c>
      <c r="J24" s="293">
        <f>Quicktipp!J24</f>
        <v>0</v>
      </c>
      <c r="K24" s="152">
        <f ca="1">IF('Mein Quicktipp'!K24=Kontrolle_Quick!K24,0,1)</f>
        <v>0</v>
      </c>
      <c r="L24" s="39">
        <f ca="1">IF('Mein Quicktipp'!L24=Kontrolle_Quick!L24,0,1)</f>
        <v>0</v>
      </c>
      <c r="P24" s="19" t="str">
        <f ca="1">Quicktipp!P24</f>
        <v>nein</v>
      </c>
      <c r="Q24" s="40">
        <f ca="1">IF('Mein Quicktipp'!Q24=Kontrolle_Quick!Q24,0,1)</f>
        <v>0</v>
      </c>
      <c r="T24" s="171">
        <f>IF('Mein Quicktipp'!T24=Kontrolle_Quick!T24,0,1)</f>
        <v>0</v>
      </c>
      <c r="U24" s="172">
        <f ca="1">IF('Mein Quicktipp'!U24=Kontrolle_Quick!U24,0,1)</f>
        <v>0</v>
      </c>
      <c r="V24" s="641">
        <f>IF('Mein Quicktipp'!V24=Kontrolle_Quick!V24,0,1)</f>
        <v>0</v>
      </c>
      <c r="W24" s="641">
        <f>IF('Mein Quicktipp'!W24=Kontrolle_Quick!W24,0,1)</f>
        <v>0</v>
      </c>
      <c r="X24" s="641">
        <f>IF('Mein Quicktipp'!X24=Kontrolle_Quick!X24,0,1)</f>
        <v>0</v>
      </c>
      <c r="Y24" s="641">
        <f>IF('Mein Quicktipp'!Y24=Kontrolle_Quick!Y24,0,1)</f>
        <v>0</v>
      </c>
      <c r="Z24" s="641">
        <f>IF('Mein Quicktipp'!Z24=Kontrolle_Quick!Z24,0,1)</f>
        <v>0</v>
      </c>
      <c r="AA24" s="641">
        <f>IF('Mein Quicktipp'!AA24=Kontrolle_Quick!AA24,0,1)</f>
        <v>0</v>
      </c>
      <c r="AB24" s="641">
        <f>IF('Mein Quicktipp'!AB24=Kontrolle_Quick!AB24,0,1)</f>
        <v>0</v>
      </c>
      <c r="AC24" s="642">
        <f>IF('Mein Quicktipp'!AC24=Kontrolle_Quick!AC24,0,1)</f>
        <v>0</v>
      </c>
      <c r="AE24" s="19" t="str">
        <f ca="1">Quicktipp!AE24</f>
        <v>N</v>
      </c>
      <c r="AF24" s="19">
        <f ca="1">SUM(AF19:AF23)+AD21</f>
        <v>0</v>
      </c>
      <c r="AG24" s="574"/>
      <c r="AH24" s="343"/>
      <c r="AI24" s="656"/>
      <c r="AJ24" s="657"/>
      <c r="AK24" s="657"/>
      <c r="AL24" s="657"/>
      <c r="AM24" s="657"/>
      <c r="AN24" s="657"/>
      <c r="AO24" s="657"/>
      <c r="AP24" s="657"/>
      <c r="AQ24" s="657"/>
      <c r="AR24" s="657"/>
      <c r="AS24" s="657"/>
      <c r="AT24" s="658"/>
    </row>
    <row r="25" spans="2:56" ht="19.5" customHeight="1" thickBot="1" x14ac:dyDescent="0.4">
      <c r="C25" s="294"/>
      <c r="D25" s="294"/>
      <c r="E25" s="295"/>
      <c r="F25" s="295"/>
      <c r="G25" s="296">
        <f ca="1">SUM(G19:G24)</f>
        <v>0</v>
      </c>
      <c r="H25" s="294"/>
      <c r="I25" s="297">
        <f ca="1">SUM(I19:I24)</f>
        <v>0</v>
      </c>
      <c r="J25" s="294"/>
      <c r="K25" s="294">
        <f ca="1">SUM(K19:K24)</f>
        <v>0</v>
      </c>
      <c r="L25" s="39">
        <f ca="1">SUM(L19:L24)</f>
        <v>0</v>
      </c>
      <c r="M25" s="39"/>
      <c r="N25" s="39"/>
      <c r="O25" s="17"/>
      <c r="P25" s="17"/>
      <c r="Q25" s="23">
        <f ca="1">SUM(G25:M25)</f>
        <v>0</v>
      </c>
      <c r="AE25" s="19"/>
      <c r="AF25" s="19"/>
      <c r="AG25" s="19"/>
      <c r="AH25" s="575">
        <f>Quicktipp!AH25:AH26</f>
        <v>45</v>
      </c>
      <c r="AI25" s="625">
        <f>Quicktipp!AI25:AI26</f>
        <v>45478</v>
      </c>
      <c r="AJ25" s="638">
        <f>Quicktipp!AJ25:AJ26</f>
        <v>0.75</v>
      </c>
      <c r="AK25" s="632" t="str">
        <f>Quicktipp!AK25:AK26</f>
        <v>1AF3</v>
      </c>
      <c r="AL25" s="608">
        <f ca="1">IF('Mein Quicktipp'!AL25=Kontrolle_Quick!AL25,0,1)</f>
        <v>0</v>
      </c>
      <c r="AM25" s="632" t="str">
        <f>Quicktipp!AM25:AM26</f>
        <v>1AF1</v>
      </c>
      <c r="AN25" s="608">
        <f ca="1">IF('Mein Quicktipp'!AN25=Kontrolle_Quick!AN25,0,1)</f>
        <v>0</v>
      </c>
      <c r="AO25" s="612">
        <f ca="1">IF('Mein Quicktipp'!AO25=Kontrolle_Quick!AO25,0,1)</f>
        <v>0</v>
      </c>
      <c r="AP25" s="628" t="s">
        <v>54</v>
      </c>
      <c r="AQ25" s="630">
        <f ca="1">IF('Mein Quicktipp'!AQ25=Kontrolle_Quick!AQ25,0,1)</f>
        <v>0</v>
      </c>
      <c r="AR25" s="632"/>
      <c r="AS25" s="632">
        <f ca="1">Quicktipp!AS25:AS26</f>
        <v>32</v>
      </c>
      <c r="AT25" s="636">
        <f ca="1">IF('Mein Quicktipp'!AT25=Kontrolle_Quick!AT25,0,1)</f>
        <v>0</v>
      </c>
      <c r="AU25" s="594">
        <f ca="1">Quicktipp!AU25:AU26</f>
        <v>2</v>
      </c>
      <c r="AV25" s="476" t="str">
        <f>Quicktipp!AV25:AV26</f>
        <v>1VF1</v>
      </c>
      <c r="AW25" s="482" t="str">
        <f ca="1">Quicktipp!AW25:AW26</f>
        <v>England</v>
      </c>
      <c r="AX25" s="476" t="str">
        <f ca="1">Quicktipp!AX25:AX26</f>
        <v>A2</v>
      </c>
      <c r="AY25" s="476" t="str">
        <f ca="1">Quicktipp!AY25:AY26</f>
        <v>C4</v>
      </c>
      <c r="AZ25" s="476" t="str">
        <f ca="1">Quicktipp!AZ25:AZ26</f>
        <v>nein</v>
      </c>
      <c r="BA25" s="476" t="str">
        <f ca="1">Quicktipp!BA25:BA26</f>
        <v/>
      </c>
      <c r="BB25" s="476" t="str">
        <f>Quicktipp!BB25:BB26</f>
        <v>2VF1</v>
      </c>
      <c r="BC25" s="482" t="str">
        <f ca="1">Quicktipp!BC25:BC26</f>
        <v>Schottland</v>
      </c>
    </row>
    <row r="26" spans="2:56" ht="28.5" customHeight="1" thickBot="1" x14ac:dyDescent="0.4">
      <c r="B26" s="251"/>
      <c r="C26" s="614" t="s">
        <v>137</v>
      </c>
      <c r="D26" s="615"/>
      <c r="E26" s="615"/>
      <c r="F26" s="615"/>
      <c r="G26" s="615"/>
      <c r="H26" s="185"/>
      <c r="I26" s="184"/>
      <c r="J26" s="185"/>
      <c r="K26" s="183"/>
      <c r="L26" s="39"/>
      <c r="M26" s="39"/>
      <c r="N26" s="39"/>
      <c r="O26" s="17"/>
      <c r="P26" s="17"/>
      <c r="Q26" s="590" t="str">
        <f ca="1">Quicktipp!Q26</f>
        <v/>
      </c>
      <c r="R26" s="590"/>
      <c r="T26" s="616" t="s">
        <v>137</v>
      </c>
      <c r="U26" s="617"/>
      <c r="V26" s="617"/>
      <c r="W26" s="617"/>
      <c r="X26" s="617"/>
      <c r="Y26" s="617"/>
      <c r="Z26" s="617"/>
      <c r="AA26" s="617"/>
      <c r="AB26" s="617"/>
      <c r="AC26" s="618"/>
      <c r="AE26" s="19"/>
      <c r="AF26" s="19"/>
      <c r="AG26" s="576" t="str">
        <f ca="1">Quicktipp!AG26:AG30</f>
        <v>.</v>
      </c>
      <c r="AH26" s="575"/>
      <c r="AI26" s="626"/>
      <c r="AJ26" s="627"/>
      <c r="AK26" s="633"/>
      <c r="AL26" s="609">
        <f>IF('Mein Quicktipp'!AL26=Kontrolle_Quick!AL26,0,1)</f>
        <v>0</v>
      </c>
      <c r="AM26" s="633"/>
      <c r="AN26" s="609">
        <f>IF('Mein Quicktipp'!AN26=Kontrolle_Quick!AN26,0,1)</f>
        <v>0</v>
      </c>
      <c r="AO26" s="613">
        <f>IF('Mein Quicktipp'!AO26=Kontrolle_Quick!AO26,0,1)</f>
        <v>0</v>
      </c>
      <c r="AP26" s="629"/>
      <c r="AQ26" s="631">
        <f>IF('Mein Quicktipp'!AQ26=Kontrolle_Quick!AQ26,0,1)</f>
        <v>0</v>
      </c>
      <c r="AR26" s="633"/>
      <c r="AS26" s="633"/>
      <c r="AT26" s="637">
        <f>IF('Mein Quicktipp'!AT26=Kontrolle_Quick!AT26,0,1)</f>
        <v>0</v>
      </c>
      <c r="AU26" s="594"/>
      <c r="AV26" s="476"/>
      <c r="AW26" s="482"/>
      <c r="AX26" s="476"/>
      <c r="AY26" s="476"/>
      <c r="AZ26" s="476"/>
      <c r="BA26" s="476"/>
      <c r="BB26" s="476"/>
      <c r="BC26" s="482"/>
    </row>
    <row r="27" spans="2:56" ht="19.5" customHeight="1" x14ac:dyDescent="0.35">
      <c r="B27" s="252">
        <f>Quicktipp!B27</f>
        <v>7</v>
      </c>
      <c r="C27" s="286">
        <f>Quicktipp!C27</f>
        <v>45459</v>
      </c>
      <c r="D27" s="287">
        <f>Quicktipp!D27</f>
        <v>0.625</v>
      </c>
      <c r="E27" s="288" t="str">
        <f>Quicktipp!E27</f>
        <v>Polen</v>
      </c>
      <c r="F27" s="288" t="str">
        <f>Quicktipp!F27</f>
        <v>Niederlande</v>
      </c>
      <c r="G27" s="289">
        <f ca="1">IF('Mein Quicktipp'!G27=Kontrolle_Quick!G27,0,1)</f>
        <v>0</v>
      </c>
      <c r="H27" s="289" t="s">
        <v>54</v>
      </c>
      <c r="I27" s="289">
        <f ca="1">IF('Mein Quicktipp'!I27=Kontrolle_Quick!I27,0,1)</f>
        <v>0</v>
      </c>
      <c r="J27" s="289">
        <f>Quicktipp!J27</f>
        <v>0</v>
      </c>
      <c r="K27" s="151">
        <f ca="1">IF('Mein Quicktipp'!K27=Kontrolle_Quick!K27,0,1)</f>
        <v>0</v>
      </c>
      <c r="L27" s="39">
        <f ca="1">IF('Mein Quicktipp'!L27=Kontrolle_Quick!L27,0,1)</f>
        <v>0</v>
      </c>
      <c r="Q27" s="590"/>
      <c r="R27" s="590"/>
      <c r="T27" s="158">
        <f>IF('Mein Quicktipp'!T27=Kontrolle_Quick!T27,0,1)</f>
        <v>0</v>
      </c>
      <c r="U27" s="159" t="s">
        <v>139</v>
      </c>
      <c r="V27" s="160">
        <f ca="1">IF('Mein Quicktipp'!V27=Kontrolle_Quick!V27,0,1)</f>
        <v>0</v>
      </c>
      <c r="W27" s="160">
        <f ca="1">IF('Mein Quicktipp'!W27=Kontrolle_Quick!W27,0,1)</f>
        <v>0</v>
      </c>
      <c r="X27" s="161">
        <f ca="1">IF('Mein Quicktipp'!X27=Kontrolle_Quick!X27,0,1)</f>
        <v>0</v>
      </c>
      <c r="Y27" s="161" t="s">
        <v>54</v>
      </c>
      <c r="Z27" s="159">
        <f ca="1">IF('Mein Quicktipp'!Z27=Kontrolle_Quick!Z27,0,1)</f>
        <v>0</v>
      </c>
      <c r="AA27" s="161">
        <f ca="1">IF('Mein Quicktipp'!AA27=Kontrolle_Quick!AA27,0,1)</f>
        <v>0</v>
      </c>
      <c r="AB27" s="162">
        <f ca="1">IF('Mein Quicktipp'!AB27=Kontrolle_Quick!AB27,0,1)</f>
        <v>0</v>
      </c>
      <c r="AC27" s="163">
        <f ca="1">IF('Mein Quicktipp'!AC27=Kontrolle_Quick!AC27,0,1)</f>
        <v>0</v>
      </c>
      <c r="AD27" s="340" t="str">
        <f>Quicktipp!AD27</f>
        <v>Reihung
unter den</v>
      </c>
      <c r="AE27" s="19"/>
      <c r="AF27" s="19">
        <f ca="1">T27+V27+W27+X27+Z27+AA27+AB27+AC27</f>
        <v>0</v>
      </c>
      <c r="AG27" s="576"/>
      <c r="AH27" s="575">
        <f>Quicktipp!AH27:AH28</f>
        <v>46</v>
      </c>
      <c r="AI27" s="626">
        <f>Quicktipp!AI27:AI28</f>
        <v>45478</v>
      </c>
      <c r="AJ27" s="627">
        <f>Quicktipp!AJ27:AJ28</f>
        <v>0.875</v>
      </c>
      <c r="AK27" s="633" t="str">
        <f>Quicktipp!AK27:AK28</f>
        <v>1AF5</v>
      </c>
      <c r="AL27" s="608">
        <f ca="1">IF('Mein Quicktipp'!AL27=Kontrolle_Quick!AL27,0,1)</f>
        <v>0</v>
      </c>
      <c r="AM27" s="633" t="str">
        <f>Quicktipp!AM27:AM28</f>
        <v>1AF6</v>
      </c>
      <c r="AN27" s="608">
        <f ca="1">IF('Mein Quicktipp'!AN27=Kontrolle_Quick!AN27,0,1)</f>
        <v>0</v>
      </c>
      <c r="AO27" s="612">
        <f ca="1">IF('Mein Quicktipp'!AO27=Kontrolle_Quick!AO27,0,1)</f>
        <v>0</v>
      </c>
      <c r="AP27" s="643" t="s">
        <v>54</v>
      </c>
      <c r="AQ27" s="630">
        <f ca="1">IF('Mein Quicktipp'!AQ27=Kontrolle_Quick!AQ27,0,1)</f>
        <v>0</v>
      </c>
      <c r="AR27" s="633"/>
      <c r="AS27" s="633">
        <f ca="1">Quicktipp!AS27:AS28</f>
        <v>30</v>
      </c>
      <c r="AT27" s="636">
        <f ca="1">IF('Mein Quicktipp'!AT27=Kontrolle_Quick!AT27,0,1)</f>
        <v>0</v>
      </c>
      <c r="AU27" s="594">
        <f ca="1">Quicktipp!AU27:AU28</f>
        <v>2</v>
      </c>
      <c r="AV27" s="476" t="str">
        <f>Quicktipp!AV27:AV28</f>
        <v>1VF2</v>
      </c>
      <c r="AW27" s="482" t="str">
        <f ca="1">Quicktipp!AW27:AW28</f>
        <v>Tschechien</v>
      </c>
      <c r="AX27" s="476" t="str">
        <f ca="1">Quicktipp!AX27:AX28</f>
        <v>F4</v>
      </c>
      <c r="AY27" s="476" t="str">
        <f ca="1">Quicktipp!AY27:AY28</f>
        <v>E4</v>
      </c>
      <c r="AZ27" s="476" t="str">
        <f ca="1">Quicktipp!AZ27:AZ28</f>
        <v>nein</v>
      </c>
      <c r="BA27" s="476" t="str">
        <f ca="1">Quicktipp!BA27:BA28</f>
        <v/>
      </c>
      <c r="BB27" s="476" t="str">
        <f>Quicktipp!BB27:BB28</f>
        <v>2VF2</v>
      </c>
      <c r="BC27" s="482" t="str">
        <f ca="1">Quicktipp!BC27:BC28</f>
        <v>Ukraine</v>
      </c>
    </row>
    <row r="28" spans="2:56" ht="19.5" customHeight="1" thickBot="1" x14ac:dyDescent="0.4">
      <c r="B28" s="252">
        <f>Quicktipp!B28</f>
        <v>8</v>
      </c>
      <c r="C28" s="286">
        <f>Quicktipp!C28</f>
        <v>45460</v>
      </c>
      <c r="D28" s="287">
        <f>Quicktipp!D28</f>
        <v>0.875</v>
      </c>
      <c r="E28" s="288" t="str">
        <f>Quicktipp!E28</f>
        <v>Österreich</v>
      </c>
      <c r="F28" s="288" t="str">
        <f>Quicktipp!F28</f>
        <v>Frankreich</v>
      </c>
      <c r="G28" s="289">
        <f ca="1">IF('Mein Quicktipp'!G28=Kontrolle_Quick!G28,0,1)</f>
        <v>0</v>
      </c>
      <c r="H28" s="289" t="s">
        <v>54</v>
      </c>
      <c r="I28" s="289">
        <f ca="1">IF('Mein Quicktipp'!I28=Kontrolle_Quick!I28,0,1)</f>
        <v>0</v>
      </c>
      <c r="J28" s="289">
        <f>Quicktipp!J28</f>
        <v>0</v>
      </c>
      <c r="K28" s="151">
        <f ca="1">IF('Mein Quicktipp'!K28=Kontrolle_Quick!K28,0,1)</f>
        <v>0</v>
      </c>
      <c r="L28" s="39">
        <f ca="1">IF('Mein Quicktipp'!L28=Kontrolle_Quick!L28,0,1)</f>
        <v>0</v>
      </c>
      <c r="Q28" s="590"/>
      <c r="R28" s="590"/>
      <c r="T28" s="158">
        <f>IF('Mein Quicktipp'!T28=Kontrolle_Quick!T28,0,1)</f>
        <v>0</v>
      </c>
      <c r="U28" s="159" t="s">
        <v>139</v>
      </c>
      <c r="V28" s="160">
        <f ca="1">IF('Mein Quicktipp'!V28=Kontrolle_Quick!V28,0,1)</f>
        <v>0</v>
      </c>
      <c r="W28" s="160">
        <f ca="1">IF('Mein Quicktipp'!W28=Kontrolle_Quick!W28,0,1)</f>
        <v>0</v>
      </c>
      <c r="X28" s="161">
        <f ca="1">IF('Mein Quicktipp'!X28=Kontrolle_Quick!X28,0,1)</f>
        <v>0</v>
      </c>
      <c r="Y28" s="161" t="s">
        <v>54</v>
      </c>
      <c r="Z28" s="159">
        <f ca="1">IF('Mein Quicktipp'!Z28=Kontrolle_Quick!Z28,0,1)</f>
        <v>0</v>
      </c>
      <c r="AA28" s="161">
        <f ca="1">IF('Mein Quicktipp'!AA28=Kontrolle_Quick!AA28,0,1)</f>
        <v>0</v>
      </c>
      <c r="AB28" s="162">
        <f ca="1">IF('Mein Quicktipp'!AB28=Kontrolle_Quick!AB28,0,1)</f>
        <v>0</v>
      </c>
      <c r="AC28" s="163">
        <f ca="1">IF('Mein Quicktipp'!AC28=Kontrolle_Quick!AC28,0,1)</f>
        <v>0</v>
      </c>
      <c r="AD28" s="341" t="str">
        <f>Quicktipp!AD28</f>
        <v>Dritt-
Platzierten</v>
      </c>
      <c r="AE28" s="19"/>
      <c r="AF28" s="19">
        <f t="shared" ref="AF28:AF30" ca="1" si="3">T28+V28+W28+X28+Z28+AA28+AB28+AC28</f>
        <v>0</v>
      </c>
      <c r="AG28" s="576"/>
      <c r="AH28" s="575"/>
      <c r="AI28" s="626"/>
      <c r="AJ28" s="627"/>
      <c r="AK28" s="633"/>
      <c r="AL28" s="609">
        <f>IF('Mein Quicktipp'!AL28=Kontrolle_Quick!AL28,0,1)</f>
        <v>0</v>
      </c>
      <c r="AM28" s="633"/>
      <c r="AN28" s="609">
        <f>IF('Mein Quicktipp'!AN28=Kontrolle_Quick!AN28,0,1)</f>
        <v>0</v>
      </c>
      <c r="AO28" s="613">
        <f>IF('Mein Quicktipp'!AO28=Kontrolle_Quick!AO28,0,1)</f>
        <v>0</v>
      </c>
      <c r="AP28" s="629"/>
      <c r="AQ28" s="631">
        <f>IF('Mein Quicktipp'!AQ28=Kontrolle_Quick!AQ28,0,1)</f>
        <v>0</v>
      </c>
      <c r="AR28" s="633"/>
      <c r="AS28" s="633"/>
      <c r="AT28" s="637">
        <f>IF('Mein Quicktipp'!AT28=Kontrolle_Quick!AT28,0,1)</f>
        <v>0</v>
      </c>
      <c r="AU28" s="594"/>
      <c r="AV28" s="476"/>
      <c r="AW28" s="482"/>
      <c r="AX28" s="476"/>
      <c r="AY28" s="476"/>
      <c r="AZ28" s="476"/>
      <c r="BA28" s="476"/>
      <c r="BB28" s="476"/>
      <c r="BC28" s="482"/>
    </row>
    <row r="29" spans="2:56" ht="19.5" customHeight="1" thickBot="1" x14ac:dyDescent="0.4">
      <c r="B29" s="252">
        <f>Quicktipp!B29</f>
        <v>19</v>
      </c>
      <c r="C29" s="286">
        <f>Quicktipp!C29</f>
        <v>45464</v>
      </c>
      <c r="D29" s="287">
        <f>Quicktipp!D29</f>
        <v>0.75</v>
      </c>
      <c r="E29" s="288" t="str">
        <f>Quicktipp!E29</f>
        <v>Polen</v>
      </c>
      <c r="F29" s="288" t="str">
        <f>Quicktipp!F29</f>
        <v>Österreich</v>
      </c>
      <c r="G29" s="289">
        <f ca="1">IF('Mein Quicktipp'!G29=Kontrolle_Quick!G29,0,1)</f>
        <v>0</v>
      </c>
      <c r="H29" s="289" t="s">
        <v>54</v>
      </c>
      <c r="I29" s="289">
        <f ca="1">IF('Mein Quicktipp'!I29=Kontrolle_Quick!I29,0,1)</f>
        <v>0</v>
      </c>
      <c r="J29" s="289">
        <f>Quicktipp!J29</f>
        <v>0</v>
      </c>
      <c r="K29" s="151">
        <f ca="1">IF('Mein Quicktipp'!K29=Kontrolle_Quick!K29,0,1)</f>
        <v>0</v>
      </c>
      <c r="L29" s="39">
        <f ca="1">IF('Mein Quicktipp'!L29=Kontrolle_Quick!L29,0,1)</f>
        <v>0</v>
      </c>
      <c r="Q29" s="590"/>
      <c r="R29" s="590"/>
      <c r="T29" s="158">
        <f>IF('Mein Quicktipp'!T29=Kontrolle_Quick!T29,0,1)</f>
        <v>0</v>
      </c>
      <c r="U29" s="159" t="s">
        <v>139</v>
      </c>
      <c r="V29" s="160">
        <f ca="1">IF('Mein Quicktipp'!V29=Kontrolle_Quick!V29,0,1)</f>
        <v>0</v>
      </c>
      <c r="W29" s="160">
        <f ca="1">IF('Mein Quicktipp'!W29=Kontrolle_Quick!W29,0,1)</f>
        <v>0</v>
      </c>
      <c r="X29" s="161">
        <f ca="1">IF('Mein Quicktipp'!X29=Kontrolle_Quick!X29,0,1)</f>
        <v>0</v>
      </c>
      <c r="Y29" s="161" t="s">
        <v>54</v>
      </c>
      <c r="Z29" s="159">
        <f ca="1">IF('Mein Quicktipp'!Z29=Kontrolle_Quick!Z29,0,1)</f>
        <v>0</v>
      </c>
      <c r="AA29" s="161">
        <f ca="1">IF('Mein Quicktipp'!AA29=Kontrolle_Quick!AA29,0,1)</f>
        <v>0</v>
      </c>
      <c r="AB29" s="162">
        <f ca="1">IF('Mein Quicktipp'!AB29=Kontrolle_Quick!AB29,0,1)</f>
        <v>0</v>
      </c>
      <c r="AC29" s="163">
        <f ca="1">IF('Mein Quicktipp'!AC29=Kontrolle_Quick!AC29,0,1)</f>
        <v>0</v>
      </c>
      <c r="AD29" s="342">
        <f ca="1">IF('Mein Quicktipp'!AD29=Kontrolle_Quick!AD29,0,1)</f>
        <v>0</v>
      </c>
      <c r="AE29" s="19"/>
      <c r="AF29" s="19">
        <f t="shared" ca="1" si="3"/>
        <v>0</v>
      </c>
      <c r="AG29" s="576"/>
      <c r="AH29" s="575">
        <f>Quicktipp!AH29:AH30</f>
        <v>47</v>
      </c>
      <c r="AI29" s="626">
        <f>Quicktipp!AI29:AI30</f>
        <v>45479</v>
      </c>
      <c r="AJ29" s="627">
        <f>Quicktipp!AJ29:AJ30</f>
        <v>0.875</v>
      </c>
      <c r="AK29" s="633" t="str">
        <f>Quicktipp!AK29:AK30</f>
        <v>1AF7</v>
      </c>
      <c r="AL29" s="608">
        <f ca="1">IF('Mein Quicktipp'!AL29=Kontrolle_Quick!AL29,0,1)</f>
        <v>0</v>
      </c>
      <c r="AM29" s="633" t="str">
        <f>Quicktipp!AM29:AM30</f>
        <v>1AF8</v>
      </c>
      <c r="AN29" s="608">
        <f ca="1">IF('Mein Quicktipp'!AN29=Kontrolle_Quick!AN29,0,1)</f>
        <v>0</v>
      </c>
      <c r="AO29" s="612">
        <f ca="1">IF('Mein Quicktipp'!AO29=Kontrolle_Quick!AO29,0,1)</f>
        <v>0</v>
      </c>
      <c r="AP29" s="643" t="s">
        <v>54</v>
      </c>
      <c r="AQ29" s="630">
        <f ca="1">IF('Mein Quicktipp'!AQ29=Kontrolle_Quick!AQ29,0,1)</f>
        <v>0</v>
      </c>
      <c r="AR29" s="633"/>
      <c r="AS29" s="633">
        <f ca="1">Quicktipp!AS29:AS30</f>
        <v>12</v>
      </c>
      <c r="AT29" s="636">
        <f ca="1">IF('Mein Quicktipp'!AT29=Kontrolle_Quick!AT29,0,1)</f>
        <v>0</v>
      </c>
      <c r="AU29" s="594">
        <f ca="1">Quicktipp!AU29:AU30</f>
        <v>2</v>
      </c>
      <c r="AV29" s="476" t="str">
        <f>Quicktipp!AV29:AV30</f>
        <v>1VF3</v>
      </c>
      <c r="AW29" s="482" t="str">
        <f ca="1">Quicktipp!AW29:AW30</f>
        <v>Italien</v>
      </c>
      <c r="AX29" s="476" t="str">
        <f ca="1">Quicktipp!AX29:AX30</f>
        <v>B3</v>
      </c>
      <c r="AY29" s="476" t="str">
        <f ca="1">Quicktipp!AY29:AY30</f>
        <v>D2</v>
      </c>
      <c r="AZ29" s="476" t="str">
        <f ca="1">Quicktipp!AZ29:AZ30</f>
        <v>nein</v>
      </c>
      <c r="BA29" s="476" t="str">
        <f ca="1">Quicktipp!BA29:BA30</f>
        <v/>
      </c>
      <c r="BB29" s="476" t="str">
        <f>Quicktipp!BB29:BB30</f>
        <v>2VF3</v>
      </c>
      <c r="BC29" s="482" t="str">
        <f ca="1">Quicktipp!BC29:BC30</f>
        <v>Niederlande</v>
      </c>
    </row>
    <row r="30" spans="2:56" ht="19.5" customHeight="1" thickBot="1" x14ac:dyDescent="0.4">
      <c r="B30" s="252">
        <f>Quicktipp!B30</f>
        <v>20</v>
      </c>
      <c r="C30" s="286">
        <f>Quicktipp!C30</f>
        <v>45464</v>
      </c>
      <c r="D30" s="287">
        <f>Quicktipp!D30</f>
        <v>0.875</v>
      </c>
      <c r="E30" s="288" t="str">
        <f>Quicktipp!E30</f>
        <v>Niederlande</v>
      </c>
      <c r="F30" s="288" t="str">
        <f>Quicktipp!F30</f>
        <v>Frankreich</v>
      </c>
      <c r="G30" s="289">
        <f ca="1">IF('Mein Quicktipp'!G30=Kontrolle_Quick!G30,0,1)</f>
        <v>0</v>
      </c>
      <c r="H30" s="289" t="s">
        <v>54</v>
      </c>
      <c r="I30" s="289">
        <f ca="1">IF('Mein Quicktipp'!I30=Kontrolle_Quick!I30,0,1)</f>
        <v>0</v>
      </c>
      <c r="J30" s="289">
        <f>Quicktipp!J30</f>
        <v>0</v>
      </c>
      <c r="K30" s="151">
        <f ca="1">IF('Mein Quicktipp'!K30=Kontrolle_Quick!K30,0,1)</f>
        <v>0</v>
      </c>
      <c r="L30" s="39">
        <f ca="1">IF('Mein Quicktipp'!L30=Kontrolle_Quick!L30,0,1)</f>
        <v>0</v>
      </c>
      <c r="Q30" s="590"/>
      <c r="R30" s="590"/>
      <c r="T30" s="164">
        <f>IF('Mein Quicktipp'!T30=Kontrolle_Quick!T30,0,1)</f>
        <v>0</v>
      </c>
      <c r="U30" s="165" t="s">
        <v>139</v>
      </c>
      <c r="V30" s="166">
        <f ca="1">IF('Mein Quicktipp'!V30=Kontrolle_Quick!V30,0,1)</f>
        <v>0</v>
      </c>
      <c r="W30" s="166">
        <f ca="1">IF('Mein Quicktipp'!W30=Kontrolle_Quick!W30,0,1)</f>
        <v>0</v>
      </c>
      <c r="X30" s="167">
        <f ca="1">IF('Mein Quicktipp'!X30=Kontrolle_Quick!X30,0,1)</f>
        <v>0</v>
      </c>
      <c r="Y30" s="167" t="s">
        <v>54</v>
      </c>
      <c r="Z30" s="165">
        <f ca="1">IF('Mein Quicktipp'!Z30=Kontrolle_Quick!Z30,0,1)</f>
        <v>0</v>
      </c>
      <c r="AA30" s="167">
        <f ca="1">IF('Mein Quicktipp'!AA30=Kontrolle_Quick!AA30,0,1)</f>
        <v>0</v>
      </c>
      <c r="AB30" s="168">
        <f ca="1">IF('Mein Quicktipp'!AB30=Kontrolle_Quick!AB30,0,1)</f>
        <v>0</v>
      </c>
      <c r="AC30" s="169">
        <f ca="1">IF('Mein Quicktipp'!AC30=Kontrolle_Quick!AC30,0,1)</f>
        <v>0</v>
      </c>
      <c r="AE30" s="19"/>
      <c r="AF30" s="19">
        <f t="shared" ca="1" si="3"/>
        <v>0</v>
      </c>
      <c r="AG30" s="576"/>
      <c r="AH30" s="575"/>
      <c r="AI30" s="626"/>
      <c r="AJ30" s="627"/>
      <c r="AK30" s="633"/>
      <c r="AL30" s="609">
        <f>IF('Mein Quicktipp'!AL30=Kontrolle_Quick!AL30,0,1)</f>
        <v>0</v>
      </c>
      <c r="AM30" s="633"/>
      <c r="AN30" s="609">
        <f>IF('Mein Quicktipp'!AN30=Kontrolle_Quick!AN30,0,1)</f>
        <v>0</v>
      </c>
      <c r="AO30" s="613">
        <f>IF('Mein Quicktipp'!AO30=Kontrolle_Quick!AO30,0,1)</f>
        <v>0</v>
      </c>
      <c r="AP30" s="629"/>
      <c r="AQ30" s="631">
        <f>IF('Mein Quicktipp'!AQ30=Kontrolle_Quick!AQ30,0,1)</f>
        <v>0</v>
      </c>
      <c r="AR30" s="633"/>
      <c r="AS30" s="633"/>
      <c r="AT30" s="637">
        <f>IF('Mein Quicktipp'!AT30=Kontrolle_Quick!AT30,0,1)</f>
        <v>0</v>
      </c>
      <c r="AU30" s="594"/>
      <c r="AV30" s="476"/>
      <c r="AW30" s="482"/>
      <c r="AX30" s="476"/>
      <c r="AY30" s="476"/>
      <c r="AZ30" s="476"/>
      <c r="BA30" s="476"/>
      <c r="BB30" s="476"/>
      <c r="BC30" s="482"/>
    </row>
    <row r="31" spans="2:56" ht="19.5" customHeight="1" x14ac:dyDescent="0.35">
      <c r="B31" s="252">
        <f>Quicktipp!B31</f>
        <v>31</v>
      </c>
      <c r="C31" s="286">
        <f>Quicktipp!C31</f>
        <v>45468</v>
      </c>
      <c r="D31" s="287">
        <f>Quicktipp!D31</f>
        <v>0.75</v>
      </c>
      <c r="E31" s="288" t="str">
        <f>Quicktipp!E31</f>
        <v>Frankreich</v>
      </c>
      <c r="F31" s="288" t="str">
        <f>Quicktipp!F31</f>
        <v>Polen</v>
      </c>
      <c r="G31" s="289">
        <f ca="1">IF('Mein Quicktipp'!G31=Kontrolle_Quick!G31,0,1)</f>
        <v>0</v>
      </c>
      <c r="H31" s="289" t="s">
        <v>54</v>
      </c>
      <c r="I31" s="289">
        <f ca="1">IF('Mein Quicktipp'!I31=Kontrolle_Quick!I31,0,1)</f>
        <v>0</v>
      </c>
      <c r="J31" s="289">
        <f>Quicktipp!J31</f>
        <v>0</v>
      </c>
      <c r="K31" s="151">
        <f ca="1">IF('Mein Quicktipp'!K31=Kontrolle_Quick!K31,0,1)</f>
        <v>0</v>
      </c>
      <c r="L31" s="39">
        <f ca="1">IF('Mein Quicktipp'!L31=Kontrolle_Quick!L31,0,1)</f>
        <v>0</v>
      </c>
      <c r="P31" s="19" t="str">
        <f ca="1">Quicktipp!P31</f>
        <v>nein</v>
      </c>
      <c r="Q31" s="40">
        <f ca="1">Quicktipp!Q31</f>
        <v>1</v>
      </c>
      <c r="T31" s="170"/>
      <c r="U31" s="276">
        <f ca="1">IF('Mein Quicktipp'!U31=Kontrolle_Quick!U31,0,1)</f>
        <v>0</v>
      </c>
      <c r="V31" s="644">
        <f ca="1">IF('Mein Quicktipp'!V31=Kontrolle_Quick!V31,0,1)</f>
        <v>0</v>
      </c>
      <c r="W31" s="644">
        <f>IF('Mein Quicktipp'!W31=Kontrolle_Quick!W31,0,1)</f>
        <v>0</v>
      </c>
      <c r="X31" s="644">
        <f>IF('Mein Quicktipp'!X31=Kontrolle_Quick!X31,0,1)</f>
        <v>0</v>
      </c>
      <c r="Y31" s="644">
        <f>IF('Mein Quicktipp'!Y31=Kontrolle_Quick!Y31,0,1)</f>
        <v>0</v>
      </c>
      <c r="Z31" s="644">
        <f>IF('Mein Quicktipp'!Z31=Kontrolle_Quick!Z31,0,1)</f>
        <v>0</v>
      </c>
      <c r="AA31" s="644">
        <f>IF('Mein Quicktipp'!AA31=Kontrolle_Quick!AA31,0,1)</f>
        <v>0</v>
      </c>
      <c r="AB31" s="644">
        <f>IF('Mein Quicktipp'!AB31=Kontrolle_Quick!AB31,0,1)</f>
        <v>0</v>
      </c>
      <c r="AC31" s="645">
        <f>IF('Mein Quicktipp'!AC31=Kontrolle_Quick!AC31,0,1)</f>
        <v>0</v>
      </c>
      <c r="AE31" s="19" t="str">
        <f ca="1">Quicktipp!AE31</f>
        <v>N</v>
      </c>
      <c r="AF31" s="19">
        <f ca="1">T31+U31+T32+U32+V31</f>
        <v>0</v>
      </c>
      <c r="AG31" s="574" t="str">
        <f ca="1">Quicktipp!AG31:AG32</f>
        <v xml:space="preserve"> </v>
      </c>
      <c r="AH31" s="575">
        <f>Quicktipp!AH31:AH32</f>
        <v>48</v>
      </c>
      <c r="AI31" s="626">
        <f>Quicktipp!AI31:AI32</f>
        <v>45479</v>
      </c>
      <c r="AJ31" s="627">
        <f>Quicktipp!AJ31:AJ32</f>
        <v>0.75</v>
      </c>
      <c r="AK31" s="633" t="str">
        <f>Quicktipp!AK31:AK32</f>
        <v>1AF4</v>
      </c>
      <c r="AL31" s="608">
        <f ca="1">IF('Mein Quicktipp'!AL31=Kontrolle_Quick!AL31,0,1)</f>
        <v>0</v>
      </c>
      <c r="AM31" s="633" t="str">
        <f>Quicktipp!AM31:AM32</f>
        <v>1AF2</v>
      </c>
      <c r="AN31" s="608">
        <f ca="1">IF('Mein Quicktipp'!AN31=Kontrolle_Quick!AN31,0,1)</f>
        <v>0</v>
      </c>
      <c r="AO31" s="612">
        <f ca="1">IF('Mein Quicktipp'!AO31=Kontrolle_Quick!AO31,0,1)</f>
        <v>0</v>
      </c>
      <c r="AP31" s="643" t="s">
        <v>54</v>
      </c>
      <c r="AQ31" s="630">
        <f ca="1">IF('Mein Quicktipp'!AQ31=Kontrolle_Quick!AQ31,0,1)</f>
        <v>0</v>
      </c>
      <c r="AR31" s="633"/>
      <c r="AS31" s="633">
        <f ca="1">Quicktipp!AS31:AS32</f>
        <v>2</v>
      </c>
      <c r="AT31" s="636">
        <f ca="1">IF('Mein Quicktipp'!AT31=Kontrolle_Quick!AT31,0,1)</f>
        <v>0</v>
      </c>
      <c r="AU31" s="594">
        <f ca="1">Quicktipp!AU31:AU32</f>
        <v>2</v>
      </c>
      <c r="AV31" s="476" t="str">
        <f>Quicktipp!AV31:AV32</f>
        <v>1VF4</v>
      </c>
      <c r="AW31" s="482" t="str">
        <f ca="1">Quicktipp!AW31:AW32</f>
        <v>Dänemark</v>
      </c>
      <c r="AX31" s="476" t="str">
        <f ca="1">Quicktipp!AX31:AX32</f>
        <v>C2</v>
      </c>
      <c r="AY31" s="476" t="str">
        <f ca="1">Quicktipp!AY31:AY32</f>
        <v>B1</v>
      </c>
      <c r="AZ31" s="476" t="str">
        <f ca="1">Quicktipp!AZ31:AZ32</f>
        <v>nein</v>
      </c>
      <c r="BA31" s="476" t="str">
        <f ca="1">Quicktipp!BA31:BA32</f>
        <v/>
      </c>
      <c r="BB31" s="476" t="str">
        <f>Quicktipp!BB31:BB32</f>
        <v>2VF4</v>
      </c>
      <c r="BC31" s="482" t="str">
        <f ca="1">Quicktipp!BC31:BC32</f>
        <v>Spanien</v>
      </c>
    </row>
    <row r="32" spans="2:56" ht="19.5" customHeight="1" thickBot="1" x14ac:dyDescent="0.4">
      <c r="B32" s="253">
        <f>Quicktipp!B32</f>
        <v>32</v>
      </c>
      <c r="C32" s="290">
        <f>Quicktipp!C32</f>
        <v>45468</v>
      </c>
      <c r="D32" s="291">
        <f>Quicktipp!D32</f>
        <v>0.75</v>
      </c>
      <c r="E32" s="292" t="str">
        <f>Quicktipp!E32</f>
        <v>Niederlande</v>
      </c>
      <c r="F32" s="292" t="str">
        <f>Quicktipp!F32</f>
        <v>Österreich</v>
      </c>
      <c r="G32" s="293">
        <f ca="1">IF('Mein Quicktipp'!G32=Kontrolle_Quick!G32,0,1)</f>
        <v>0</v>
      </c>
      <c r="H32" s="293" t="s">
        <v>54</v>
      </c>
      <c r="I32" s="293">
        <f ca="1">IF('Mein Quicktipp'!I32=Kontrolle_Quick!I32,0,1)</f>
        <v>0</v>
      </c>
      <c r="J32" s="293">
        <f>Quicktipp!J32</f>
        <v>0</v>
      </c>
      <c r="K32" s="152">
        <f ca="1">IF('Mein Quicktipp'!K32=Kontrolle_Quick!K32,0,1)</f>
        <v>0</v>
      </c>
      <c r="L32" s="39">
        <f ca="1">IF('Mein Quicktipp'!L32=Kontrolle_Quick!L32,0,1)</f>
        <v>0</v>
      </c>
      <c r="P32" s="19" t="str">
        <f ca="1">Quicktipp!P32</f>
        <v>nein</v>
      </c>
      <c r="Q32" s="40">
        <f ca="1">Quicktipp!Q32</f>
        <v>1</v>
      </c>
      <c r="T32" s="171">
        <f>IF('Mein Quicktipp'!T32=Kontrolle_Quick!T32,0,1)</f>
        <v>0</v>
      </c>
      <c r="U32" s="172">
        <f ca="1">IF('Mein Quicktipp'!U32=Kontrolle_Quick!U32,0,1)</f>
        <v>0</v>
      </c>
      <c r="V32" s="641">
        <f>IF('Mein Quicktipp'!V32=Kontrolle_Quick!V32,0,1)</f>
        <v>0</v>
      </c>
      <c r="W32" s="641">
        <f>IF('Mein Quicktipp'!W32=Kontrolle_Quick!W32,0,1)</f>
        <v>0</v>
      </c>
      <c r="X32" s="641">
        <f>IF('Mein Quicktipp'!X32=Kontrolle_Quick!X32,0,1)</f>
        <v>0</v>
      </c>
      <c r="Y32" s="641">
        <f>IF('Mein Quicktipp'!Y32=Kontrolle_Quick!Y32,0,1)</f>
        <v>0</v>
      </c>
      <c r="Z32" s="641">
        <f>IF('Mein Quicktipp'!Z32=Kontrolle_Quick!Z32,0,1)</f>
        <v>0</v>
      </c>
      <c r="AA32" s="641">
        <f>IF('Mein Quicktipp'!AA32=Kontrolle_Quick!AA32,0,1)</f>
        <v>0</v>
      </c>
      <c r="AB32" s="641">
        <f>IF('Mein Quicktipp'!AB32=Kontrolle_Quick!AB32,0,1)</f>
        <v>0</v>
      </c>
      <c r="AC32" s="642">
        <f>IF('Mein Quicktipp'!AC32=Kontrolle_Quick!AC32,0,1)</f>
        <v>0</v>
      </c>
      <c r="AE32" s="19" t="str">
        <f ca="1">Quicktipp!AE32</f>
        <v>N</v>
      </c>
      <c r="AF32" s="19">
        <f ca="1">SUM(AF27:AF31)+AD29</f>
        <v>0</v>
      </c>
      <c r="AG32" s="574"/>
      <c r="AH32" s="575"/>
      <c r="AI32" s="653"/>
      <c r="AJ32" s="654"/>
      <c r="AK32" s="655"/>
      <c r="AL32" s="609">
        <f>IF('Mein Quicktipp'!AL32=Kontrolle_Quick!AL32,0,1)</f>
        <v>0</v>
      </c>
      <c r="AM32" s="655"/>
      <c r="AN32" s="609">
        <f>IF('Mein Quicktipp'!AN32=Kontrolle_Quick!AN32,0,1)</f>
        <v>0</v>
      </c>
      <c r="AO32" s="613">
        <f>IF('Mein Quicktipp'!AO32=Kontrolle_Quick!AO32,0,1)</f>
        <v>0</v>
      </c>
      <c r="AP32" s="629"/>
      <c r="AQ32" s="631">
        <f>IF('Mein Quicktipp'!AQ32=Kontrolle_Quick!AQ32,0,1)</f>
        <v>0</v>
      </c>
      <c r="AR32" s="655"/>
      <c r="AS32" s="655"/>
      <c r="AT32" s="637">
        <f>IF('Mein Quicktipp'!AT32=Kontrolle_Quick!AT32,0,1)</f>
        <v>0</v>
      </c>
      <c r="AU32" s="594"/>
      <c r="AV32" s="476"/>
      <c r="AW32" s="482"/>
      <c r="AX32" s="476"/>
      <c r="AY32" s="476"/>
      <c r="AZ32" s="476"/>
      <c r="BA32" s="476"/>
      <c r="BB32" s="476"/>
      <c r="BC32" s="482"/>
    </row>
    <row r="33" spans="2:56" ht="19.5" customHeight="1" thickBot="1" x14ac:dyDescent="0.4">
      <c r="C33" s="294"/>
      <c r="D33" s="294"/>
      <c r="E33" s="295"/>
      <c r="F33" s="295"/>
      <c r="G33" s="296">
        <f ca="1">SUM(G27:G32)</f>
        <v>0</v>
      </c>
      <c r="H33" s="294"/>
      <c r="I33" s="297">
        <f ca="1">SUM(I27:I32)</f>
        <v>0</v>
      </c>
      <c r="J33" s="294"/>
      <c r="K33" s="294">
        <f ca="1">SUM(K27:K32)</f>
        <v>0</v>
      </c>
      <c r="L33" s="39">
        <f ca="1">SUM(L27:L32)</f>
        <v>0</v>
      </c>
      <c r="Q33" s="23">
        <f ca="1">SUM(G33:M33)</f>
        <v>0</v>
      </c>
      <c r="AH33" s="343"/>
      <c r="AL33" s="362">
        <f ca="1">SUM(AL25:AL32)</f>
        <v>0</v>
      </c>
      <c r="AN33" s="362">
        <f ca="1">SUM(AN25:AN32)</f>
        <v>0</v>
      </c>
      <c r="AO33" s="23">
        <f ca="1">SUM(AO25:AO32)</f>
        <v>0</v>
      </c>
      <c r="AQ33" s="20">
        <f ca="1">SUM(AQ25:AQ32)</f>
        <v>0</v>
      </c>
      <c r="AT33" s="23">
        <f ca="1">SUM(AT25:AT32)</f>
        <v>0</v>
      </c>
      <c r="BD33" s="21">
        <f ca="1">SUM(AL33:AT33)</f>
        <v>0</v>
      </c>
    </row>
    <row r="34" spans="2:56" ht="29.25" customHeight="1" thickBot="1" x14ac:dyDescent="0.4">
      <c r="B34" s="251"/>
      <c r="C34" s="614" t="s">
        <v>476</v>
      </c>
      <c r="D34" s="615"/>
      <c r="E34" s="615"/>
      <c r="F34" s="615"/>
      <c r="G34" s="615"/>
      <c r="H34" s="185"/>
      <c r="I34" s="184"/>
      <c r="J34" s="185"/>
      <c r="K34" s="183"/>
      <c r="L34" s="39"/>
      <c r="M34" s="39"/>
      <c r="N34" s="39"/>
      <c r="O34" s="17"/>
      <c r="P34" s="17"/>
      <c r="Q34" s="590" t="str">
        <f ca="1">Quicktipp!Q34</f>
        <v/>
      </c>
      <c r="R34" s="590"/>
      <c r="T34" s="616" t="s">
        <v>476</v>
      </c>
      <c r="U34" s="617"/>
      <c r="V34" s="617"/>
      <c r="W34" s="617"/>
      <c r="X34" s="617"/>
      <c r="Y34" s="617"/>
      <c r="Z34" s="617"/>
      <c r="AA34" s="617"/>
      <c r="AB34" s="617"/>
      <c r="AC34" s="618"/>
      <c r="AG34" s="576" t="str">
        <f ca="1">Quicktipp!AG34:AG38</f>
        <v>.</v>
      </c>
      <c r="AH34" s="343"/>
    </row>
    <row r="35" spans="2:56" ht="19.5" customHeight="1" x14ac:dyDescent="0.35">
      <c r="B35" s="252">
        <f>Quicktipp!B35</f>
        <v>9</v>
      </c>
      <c r="C35" s="286">
        <f>Quicktipp!C35</f>
        <v>45460</v>
      </c>
      <c r="D35" s="287">
        <f>Quicktipp!D35</f>
        <v>0.75</v>
      </c>
      <c r="E35" s="288" t="str">
        <f>Quicktipp!E35</f>
        <v>Belgien</v>
      </c>
      <c r="F35" s="288" t="str">
        <f>Quicktipp!F35</f>
        <v>Slowakei</v>
      </c>
      <c r="G35" s="289">
        <f ca="1">IF('Mein Quicktipp'!G35=Kontrolle_Quick!G35,0,1)</f>
        <v>0</v>
      </c>
      <c r="H35" s="289" t="s">
        <v>54</v>
      </c>
      <c r="I35" s="289">
        <f ca="1">IF('Mein Quicktipp'!I35=Kontrolle_Quick!I35,0,1)</f>
        <v>0</v>
      </c>
      <c r="J35" s="289">
        <f>Quicktipp!J35</f>
        <v>0</v>
      </c>
      <c r="K35" s="151">
        <f ca="1">IF('Mein Quicktipp'!K35=Kontrolle_Quick!K35,0,1)</f>
        <v>0</v>
      </c>
      <c r="L35" s="39">
        <f ca="1">IF('Mein Quicktipp'!L35=Kontrolle_Quick!L35,0,1)</f>
        <v>0</v>
      </c>
      <c r="Q35" s="590"/>
      <c r="R35" s="590"/>
      <c r="T35" s="158">
        <f>IF('Mein Quicktipp'!T35=Kontrolle_Quick!T35,0,1)</f>
        <v>0</v>
      </c>
      <c r="U35" s="159" t="s">
        <v>139</v>
      </c>
      <c r="V35" s="160">
        <f ca="1">IF('Mein Quicktipp'!V35=Kontrolle_Quick!V35,0,1)</f>
        <v>0</v>
      </c>
      <c r="W35" s="160">
        <f ca="1">IF('Mein Quicktipp'!W35=Kontrolle_Quick!W35,0,1)</f>
        <v>0</v>
      </c>
      <c r="X35" s="161">
        <f ca="1">IF('Mein Quicktipp'!X35=Kontrolle_Quick!X35,0,1)</f>
        <v>0</v>
      </c>
      <c r="Y35" s="161" t="s">
        <v>54</v>
      </c>
      <c r="Z35" s="159">
        <f ca="1">IF('Mein Quicktipp'!Z35=Kontrolle_Quick!Z35,0,1)</f>
        <v>0</v>
      </c>
      <c r="AA35" s="161">
        <f ca="1">IF('Mein Quicktipp'!AA35=Kontrolle_Quick!AA35,0,1)</f>
        <v>0</v>
      </c>
      <c r="AB35" s="162">
        <f ca="1">IF('Mein Quicktipp'!AB35=Kontrolle_Quick!AB35,0,1)</f>
        <v>0</v>
      </c>
      <c r="AC35" s="163">
        <f ca="1">IF('Mein Quicktipp'!AC35=Kontrolle_Quick!AC35,0,1)</f>
        <v>0</v>
      </c>
      <c r="AD35" s="340" t="str">
        <f>Quicktipp!AD35</f>
        <v>Reihung
unter den</v>
      </c>
      <c r="AF35" s="19">
        <f ca="1">T35+V35+W35+X35+Z35+AA35+AB35+AC35</f>
        <v>0</v>
      </c>
      <c r="AG35" s="576"/>
      <c r="AH35" s="343"/>
      <c r="AI35" s="662" t="s">
        <v>148</v>
      </c>
      <c r="AJ35" s="663"/>
      <c r="AK35" s="663"/>
      <c r="AL35" s="663"/>
      <c r="AM35" s="663"/>
      <c r="AN35" s="663"/>
      <c r="AO35" s="663"/>
      <c r="AP35" s="663"/>
      <c r="AQ35" s="663"/>
      <c r="AR35" s="663"/>
      <c r="AS35" s="663"/>
      <c r="AT35" s="664"/>
    </row>
    <row r="36" spans="2:56" ht="19.5" customHeight="1" x14ac:dyDescent="0.35">
      <c r="B36" s="252">
        <f>Quicktipp!B36</f>
        <v>10</v>
      </c>
      <c r="C36" s="286">
        <f>Quicktipp!C36</f>
        <v>45460</v>
      </c>
      <c r="D36" s="287">
        <f>Quicktipp!D36</f>
        <v>0.625</v>
      </c>
      <c r="E36" s="288" t="str">
        <f>Quicktipp!E36</f>
        <v>Rumänien</v>
      </c>
      <c r="F36" s="288" t="str">
        <f>Quicktipp!F36</f>
        <v>Ukraine</v>
      </c>
      <c r="G36" s="289">
        <f ca="1">IF('Mein Quicktipp'!G36=Kontrolle_Quick!G36,0,1)</f>
        <v>0</v>
      </c>
      <c r="H36" s="289" t="s">
        <v>54</v>
      </c>
      <c r="I36" s="289">
        <f ca="1">IF('Mein Quicktipp'!I36=Kontrolle_Quick!I36,0,1)</f>
        <v>0</v>
      </c>
      <c r="J36" s="289">
        <f>Quicktipp!J36</f>
        <v>0</v>
      </c>
      <c r="K36" s="151">
        <f ca="1">IF('Mein Quicktipp'!K36=Kontrolle_Quick!K36,0,1)</f>
        <v>0</v>
      </c>
      <c r="L36" s="39">
        <f ca="1">IF('Mein Quicktipp'!L36=Kontrolle_Quick!L36,0,1)</f>
        <v>0</v>
      </c>
      <c r="Q36" s="590"/>
      <c r="R36" s="590"/>
      <c r="T36" s="158">
        <f>IF('Mein Quicktipp'!T36=Kontrolle_Quick!T36,0,1)</f>
        <v>0</v>
      </c>
      <c r="U36" s="159" t="s">
        <v>139</v>
      </c>
      <c r="V36" s="160">
        <f ca="1">IF('Mein Quicktipp'!V36=Kontrolle_Quick!V36,0,1)</f>
        <v>0</v>
      </c>
      <c r="W36" s="160">
        <f ca="1">IF('Mein Quicktipp'!W36=Kontrolle_Quick!W36,0,1)</f>
        <v>0</v>
      </c>
      <c r="X36" s="161">
        <f ca="1">IF('Mein Quicktipp'!X36=Kontrolle_Quick!X36,0,1)</f>
        <v>0</v>
      </c>
      <c r="Y36" s="161" t="s">
        <v>54</v>
      </c>
      <c r="Z36" s="159">
        <f ca="1">IF('Mein Quicktipp'!Z36=Kontrolle_Quick!Z36,0,1)</f>
        <v>0</v>
      </c>
      <c r="AA36" s="161">
        <f ca="1">IF('Mein Quicktipp'!AA36=Kontrolle_Quick!AA36,0,1)</f>
        <v>0</v>
      </c>
      <c r="AB36" s="162">
        <f ca="1">IF('Mein Quicktipp'!AB36=Kontrolle_Quick!AB36,0,1)</f>
        <v>0</v>
      </c>
      <c r="AC36" s="163">
        <f ca="1">IF('Mein Quicktipp'!AC36=Kontrolle_Quick!AC36,0,1)</f>
        <v>0</v>
      </c>
      <c r="AD36" s="341" t="str">
        <f>Quicktipp!AD36</f>
        <v>Dritt-
Platzierten</v>
      </c>
      <c r="AE36" s="19"/>
      <c r="AF36" s="19">
        <f t="shared" ref="AF36:AF38" ca="1" si="4">T36+V36+W36+X36+Z36+AA36+AB36+AC36</f>
        <v>0</v>
      </c>
      <c r="AG36" s="576"/>
      <c r="AH36" s="343"/>
      <c r="AI36" s="665"/>
      <c r="AJ36" s="666"/>
      <c r="AK36" s="666"/>
      <c r="AL36" s="666"/>
      <c r="AM36" s="666"/>
      <c r="AN36" s="666"/>
      <c r="AO36" s="666"/>
      <c r="AP36" s="666"/>
      <c r="AQ36" s="666"/>
      <c r="AR36" s="666"/>
      <c r="AS36" s="666"/>
      <c r="AT36" s="667"/>
    </row>
    <row r="37" spans="2:56" ht="19.5" customHeight="1" thickBot="1" x14ac:dyDescent="0.4">
      <c r="B37" s="252">
        <f>Quicktipp!B37</f>
        <v>21</v>
      </c>
      <c r="C37" s="286">
        <f>Quicktipp!C37</f>
        <v>45464</v>
      </c>
      <c r="D37" s="287">
        <f>Quicktipp!D37</f>
        <v>0.625</v>
      </c>
      <c r="E37" s="288" t="str">
        <f>Quicktipp!E37</f>
        <v>Belgien</v>
      </c>
      <c r="F37" s="288" t="str">
        <f>Quicktipp!F37</f>
        <v>Rumänien</v>
      </c>
      <c r="G37" s="289">
        <f ca="1">IF('Mein Quicktipp'!G37=Kontrolle_Quick!G37,0,1)</f>
        <v>0</v>
      </c>
      <c r="H37" s="289" t="s">
        <v>54</v>
      </c>
      <c r="I37" s="289">
        <f ca="1">IF('Mein Quicktipp'!I37=Kontrolle_Quick!I37,0,1)</f>
        <v>0</v>
      </c>
      <c r="J37" s="289">
        <f>Quicktipp!J37</f>
        <v>0</v>
      </c>
      <c r="K37" s="151">
        <f ca="1">IF('Mein Quicktipp'!K37=Kontrolle_Quick!K37,0,1)</f>
        <v>0</v>
      </c>
      <c r="L37" s="39">
        <f ca="1">IF('Mein Quicktipp'!L37=Kontrolle_Quick!L37,0,1)</f>
        <v>0</v>
      </c>
      <c r="Q37" s="590"/>
      <c r="R37" s="590"/>
      <c r="T37" s="158">
        <f>IF('Mein Quicktipp'!T37=Kontrolle_Quick!T37,0,1)</f>
        <v>0</v>
      </c>
      <c r="U37" s="159" t="s">
        <v>139</v>
      </c>
      <c r="V37" s="160">
        <f ca="1">IF('Mein Quicktipp'!V37=Kontrolle_Quick!V37,0,1)</f>
        <v>0</v>
      </c>
      <c r="W37" s="160">
        <f ca="1">IF('Mein Quicktipp'!W37=Kontrolle_Quick!W37,0,1)</f>
        <v>0</v>
      </c>
      <c r="X37" s="161">
        <f ca="1">IF('Mein Quicktipp'!X37=Kontrolle_Quick!X37,0,1)</f>
        <v>0</v>
      </c>
      <c r="Y37" s="161" t="s">
        <v>54</v>
      </c>
      <c r="Z37" s="159">
        <f ca="1">IF('Mein Quicktipp'!Z37=Kontrolle_Quick!Z37,0,1)</f>
        <v>0</v>
      </c>
      <c r="AA37" s="161">
        <f ca="1">IF('Mein Quicktipp'!AA37=Kontrolle_Quick!AA37,0,1)</f>
        <v>0</v>
      </c>
      <c r="AB37" s="162">
        <f ca="1">IF('Mein Quicktipp'!AB37=Kontrolle_Quick!AB37,0,1)</f>
        <v>0</v>
      </c>
      <c r="AC37" s="163">
        <f ca="1">IF('Mein Quicktipp'!AC37=Kontrolle_Quick!AC37,0,1)</f>
        <v>0</v>
      </c>
      <c r="AD37" s="342">
        <f ca="1">IF('Mein Quicktipp'!AD37=Kontrolle_Quick!AD37,0,1)</f>
        <v>0</v>
      </c>
      <c r="AE37" s="19"/>
      <c r="AF37" s="19">
        <f t="shared" ca="1" si="4"/>
        <v>0</v>
      </c>
      <c r="AG37" s="576"/>
      <c r="AH37" s="343"/>
      <c r="AI37" s="665"/>
      <c r="AJ37" s="666"/>
      <c r="AK37" s="666"/>
      <c r="AL37" s="666"/>
      <c r="AM37" s="666"/>
      <c r="AN37" s="666"/>
      <c r="AO37" s="666"/>
      <c r="AP37" s="666"/>
      <c r="AQ37" s="666"/>
      <c r="AR37" s="666"/>
      <c r="AS37" s="666"/>
      <c r="AT37" s="667"/>
    </row>
    <row r="38" spans="2:56" ht="19.5" customHeight="1" x14ac:dyDescent="0.35">
      <c r="B38" s="252">
        <f>Quicktipp!B38</f>
        <v>22</v>
      </c>
      <c r="C38" s="286">
        <f>Quicktipp!C38</f>
        <v>45465</v>
      </c>
      <c r="D38" s="287">
        <f>Quicktipp!D38</f>
        <v>0.875</v>
      </c>
      <c r="E38" s="288" t="str">
        <f>Quicktipp!E38</f>
        <v>Slowakei</v>
      </c>
      <c r="F38" s="288" t="str">
        <f>Quicktipp!F38</f>
        <v>Ukraine</v>
      </c>
      <c r="G38" s="289">
        <f ca="1">IF('Mein Quicktipp'!G38=Kontrolle_Quick!G38,0,1)</f>
        <v>0</v>
      </c>
      <c r="H38" s="289" t="s">
        <v>54</v>
      </c>
      <c r="I38" s="289">
        <f ca="1">IF('Mein Quicktipp'!I38=Kontrolle_Quick!I38,0,1)</f>
        <v>0</v>
      </c>
      <c r="J38" s="289">
        <f>Quicktipp!J38</f>
        <v>0</v>
      </c>
      <c r="K38" s="151">
        <f ca="1">IF('Mein Quicktipp'!K38=Kontrolle_Quick!K38,0,1)</f>
        <v>0</v>
      </c>
      <c r="L38" s="39">
        <f ca="1">IF('Mein Quicktipp'!L38=Kontrolle_Quick!L38,0,1)</f>
        <v>0</v>
      </c>
      <c r="Q38" s="590"/>
      <c r="R38" s="590"/>
      <c r="T38" s="164">
        <f>IF('Mein Quicktipp'!T38=Kontrolle_Quick!T38,0,1)</f>
        <v>0</v>
      </c>
      <c r="U38" s="165" t="s">
        <v>139</v>
      </c>
      <c r="V38" s="166">
        <f ca="1">IF('Mein Quicktipp'!V38=Kontrolle_Quick!V38,0,1)</f>
        <v>0</v>
      </c>
      <c r="W38" s="166">
        <f ca="1">IF('Mein Quicktipp'!W38=Kontrolle_Quick!W38,0,1)</f>
        <v>0</v>
      </c>
      <c r="X38" s="167">
        <f ca="1">IF('Mein Quicktipp'!X38=Kontrolle_Quick!X38,0,1)</f>
        <v>0</v>
      </c>
      <c r="Y38" s="167" t="s">
        <v>54</v>
      </c>
      <c r="Z38" s="165">
        <f ca="1">IF('Mein Quicktipp'!Z38=Kontrolle_Quick!Z38,0,1)</f>
        <v>0</v>
      </c>
      <c r="AA38" s="167">
        <f ca="1">IF('Mein Quicktipp'!AA38=Kontrolle_Quick!AA38,0,1)</f>
        <v>0</v>
      </c>
      <c r="AB38" s="168">
        <f ca="1">IF('Mein Quicktipp'!AB38=Kontrolle_Quick!AB38,0,1)</f>
        <v>0</v>
      </c>
      <c r="AC38" s="169">
        <f ca="1">IF('Mein Quicktipp'!AC38=Kontrolle_Quick!AC38,0,1)</f>
        <v>0</v>
      </c>
      <c r="AE38" s="19"/>
      <c r="AF38" s="19">
        <f t="shared" ca="1" si="4"/>
        <v>0</v>
      </c>
      <c r="AG38" s="576"/>
      <c r="AH38" s="575">
        <f>Quicktipp!AH38:AH39</f>
        <v>49</v>
      </c>
      <c r="AI38" s="625">
        <f>Quicktipp!AI38:AI39</f>
        <v>45482</v>
      </c>
      <c r="AJ38" s="638">
        <f>Quicktipp!AJ38:AJ39</f>
        <v>0.875</v>
      </c>
      <c r="AK38" s="632" t="str">
        <f>Quicktipp!AK38:AK39</f>
        <v>1VF1</v>
      </c>
      <c r="AL38" s="608">
        <f ca="1">IF('Mein Quicktipp'!AL38=Kontrolle_Quick!AL38,0,1)</f>
        <v>0</v>
      </c>
      <c r="AM38" s="632" t="str">
        <f>Quicktipp!AM38:AM39</f>
        <v>1VF2</v>
      </c>
      <c r="AN38" s="608">
        <f ca="1">IF('Mein Quicktipp'!AN38=Kontrolle_Quick!AN38,0,1)</f>
        <v>0</v>
      </c>
      <c r="AO38" s="612">
        <f ca="1">IF('Mein Quicktipp'!AO38=Kontrolle_Quick!AO38,0,1)</f>
        <v>0</v>
      </c>
      <c r="AP38" s="628" t="s">
        <v>54</v>
      </c>
      <c r="AQ38" s="630">
        <f ca="1">IF('Mein Quicktipp'!AQ38=Kontrolle_Quick!AQ38,0,1)</f>
        <v>0</v>
      </c>
      <c r="AR38" s="632"/>
      <c r="AS38" s="632">
        <f ca="1">Quicktipp!AS38:AS39</f>
        <v>34</v>
      </c>
      <c r="AT38" s="636">
        <f ca="1">IF('Mein Quicktipp'!AT38=Kontrolle_Quick!AT38,0,1)</f>
        <v>0</v>
      </c>
      <c r="AU38" s="580">
        <f ca="1">Quicktipp!AU38:AU39</f>
        <v>1</v>
      </c>
      <c r="AV38" s="476" t="str">
        <f>Quicktipp!AV38:AV39</f>
        <v>1HF1</v>
      </c>
      <c r="AW38" s="482" t="str">
        <f ca="1">Quicktipp!AW38:AW39</f>
        <v>Tschechien</v>
      </c>
      <c r="AX38" s="476" t="str">
        <f ca="1">Quicktipp!AX38:AX39</f>
        <v>C4</v>
      </c>
      <c r="AY38" s="476" t="str">
        <f ca="1">Quicktipp!AY38:AY39</f>
        <v>F4</v>
      </c>
      <c r="AZ38" s="476" t="str">
        <f ca="1">Quicktipp!AZ38:AZ39</f>
        <v>nein</v>
      </c>
      <c r="BA38" s="476" t="str">
        <f ca="1">Quicktipp!BA38:BA39</f>
        <v/>
      </c>
      <c r="BB38" s="476" t="str">
        <f>Quicktipp!BB38:BB39</f>
        <v>2HF1</v>
      </c>
      <c r="BC38" s="482" t="str">
        <f ca="1">Quicktipp!BC38:BC39</f>
        <v>England</v>
      </c>
    </row>
    <row r="39" spans="2:56" ht="19.5" customHeight="1" thickBot="1" x14ac:dyDescent="0.4">
      <c r="B39" s="252">
        <f>Quicktipp!B39</f>
        <v>33</v>
      </c>
      <c r="C39" s="286">
        <f>Quicktipp!C39</f>
        <v>45469</v>
      </c>
      <c r="D39" s="287">
        <f>Quicktipp!D39</f>
        <v>0.75</v>
      </c>
      <c r="E39" s="288" t="str">
        <f>Quicktipp!E39</f>
        <v>Ukraine</v>
      </c>
      <c r="F39" s="288" t="str">
        <f>Quicktipp!F39</f>
        <v>Belgien</v>
      </c>
      <c r="G39" s="289">
        <f ca="1">IF('Mein Quicktipp'!G39=Kontrolle_Quick!G39,0,1)</f>
        <v>0</v>
      </c>
      <c r="H39" s="289" t="s">
        <v>54</v>
      </c>
      <c r="I39" s="289">
        <f ca="1">IF('Mein Quicktipp'!I39=Kontrolle_Quick!I39,0,1)</f>
        <v>0</v>
      </c>
      <c r="J39" s="289">
        <f>Quicktipp!J39</f>
        <v>0</v>
      </c>
      <c r="K39" s="151">
        <f ca="1">IF('Mein Quicktipp'!K39=Kontrolle_Quick!K39,0,1)</f>
        <v>0</v>
      </c>
      <c r="L39" s="39">
        <f ca="1">IF('Mein Quicktipp'!L39=Kontrolle_Quick!L39,0,1)</f>
        <v>0</v>
      </c>
      <c r="P39" s="19" t="str">
        <f ca="1">Quicktipp!P39</f>
        <v>nein</v>
      </c>
      <c r="Q39" s="40">
        <f ca="1">IF('Mein Quicktipp'!Q39=Kontrolle_Quick!Q39,0,1)</f>
        <v>0</v>
      </c>
      <c r="T39" s="170"/>
      <c r="U39" s="276">
        <f ca="1">IF('Mein Quicktipp'!U39=Kontrolle_Quick!U39,0,1)</f>
        <v>0</v>
      </c>
      <c r="V39" s="644">
        <f ca="1">IF('Mein Quicktipp'!V39=Kontrolle_Quick!V39,0,1)</f>
        <v>0</v>
      </c>
      <c r="W39" s="644">
        <f>IF('Mein Quicktipp'!W39=Kontrolle_Quick!W39,0,1)</f>
        <v>0</v>
      </c>
      <c r="X39" s="644">
        <f>IF('Mein Quicktipp'!X39=Kontrolle_Quick!X39,0,1)</f>
        <v>0</v>
      </c>
      <c r="Y39" s="644">
        <f>IF('Mein Quicktipp'!Y39=Kontrolle_Quick!Y39,0,1)</f>
        <v>0</v>
      </c>
      <c r="Z39" s="644">
        <f>IF('Mein Quicktipp'!Z39=Kontrolle_Quick!Z39,0,1)</f>
        <v>0</v>
      </c>
      <c r="AA39" s="644">
        <f>IF('Mein Quicktipp'!AA39=Kontrolle_Quick!AA39,0,1)</f>
        <v>0</v>
      </c>
      <c r="AB39" s="644">
        <f>IF('Mein Quicktipp'!AB39=Kontrolle_Quick!AB39,0,1)</f>
        <v>0</v>
      </c>
      <c r="AC39" s="645">
        <f>IF('Mein Quicktipp'!AC39=Kontrolle_Quick!AC39,0,1)</f>
        <v>0</v>
      </c>
      <c r="AE39" s="19" t="str">
        <f ca="1">Quicktipp!AE39</f>
        <v>N</v>
      </c>
      <c r="AF39" s="19">
        <f ca="1">T39+U39+T40+U40+V39</f>
        <v>0</v>
      </c>
      <c r="AG39" s="574" t="str">
        <f ca="1">Quicktipp!AG39:AG40</f>
        <v xml:space="preserve"> </v>
      </c>
      <c r="AH39" s="575"/>
      <c r="AI39" s="626"/>
      <c r="AJ39" s="627"/>
      <c r="AK39" s="633"/>
      <c r="AL39" s="609">
        <f>IF('Mein Quicktipp'!AL39=Kontrolle_Quick!AL39,0,1)</f>
        <v>0</v>
      </c>
      <c r="AM39" s="633"/>
      <c r="AN39" s="609">
        <f>IF('Mein Quicktipp'!AN39=Kontrolle_Quick!AN39,0,1)</f>
        <v>0</v>
      </c>
      <c r="AO39" s="613">
        <f>IF('Mein Quicktipp'!AO39=Kontrolle_Quick!AO39,0,1)</f>
        <v>0</v>
      </c>
      <c r="AP39" s="629"/>
      <c r="AQ39" s="631">
        <f>IF('Mein Quicktipp'!AQ39=Kontrolle_Quick!AQ39,0,1)</f>
        <v>0</v>
      </c>
      <c r="AR39" s="633"/>
      <c r="AS39" s="633"/>
      <c r="AT39" s="637">
        <f>IF('Mein Quicktipp'!AT39=Kontrolle_Quick!AT39,0,1)</f>
        <v>0</v>
      </c>
      <c r="AU39" s="580"/>
      <c r="AV39" s="476"/>
      <c r="AW39" s="482"/>
      <c r="AX39" s="476"/>
      <c r="AY39" s="476"/>
      <c r="AZ39" s="476"/>
      <c r="BA39" s="476"/>
      <c r="BB39" s="476"/>
      <c r="BC39" s="482"/>
    </row>
    <row r="40" spans="2:56" ht="19.5" customHeight="1" thickBot="1" x14ac:dyDescent="0.4">
      <c r="B40" s="253">
        <f>Quicktipp!B40</f>
        <v>34</v>
      </c>
      <c r="C40" s="290">
        <f>Quicktipp!C40</f>
        <v>45469</v>
      </c>
      <c r="D40" s="291">
        <f>Quicktipp!D40</f>
        <v>0.75</v>
      </c>
      <c r="E40" s="292" t="str">
        <f>Quicktipp!E40</f>
        <v>Slowakei</v>
      </c>
      <c r="F40" s="292" t="str">
        <f>Quicktipp!F40</f>
        <v>Rumänien</v>
      </c>
      <c r="G40" s="293">
        <f ca="1">IF('Mein Quicktipp'!G40=Kontrolle_Quick!G40,0,1)</f>
        <v>0</v>
      </c>
      <c r="H40" s="293" t="s">
        <v>54</v>
      </c>
      <c r="I40" s="293">
        <f ca="1">IF('Mein Quicktipp'!I40=Kontrolle_Quick!I40,0,1)</f>
        <v>0</v>
      </c>
      <c r="J40" s="293">
        <f>Quicktipp!J40</f>
        <v>0</v>
      </c>
      <c r="K40" s="152">
        <f ca="1">IF('Mein Quicktipp'!K40=Kontrolle_Quick!K40,0,1)</f>
        <v>0</v>
      </c>
      <c r="L40" s="39">
        <f ca="1">IF('Mein Quicktipp'!L40=Kontrolle_Quick!L40,0,1)</f>
        <v>0</v>
      </c>
      <c r="P40" s="19" t="str">
        <f ca="1">Quicktipp!P40</f>
        <v>nein</v>
      </c>
      <c r="Q40" s="40">
        <f ca="1">IF('Mein Quicktipp'!Q40=Kontrolle_Quick!Q40,0,1)</f>
        <v>0</v>
      </c>
      <c r="T40" s="171">
        <f>IF('Mein Quicktipp'!T40=Kontrolle_Quick!T40,0,1)</f>
        <v>0</v>
      </c>
      <c r="U40" s="172">
        <f ca="1">IF('Mein Quicktipp'!U40=Kontrolle_Quick!U40,0,1)</f>
        <v>0</v>
      </c>
      <c r="V40" s="641">
        <f>IF('Mein Quicktipp'!V40=Kontrolle_Quick!V40,0,1)</f>
        <v>0</v>
      </c>
      <c r="W40" s="641">
        <f>IF('Mein Quicktipp'!W40=Kontrolle_Quick!W40,0,1)</f>
        <v>0</v>
      </c>
      <c r="X40" s="641">
        <f>IF('Mein Quicktipp'!X40=Kontrolle_Quick!X40,0,1)</f>
        <v>0</v>
      </c>
      <c r="Y40" s="641">
        <f>IF('Mein Quicktipp'!Y40=Kontrolle_Quick!Y40,0,1)</f>
        <v>0</v>
      </c>
      <c r="Z40" s="641">
        <f>IF('Mein Quicktipp'!Z40=Kontrolle_Quick!Z40,0,1)</f>
        <v>0</v>
      </c>
      <c r="AA40" s="641">
        <f>IF('Mein Quicktipp'!AA40=Kontrolle_Quick!AA40,0,1)</f>
        <v>0</v>
      </c>
      <c r="AB40" s="641">
        <f>IF('Mein Quicktipp'!AB40=Kontrolle_Quick!AB40,0,1)</f>
        <v>0</v>
      </c>
      <c r="AC40" s="642">
        <f>IF('Mein Quicktipp'!AC40=Kontrolle_Quick!AC40,0,1)</f>
        <v>0</v>
      </c>
      <c r="AE40" s="19" t="str">
        <f ca="1">Quicktipp!AE40</f>
        <v>N</v>
      </c>
      <c r="AF40" s="19">
        <f ca="1">SUM(AF35:AF39)+AD37</f>
        <v>0</v>
      </c>
      <c r="AG40" s="574"/>
      <c r="AH40" s="575">
        <f>Quicktipp!AH40:AH41</f>
        <v>50</v>
      </c>
      <c r="AI40" s="626">
        <f>Quicktipp!AI40:AI41</f>
        <v>45483</v>
      </c>
      <c r="AJ40" s="627">
        <f>Quicktipp!AJ40:AJ41</f>
        <v>0.875</v>
      </c>
      <c r="AK40" s="633" t="str">
        <f>Quicktipp!AK40:AK41</f>
        <v>1VF3</v>
      </c>
      <c r="AL40" s="608">
        <f ca="1">IF('Mein Quicktipp'!AL40=Kontrolle_Quick!AL40,0,1)</f>
        <v>0</v>
      </c>
      <c r="AM40" s="633" t="str">
        <f>Quicktipp!AM40:AM41</f>
        <v>1VF4</v>
      </c>
      <c r="AN40" s="608">
        <f ca="1">IF('Mein Quicktipp'!AN40=Kontrolle_Quick!AN40,0,1)</f>
        <v>0</v>
      </c>
      <c r="AO40" s="612">
        <f ca="1">IF('Mein Quicktipp'!AO40=Kontrolle_Quick!AO40,0,1)</f>
        <v>0</v>
      </c>
      <c r="AP40" s="643" t="s">
        <v>54</v>
      </c>
      <c r="AQ40" s="630">
        <f ca="1">IF('Mein Quicktipp'!AQ40=Kontrolle_Quick!AQ40,0,1)</f>
        <v>0</v>
      </c>
      <c r="AR40" s="633"/>
      <c r="AS40" s="633">
        <f ca="1">Quicktipp!AS40:AS41</f>
        <v>28</v>
      </c>
      <c r="AT40" s="636">
        <f ca="1">IF('Mein Quicktipp'!AT40=Kontrolle_Quick!AT40,0,1)</f>
        <v>0</v>
      </c>
      <c r="AU40" s="580">
        <f ca="1">Quicktipp!AU40:AU41</f>
        <v>2</v>
      </c>
      <c r="AV40" s="476" t="str">
        <f>Quicktipp!AV40:AV41</f>
        <v>1HF2</v>
      </c>
      <c r="AW40" s="482" t="str">
        <f ca="1">Quicktipp!AW40:AW41</f>
        <v>Italien</v>
      </c>
      <c r="AX40" s="476" t="str">
        <f ca="1">Quicktipp!AX40:AX41</f>
        <v>B3</v>
      </c>
      <c r="AY40" s="476" t="str">
        <f ca="1">Quicktipp!AY40:AY41</f>
        <v>C2</v>
      </c>
      <c r="AZ40" s="476" t="str">
        <f ca="1">Quicktipp!AZ40:AZ41</f>
        <v>nein</v>
      </c>
      <c r="BA40" s="476" t="str">
        <f ca="1">Quicktipp!BA40:BA41</f>
        <v/>
      </c>
      <c r="BB40" s="476" t="str">
        <f>Quicktipp!BB40:BB41</f>
        <v>2HF2</v>
      </c>
      <c r="BC40" s="482" t="str">
        <f ca="1">Quicktipp!BC40:BC41</f>
        <v>Dänemark</v>
      </c>
    </row>
    <row r="41" spans="2:56" ht="19.5" customHeight="1" thickBot="1" x14ac:dyDescent="0.4">
      <c r="B41" s="33"/>
      <c r="C41" s="300"/>
      <c r="D41" s="294"/>
      <c r="E41" s="295"/>
      <c r="F41" s="295"/>
      <c r="G41" s="296">
        <f ca="1">SUM(G35:G40)</f>
        <v>0</v>
      </c>
      <c r="H41" s="294"/>
      <c r="I41" s="297">
        <f ca="1">SUM(I35:I40)</f>
        <v>0</v>
      </c>
      <c r="J41" s="294"/>
      <c r="K41" s="294">
        <f ca="1">SUM(K35:K40)</f>
        <v>0</v>
      </c>
      <c r="L41" s="39">
        <f ca="1">SUM(L35:L40)</f>
        <v>0</v>
      </c>
      <c r="Q41" s="23">
        <f ca="1">SUM(G41:M41)</f>
        <v>0</v>
      </c>
      <c r="AE41" s="19"/>
      <c r="AF41" s="19"/>
      <c r="AG41" s="19"/>
      <c r="AH41" s="575"/>
      <c r="AI41" s="653"/>
      <c r="AJ41" s="654"/>
      <c r="AK41" s="655"/>
      <c r="AL41" s="609">
        <f>IF('Mein Quicktipp'!AL41=Kontrolle_Quick!AL41,0,1)</f>
        <v>0</v>
      </c>
      <c r="AM41" s="633"/>
      <c r="AN41" s="609">
        <f>IF('Mein Quicktipp'!AN41=Kontrolle_Quick!AN41,0,1)</f>
        <v>0</v>
      </c>
      <c r="AO41" s="613">
        <f>IF('Mein Quicktipp'!AO41=Kontrolle_Quick!AO41,0,1)</f>
        <v>0</v>
      </c>
      <c r="AP41" s="629"/>
      <c r="AQ41" s="631">
        <f>IF('Mein Quicktipp'!AQ41=Kontrolle_Quick!AQ41,0,1)</f>
        <v>0</v>
      </c>
      <c r="AR41" s="633"/>
      <c r="AS41" s="633"/>
      <c r="AT41" s="637">
        <f>IF('Mein Quicktipp'!AT41=Kontrolle_Quick!AT41,0,1)</f>
        <v>0</v>
      </c>
      <c r="AU41" s="580"/>
      <c r="AV41" s="476"/>
      <c r="AW41" s="482"/>
      <c r="AX41" s="476"/>
      <c r="AY41" s="476"/>
      <c r="AZ41" s="476"/>
      <c r="BA41" s="476"/>
      <c r="BB41" s="476"/>
      <c r="BC41" s="482"/>
    </row>
    <row r="42" spans="2:56" ht="28.5" customHeight="1" thickBot="1" x14ac:dyDescent="0.4">
      <c r="B42" s="251"/>
      <c r="C42" s="614" t="s">
        <v>477</v>
      </c>
      <c r="D42" s="615"/>
      <c r="E42" s="615"/>
      <c r="F42" s="615"/>
      <c r="G42" s="615"/>
      <c r="H42" s="185"/>
      <c r="I42" s="184"/>
      <c r="J42" s="185"/>
      <c r="K42" s="183"/>
      <c r="L42" s="39"/>
      <c r="M42" s="39"/>
      <c r="N42" s="39"/>
      <c r="O42" s="17"/>
      <c r="P42" s="17"/>
      <c r="Q42" s="590" t="str">
        <f ca="1">Quicktipp!Q42</f>
        <v/>
      </c>
      <c r="R42" s="590"/>
      <c r="T42" s="616" t="s">
        <v>477</v>
      </c>
      <c r="U42" s="617"/>
      <c r="V42" s="617"/>
      <c r="W42" s="617"/>
      <c r="X42" s="617"/>
      <c r="Y42" s="617"/>
      <c r="Z42" s="617"/>
      <c r="AA42" s="617"/>
      <c r="AB42" s="617"/>
      <c r="AC42" s="618"/>
      <c r="AE42" s="476"/>
      <c r="AG42" s="576" t="str">
        <f ca="1">Quicktipp!AG42:AG46</f>
        <v>.</v>
      </c>
      <c r="AH42" s="343"/>
      <c r="AL42" s="362">
        <f ca="1">SUM(AL38:AL41)</f>
        <v>0</v>
      </c>
      <c r="AN42" s="362">
        <f ca="1">SUM(AN38:AN41)</f>
        <v>0</v>
      </c>
      <c r="AO42" s="23">
        <f ca="1">SUM(AO38:AO41)</f>
        <v>0</v>
      </c>
      <c r="AQ42" s="20">
        <f ca="1">SUM(AQ38:AQ41)</f>
        <v>0</v>
      </c>
      <c r="AT42" s="23">
        <f ca="1">SUM(AT38:AT41)</f>
        <v>0</v>
      </c>
      <c r="BD42" s="21">
        <f ca="1">SUM(AL42:AT42)</f>
        <v>0</v>
      </c>
    </row>
    <row r="43" spans="2:56" ht="19.5" customHeight="1" thickBot="1" x14ac:dyDescent="0.4">
      <c r="B43" s="252">
        <f>Quicktipp!B43</f>
        <v>11</v>
      </c>
      <c r="C43" s="286">
        <f>Quicktipp!C43</f>
        <v>45461</v>
      </c>
      <c r="D43" s="287">
        <f>Quicktipp!D43</f>
        <v>0.75</v>
      </c>
      <c r="E43" s="288" t="str">
        <f>Quicktipp!E43</f>
        <v>Türkei</v>
      </c>
      <c r="F43" s="288" t="str">
        <f>Quicktipp!F43</f>
        <v>Georgien</v>
      </c>
      <c r="G43" s="289">
        <f ca="1">IF('Mein Quicktipp'!G43=Kontrolle_Quick!G43,0,1)</f>
        <v>0</v>
      </c>
      <c r="H43" s="289" t="s">
        <v>54</v>
      </c>
      <c r="I43" s="289">
        <f ca="1">IF('Mein Quicktipp'!I43=Kontrolle_Quick!I43,0,1)</f>
        <v>0</v>
      </c>
      <c r="J43" s="289">
        <f>Quicktipp!J43</f>
        <v>0</v>
      </c>
      <c r="K43" s="151">
        <f ca="1">IF('Mein Quicktipp'!K43=Kontrolle_Quick!K43,0,1)</f>
        <v>0</v>
      </c>
      <c r="L43" s="39">
        <f ca="1">IF('Mein Quicktipp'!L43=Kontrolle_Quick!L43,0,1)</f>
        <v>0</v>
      </c>
      <c r="Q43" s="590"/>
      <c r="R43" s="590"/>
      <c r="T43" s="158">
        <f>IF('Mein Quicktipp'!T43=Kontrolle_Quick!T43,0,1)</f>
        <v>0</v>
      </c>
      <c r="U43" s="159" t="s">
        <v>139</v>
      </c>
      <c r="V43" s="160">
        <f ca="1">IF('Mein Quicktipp'!V43=Kontrolle_Quick!V43,0,1)</f>
        <v>0</v>
      </c>
      <c r="W43" s="160">
        <f ca="1">IF('Mein Quicktipp'!W43=Kontrolle_Quick!W43,0,1)</f>
        <v>0</v>
      </c>
      <c r="X43" s="161">
        <f ca="1">IF('Mein Quicktipp'!X43=Kontrolle_Quick!X43,0,1)</f>
        <v>0</v>
      </c>
      <c r="Y43" s="161" t="s">
        <v>54</v>
      </c>
      <c r="Z43" s="159">
        <f ca="1">IF('Mein Quicktipp'!Z43=Kontrolle_Quick!Z43,0,1)</f>
        <v>0</v>
      </c>
      <c r="AA43" s="161">
        <f ca="1">IF('Mein Quicktipp'!AA43=Kontrolle_Quick!AA43,0,1)</f>
        <v>0</v>
      </c>
      <c r="AB43" s="162">
        <f ca="1">IF('Mein Quicktipp'!AB43=Kontrolle_Quick!AB43,0,1)</f>
        <v>0</v>
      </c>
      <c r="AC43" s="163">
        <f ca="1">IF('Mein Quicktipp'!AC43=Kontrolle_Quick!AC43,0,1)</f>
        <v>0</v>
      </c>
      <c r="AD43" s="340" t="str">
        <f>Quicktipp!AD43</f>
        <v>Reihung
unter den</v>
      </c>
      <c r="AE43" s="476"/>
      <c r="AF43" s="19">
        <f ca="1">T43+V43+W43+X43+Z43+AA43+AB43+AC43</f>
        <v>0</v>
      </c>
      <c r="AG43" s="576"/>
      <c r="AH43" s="343"/>
    </row>
    <row r="44" spans="2:56" ht="19.5" customHeight="1" x14ac:dyDescent="0.35">
      <c r="B44" s="252">
        <f>Quicktipp!B44</f>
        <v>12</v>
      </c>
      <c r="C44" s="286">
        <f>Quicktipp!C44</f>
        <v>45461</v>
      </c>
      <c r="D44" s="287">
        <f>Quicktipp!D44</f>
        <v>0.875</v>
      </c>
      <c r="E44" s="288" t="str">
        <f>Quicktipp!E44</f>
        <v>Portugal</v>
      </c>
      <c r="F44" s="288" t="str">
        <f>Quicktipp!F44</f>
        <v>Tschechien</v>
      </c>
      <c r="G44" s="289">
        <f ca="1">IF('Mein Quicktipp'!G44=Kontrolle_Quick!G44,0,1)</f>
        <v>0</v>
      </c>
      <c r="H44" s="289" t="s">
        <v>54</v>
      </c>
      <c r="I44" s="289">
        <f ca="1">IF('Mein Quicktipp'!I44=Kontrolle_Quick!I44,0,1)</f>
        <v>0</v>
      </c>
      <c r="J44" s="289">
        <f>Quicktipp!J44</f>
        <v>0</v>
      </c>
      <c r="K44" s="151">
        <f ca="1">IF('Mein Quicktipp'!K44=Kontrolle_Quick!K44,0,1)</f>
        <v>0</v>
      </c>
      <c r="L44" s="39">
        <f ca="1">IF('Mein Quicktipp'!L44=Kontrolle_Quick!L44,0,1)</f>
        <v>0</v>
      </c>
      <c r="Q44" s="590"/>
      <c r="R44" s="590"/>
      <c r="T44" s="158">
        <f>IF('Mein Quicktipp'!T44=Kontrolle_Quick!T44,0,1)</f>
        <v>0</v>
      </c>
      <c r="U44" s="159" t="s">
        <v>139</v>
      </c>
      <c r="V44" s="160">
        <f ca="1">IF('Mein Quicktipp'!V44=Kontrolle_Quick!V44,0,1)</f>
        <v>0</v>
      </c>
      <c r="W44" s="160">
        <f ca="1">IF('Mein Quicktipp'!W44=Kontrolle_Quick!W44,0,1)</f>
        <v>0</v>
      </c>
      <c r="X44" s="161">
        <f ca="1">IF('Mein Quicktipp'!X44=Kontrolle_Quick!X44,0,1)</f>
        <v>0</v>
      </c>
      <c r="Y44" s="161" t="s">
        <v>54</v>
      </c>
      <c r="Z44" s="159">
        <f ca="1">IF('Mein Quicktipp'!Z44=Kontrolle_Quick!Z44,0,1)</f>
        <v>0</v>
      </c>
      <c r="AA44" s="161">
        <f ca="1">IF('Mein Quicktipp'!AA44=Kontrolle_Quick!AA44,0,1)</f>
        <v>0</v>
      </c>
      <c r="AB44" s="162">
        <f ca="1">IF('Mein Quicktipp'!AB44=Kontrolle_Quick!AB44,0,1)</f>
        <v>0</v>
      </c>
      <c r="AC44" s="163">
        <f ca="1">IF('Mein Quicktipp'!AC44=Kontrolle_Quick!AC44,0,1)</f>
        <v>0</v>
      </c>
      <c r="AD44" s="341" t="str">
        <f>Quicktipp!AD44</f>
        <v>Dritt-
Platzierten</v>
      </c>
      <c r="AE44" s="19"/>
      <c r="AF44" s="19">
        <f t="shared" ref="AF44:AF46" ca="1" si="5">T44+V44+W44+X44+Z44+AA44+AB44+AC44</f>
        <v>0</v>
      </c>
      <c r="AG44" s="576"/>
      <c r="AH44" s="343"/>
      <c r="AI44" s="678" t="s">
        <v>59</v>
      </c>
      <c r="AJ44" s="679"/>
      <c r="AK44" s="679"/>
      <c r="AL44" s="679"/>
      <c r="AM44" s="679"/>
      <c r="AN44" s="679"/>
      <c r="AO44" s="679"/>
      <c r="AP44" s="679"/>
      <c r="AQ44" s="679"/>
      <c r="AR44" s="679"/>
      <c r="AS44" s="679"/>
      <c r="AT44" s="680"/>
    </row>
    <row r="45" spans="2:56" ht="19.5" customHeight="1" thickBot="1" x14ac:dyDescent="0.4">
      <c r="B45" s="252">
        <f>Quicktipp!B45</f>
        <v>23</v>
      </c>
      <c r="C45" s="286">
        <f>Quicktipp!C45</f>
        <v>45465</v>
      </c>
      <c r="D45" s="287">
        <f>Quicktipp!D45</f>
        <v>0.75</v>
      </c>
      <c r="E45" s="288" t="str">
        <f>Quicktipp!E45</f>
        <v>Türkei</v>
      </c>
      <c r="F45" s="288" t="str">
        <f>Quicktipp!F45</f>
        <v>Portugal</v>
      </c>
      <c r="G45" s="289">
        <f ca="1">IF('Mein Quicktipp'!G45=Kontrolle_Quick!G45,0,1)</f>
        <v>0</v>
      </c>
      <c r="H45" s="289" t="s">
        <v>54</v>
      </c>
      <c r="I45" s="289">
        <f ca="1">IF('Mein Quicktipp'!I45=Kontrolle_Quick!I45,0,1)</f>
        <v>0</v>
      </c>
      <c r="J45" s="289">
        <f>Quicktipp!J45</f>
        <v>0</v>
      </c>
      <c r="K45" s="151">
        <f ca="1">IF('Mein Quicktipp'!K45=Kontrolle_Quick!K45,0,1)</f>
        <v>0</v>
      </c>
      <c r="L45" s="39">
        <f ca="1">IF('Mein Quicktipp'!L45=Kontrolle_Quick!L45,0,1)</f>
        <v>0</v>
      </c>
      <c r="Q45" s="590"/>
      <c r="R45" s="590"/>
      <c r="T45" s="158">
        <f>IF('Mein Quicktipp'!T45=Kontrolle_Quick!T45,0,1)</f>
        <v>0</v>
      </c>
      <c r="U45" s="159" t="s">
        <v>139</v>
      </c>
      <c r="V45" s="160">
        <f ca="1">IF('Mein Quicktipp'!V45=Kontrolle_Quick!V45,0,1)</f>
        <v>0</v>
      </c>
      <c r="W45" s="160">
        <f ca="1">IF('Mein Quicktipp'!W45=Kontrolle_Quick!W45,0,1)</f>
        <v>0</v>
      </c>
      <c r="X45" s="161">
        <f ca="1">IF('Mein Quicktipp'!X45=Kontrolle_Quick!X45,0,1)</f>
        <v>0</v>
      </c>
      <c r="Y45" s="161" t="s">
        <v>54</v>
      </c>
      <c r="Z45" s="159">
        <f ca="1">IF('Mein Quicktipp'!Z45=Kontrolle_Quick!Z45,0,1)</f>
        <v>0</v>
      </c>
      <c r="AA45" s="161">
        <f ca="1">IF('Mein Quicktipp'!AA45=Kontrolle_Quick!AA45,0,1)</f>
        <v>0</v>
      </c>
      <c r="AB45" s="162">
        <f ca="1">IF('Mein Quicktipp'!AB45=Kontrolle_Quick!AB45,0,1)</f>
        <v>0</v>
      </c>
      <c r="AC45" s="163">
        <f ca="1">IF('Mein Quicktipp'!AC45=Kontrolle_Quick!AC45,0,1)</f>
        <v>0</v>
      </c>
      <c r="AD45" s="342">
        <f ca="1">IF('Mein Quicktipp'!AD45=Kontrolle_Quick!AD45,0,1)</f>
        <v>0</v>
      </c>
      <c r="AE45" s="19"/>
      <c r="AF45" s="19">
        <f t="shared" ca="1" si="5"/>
        <v>0</v>
      </c>
      <c r="AG45" s="576"/>
      <c r="AH45" s="343"/>
      <c r="AI45" s="681"/>
      <c r="AJ45" s="682"/>
      <c r="AK45" s="682"/>
      <c r="AL45" s="682"/>
      <c r="AM45" s="682"/>
      <c r="AN45" s="682"/>
      <c r="AO45" s="682"/>
      <c r="AP45" s="682"/>
      <c r="AQ45" s="682"/>
      <c r="AR45" s="682"/>
      <c r="AS45" s="682"/>
      <c r="AT45" s="683"/>
    </row>
    <row r="46" spans="2:56" ht="19.5" customHeight="1" thickBot="1" x14ac:dyDescent="0.4">
      <c r="B46" s="252">
        <f>Quicktipp!B46</f>
        <v>24</v>
      </c>
      <c r="C46" s="286">
        <f>Quicktipp!C46</f>
        <v>45465</v>
      </c>
      <c r="D46" s="287">
        <f>Quicktipp!D46</f>
        <v>0.625</v>
      </c>
      <c r="E46" s="288" t="str">
        <f>Quicktipp!E46</f>
        <v>Georgien</v>
      </c>
      <c r="F46" s="288" t="str">
        <f>Quicktipp!F46</f>
        <v>Tschechien</v>
      </c>
      <c r="G46" s="289">
        <f ca="1">IF('Mein Quicktipp'!G46=Kontrolle_Quick!G46,0,1)</f>
        <v>0</v>
      </c>
      <c r="H46" s="289" t="s">
        <v>54</v>
      </c>
      <c r="I46" s="289">
        <f ca="1">IF('Mein Quicktipp'!I46=Kontrolle_Quick!I46,0,1)</f>
        <v>0</v>
      </c>
      <c r="J46" s="289">
        <f>Quicktipp!J46</f>
        <v>0</v>
      </c>
      <c r="K46" s="151">
        <f ca="1">IF('Mein Quicktipp'!K46=Kontrolle_Quick!K46,0,1)</f>
        <v>0</v>
      </c>
      <c r="L46" s="39">
        <f ca="1">IF('Mein Quicktipp'!L46=Kontrolle_Quick!L46,0,1)</f>
        <v>0</v>
      </c>
      <c r="Q46" s="590"/>
      <c r="R46" s="590"/>
      <c r="T46" s="164">
        <f>IF('Mein Quicktipp'!T46=Kontrolle_Quick!T46,0,1)</f>
        <v>0</v>
      </c>
      <c r="U46" s="165" t="s">
        <v>139</v>
      </c>
      <c r="V46" s="166">
        <f ca="1">IF('Mein Quicktipp'!V46=Kontrolle_Quick!V46,0,1)</f>
        <v>0</v>
      </c>
      <c r="W46" s="166">
        <f ca="1">IF('Mein Quicktipp'!W46=Kontrolle_Quick!W46,0,1)</f>
        <v>0</v>
      </c>
      <c r="X46" s="167">
        <f ca="1">IF('Mein Quicktipp'!X46=Kontrolle_Quick!X46,0,1)</f>
        <v>0</v>
      </c>
      <c r="Y46" s="167" t="s">
        <v>54</v>
      </c>
      <c r="Z46" s="165">
        <f ca="1">IF('Mein Quicktipp'!Z46=Kontrolle_Quick!Z46,0,1)</f>
        <v>0</v>
      </c>
      <c r="AA46" s="167">
        <f ca="1">IF('Mein Quicktipp'!AA46=Kontrolle_Quick!AA46,0,1)</f>
        <v>0</v>
      </c>
      <c r="AB46" s="168">
        <f ca="1">IF('Mein Quicktipp'!AB46=Kontrolle_Quick!AB46,0,1)</f>
        <v>0</v>
      </c>
      <c r="AC46" s="169">
        <f ca="1">IF('Mein Quicktipp'!AC46=Kontrolle_Quick!AC46,0,1)</f>
        <v>0</v>
      </c>
      <c r="AE46" s="19"/>
      <c r="AF46" s="19">
        <f t="shared" ca="1" si="5"/>
        <v>0</v>
      </c>
      <c r="AG46" s="576"/>
      <c r="AH46" s="344"/>
      <c r="AI46" s="681"/>
      <c r="AJ46" s="682"/>
      <c r="AK46" s="682"/>
      <c r="AL46" s="682"/>
      <c r="AM46" s="682"/>
      <c r="AN46" s="682"/>
      <c r="AO46" s="682"/>
      <c r="AP46" s="682"/>
      <c r="AQ46" s="682"/>
      <c r="AR46" s="682"/>
      <c r="AS46" s="682"/>
      <c r="AT46" s="683"/>
    </row>
    <row r="47" spans="2:56" ht="19.5" customHeight="1" x14ac:dyDescent="0.35">
      <c r="B47" s="252">
        <f>Quicktipp!B47</f>
        <v>35</v>
      </c>
      <c r="C47" s="286">
        <f>Quicktipp!C47</f>
        <v>45469</v>
      </c>
      <c r="D47" s="287">
        <f>Quicktipp!D47</f>
        <v>0.875</v>
      </c>
      <c r="E47" s="288" t="str">
        <f>Quicktipp!E47</f>
        <v>Tschechien</v>
      </c>
      <c r="F47" s="288" t="str">
        <f>Quicktipp!F47</f>
        <v>Türkei</v>
      </c>
      <c r="G47" s="289">
        <f ca="1">IF('Mein Quicktipp'!G47=Kontrolle_Quick!G47,0,1)</f>
        <v>0</v>
      </c>
      <c r="H47" s="289" t="s">
        <v>54</v>
      </c>
      <c r="I47" s="289">
        <f ca="1">IF('Mein Quicktipp'!I47=Kontrolle_Quick!I47,0,1)</f>
        <v>0</v>
      </c>
      <c r="J47" s="289">
        <f>Quicktipp!J47</f>
        <v>0</v>
      </c>
      <c r="K47" s="151">
        <f ca="1">IF('Mein Quicktipp'!K47=Kontrolle_Quick!K47,0,1)</f>
        <v>0</v>
      </c>
      <c r="L47" s="39">
        <f ca="1">IF('Mein Quicktipp'!L47=Kontrolle_Quick!L47,0,1)</f>
        <v>0</v>
      </c>
      <c r="P47" s="19" t="str">
        <f ca="1">Quicktipp!P47</f>
        <v>nein</v>
      </c>
      <c r="Q47" s="40">
        <f ca="1">IF('Mein Quicktipp'!Q47=Kontrolle_Quick!Q47,0,1)</f>
        <v>0</v>
      </c>
      <c r="T47" s="170"/>
      <c r="U47" s="276">
        <f ca="1">IF('Mein Quicktipp'!U47=Kontrolle_Quick!U47,0,1)</f>
        <v>0</v>
      </c>
      <c r="V47" s="644">
        <f ca="1">IF('Mein Quicktipp'!V47=Kontrolle_Quick!V47,0,1)</f>
        <v>0</v>
      </c>
      <c r="W47" s="644">
        <f>IF('Mein Quicktipp'!W47=Kontrolle_Quick!W47,0,1)</f>
        <v>0</v>
      </c>
      <c r="X47" s="644">
        <f>IF('Mein Quicktipp'!X47=Kontrolle_Quick!X47,0,1)</f>
        <v>0</v>
      </c>
      <c r="Y47" s="644">
        <f>IF('Mein Quicktipp'!Y47=Kontrolle_Quick!Y47,0,1)</f>
        <v>0</v>
      </c>
      <c r="Z47" s="644">
        <f>IF('Mein Quicktipp'!Z47=Kontrolle_Quick!Z47,0,1)</f>
        <v>0</v>
      </c>
      <c r="AA47" s="644">
        <f>IF('Mein Quicktipp'!AA47=Kontrolle_Quick!AA47,0,1)</f>
        <v>0</v>
      </c>
      <c r="AB47" s="644">
        <f>IF('Mein Quicktipp'!AB47=Kontrolle_Quick!AB47,0,1)</f>
        <v>0</v>
      </c>
      <c r="AC47" s="645">
        <f>IF('Mein Quicktipp'!AC47=Kontrolle_Quick!AC47,0,1)</f>
        <v>0</v>
      </c>
      <c r="AE47" s="19" t="str">
        <f ca="1">Quicktipp!AE47</f>
        <v>N</v>
      </c>
      <c r="AF47" s="19">
        <f ca="1">T47+U47+T48+U48+V47</f>
        <v>0</v>
      </c>
      <c r="AG47" s="574" t="str">
        <f ca="1">Quicktipp!AG47:AG48</f>
        <v xml:space="preserve"> </v>
      </c>
      <c r="AH47" s="575">
        <f>Quicktipp!AH47:AH48</f>
        <v>51</v>
      </c>
      <c r="AI47" s="625">
        <f>Quicktipp!AI47:AI48</f>
        <v>45487</v>
      </c>
      <c r="AJ47" s="638">
        <f>Quicktipp!AJ47:AJ48</f>
        <v>0.875</v>
      </c>
      <c r="AK47" s="632" t="str">
        <f>Quicktipp!AK47:AK48</f>
        <v>1HF1</v>
      </c>
      <c r="AL47" s="608">
        <f ca="1">IF('Mein Quicktipp'!AL47=Kontrolle_Quick!AL47,0,1)</f>
        <v>0</v>
      </c>
      <c r="AM47" s="632" t="str">
        <f>Quicktipp!AM47:AM48</f>
        <v>1HF2</v>
      </c>
      <c r="AN47" s="608">
        <f ca="1">IF('Mein Quicktipp'!AN47=Kontrolle_Quick!AN47,0,1)</f>
        <v>0</v>
      </c>
      <c r="AO47" s="612">
        <f ca="1">IF('Mein Quicktipp'!AO47=Kontrolle_Quick!AO47,0,1)</f>
        <v>0</v>
      </c>
      <c r="AP47" s="628" t="s">
        <v>54</v>
      </c>
      <c r="AQ47" s="630">
        <f ca="1">IF('Mein Quicktipp'!AQ47=Kontrolle_Quick!AQ47,0,1)</f>
        <v>0</v>
      </c>
      <c r="AR47" s="632"/>
      <c r="AS47" s="632">
        <f ca="1">Quicktipp!AS47:AS48</f>
        <v>1</v>
      </c>
      <c r="AT47" s="636">
        <f ca="1">IF('Mein Quicktipp'!AT47=Kontrolle_Quick!AT47,0,1)</f>
        <v>0</v>
      </c>
      <c r="AU47" s="594">
        <f ca="1">Quicktipp!AU47:AU48</f>
        <v>1</v>
      </c>
      <c r="AV47" s="476" t="str">
        <f>Quicktipp!AV47:AV48</f>
        <v>1F</v>
      </c>
      <c r="AW47" s="482" t="str">
        <f ca="1">Quicktipp!AW47:AW48</f>
        <v>Tschechien</v>
      </c>
      <c r="AX47" s="476" t="str">
        <f ca="1">Quicktipp!AX47:AX48</f>
        <v>F4</v>
      </c>
      <c r="AY47" s="476" t="str">
        <f ca="1">Quicktipp!AY47:AY48</f>
        <v>B3</v>
      </c>
      <c r="AZ47" s="476" t="str">
        <f ca="1">Quicktipp!AZ47:AZ48</f>
        <v>ja</v>
      </c>
      <c r="BA47" s="476" t="str">
        <f ca="1">Quicktipp!BA47:BA48</f>
        <v/>
      </c>
      <c r="BB47" s="476" t="str">
        <f>Quicktipp!BB47:BB48</f>
        <v>2F</v>
      </c>
      <c r="BC47" s="482" t="str">
        <f ca="1">Quicktipp!BC47:BC48</f>
        <v>Italien</v>
      </c>
    </row>
    <row r="48" spans="2:56" ht="19.5" customHeight="1" thickBot="1" x14ac:dyDescent="0.4">
      <c r="B48" s="253">
        <f>Quicktipp!B48</f>
        <v>36</v>
      </c>
      <c r="C48" s="290">
        <f>Quicktipp!C48</f>
        <v>45469</v>
      </c>
      <c r="D48" s="291">
        <f>Quicktipp!D48</f>
        <v>0.875</v>
      </c>
      <c r="E48" s="292" t="str">
        <f>Quicktipp!E48</f>
        <v>Georgien</v>
      </c>
      <c r="F48" s="292" t="str">
        <f>Quicktipp!F48</f>
        <v>Portugal</v>
      </c>
      <c r="G48" s="293">
        <f ca="1">IF('Mein Quicktipp'!G48=Kontrolle_Quick!G48,0,1)</f>
        <v>0</v>
      </c>
      <c r="H48" s="293" t="s">
        <v>54</v>
      </c>
      <c r="I48" s="293">
        <f ca="1">IF('Mein Quicktipp'!I48=Kontrolle_Quick!I48,0,1)</f>
        <v>0</v>
      </c>
      <c r="J48" s="293">
        <f>Quicktipp!J48</f>
        <v>0</v>
      </c>
      <c r="K48" s="152">
        <f ca="1">IF('Mein Quicktipp'!K48=Kontrolle_Quick!K48,0,1)</f>
        <v>0</v>
      </c>
      <c r="L48" s="39">
        <f ca="1">IF('Mein Quicktipp'!L48=Kontrolle_Quick!L48,0,1)</f>
        <v>0</v>
      </c>
      <c r="P48" s="19" t="str">
        <f ca="1">Quicktipp!P48</f>
        <v>nein</v>
      </c>
      <c r="Q48" s="23">
        <f ca="1">SUM(G48:M48)</f>
        <v>0</v>
      </c>
      <c r="T48" s="171">
        <f>IF('Mein Quicktipp'!T48=Kontrolle_Quick!T48,0,1)</f>
        <v>0</v>
      </c>
      <c r="U48" s="172">
        <f ca="1">IF('Mein Quicktipp'!U48=Kontrolle_Quick!U48,0,1)</f>
        <v>0</v>
      </c>
      <c r="V48" s="641">
        <f>IF('Mein Quicktipp'!V48=Kontrolle_Quick!V48,0,1)</f>
        <v>0</v>
      </c>
      <c r="W48" s="641">
        <f>IF('Mein Quicktipp'!W48=Kontrolle_Quick!W48,0,1)</f>
        <v>0</v>
      </c>
      <c r="X48" s="641">
        <f>IF('Mein Quicktipp'!X48=Kontrolle_Quick!X48,0,1)</f>
        <v>0</v>
      </c>
      <c r="Y48" s="641">
        <f>IF('Mein Quicktipp'!Y48=Kontrolle_Quick!Y48,0,1)</f>
        <v>0</v>
      </c>
      <c r="Z48" s="641">
        <f>IF('Mein Quicktipp'!Z48=Kontrolle_Quick!Z48,0,1)</f>
        <v>0</v>
      </c>
      <c r="AA48" s="641">
        <f>IF('Mein Quicktipp'!AA48=Kontrolle_Quick!AA48,0,1)</f>
        <v>0</v>
      </c>
      <c r="AB48" s="641">
        <f>IF('Mein Quicktipp'!AB48=Kontrolle_Quick!AB48,0,1)</f>
        <v>0</v>
      </c>
      <c r="AC48" s="642">
        <f>IF('Mein Quicktipp'!AC48=Kontrolle_Quick!AC48,0,1)</f>
        <v>0</v>
      </c>
      <c r="AE48" s="19" t="str">
        <f ca="1">Quicktipp!AE48</f>
        <v>N</v>
      </c>
      <c r="AF48" s="19">
        <f ca="1">SUM(AF43:AF47)+AD45</f>
        <v>0</v>
      </c>
      <c r="AG48" s="574"/>
      <c r="AH48" s="575"/>
      <c r="AI48" s="653"/>
      <c r="AJ48" s="654"/>
      <c r="AK48" s="655"/>
      <c r="AL48" s="609">
        <f>IF('Mein Quicktipp'!AL48=Kontrolle_Quick!AL48,0,1)</f>
        <v>0</v>
      </c>
      <c r="AM48" s="633"/>
      <c r="AN48" s="609">
        <f>IF('Mein Quicktipp'!AN48=Kontrolle_Quick!AN48,0,1)</f>
        <v>0</v>
      </c>
      <c r="AO48" s="613">
        <f>IF('Mein Quicktipp'!AO48=Kontrolle_Quick!AO48,0,1)</f>
        <v>0</v>
      </c>
      <c r="AP48" s="629"/>
      <c r="AQ48" s="631">
        <f>IF('Mein Quicktipp'!AQ48=Kontrolle_Quick!AQ48,0,1)</f>
        <v>0</v>
      </c>
      <c r="AR48" s="633"/>
      <c r="AS48" s="633"/>
      <c r="AT48" s="637">
        <f>IF('Mein Quicktipp'!AT48=Kontrolle_Quick!AT48,0,1)</f>
        <v>0</v>
      </c>
      <c r="AU48" s="594"/>
      <c r="AV48" s="476"/>
      <c r="AW48" s="482"/>
      <c r="AX48" s="476"/>
      <c r="AY48" s="476"/>
      <c r="AZ48" s="476"/>
      <c r="BA48" s="476"/>
      <c r="BB48" s="476"/>
      <c r="BC48" s="482"/>
    </row>
    <row r="49" spans="3:108" ht="19.5" customHeight="1" x14ac:dyDescent="0.35">
      <c r="C49" s="23"/>
      <c r="D49" s="23"/>
      <c r="G49" s="296">
        <f ca="1">SUM(G43:G48)</f>
        <v>0</v>
      </c>
      <c r="H49" s="294"/>
      <c r="I49" s="297">
        <f ca="1">SUM(I43:I48)</f>
        <v>0</v>
      </c>
      <c r="J49" s="294"/>
      <c r="K49" s="294">
        <f ca="1">SUM(K43:K48)</f>
        <v>0</v>
      </c>
      <c r="L49" s="39">
        <f ca="1">SUM(L43:L48)</f>
        <v>0</v>
      </c>
      <c r="Q49" s="23">
        <f ca="1">SUM(G49:M49)</f>
        <v>0</v>
      </c>
      <c r="AL49" s="362">
        <f ca="1">SUM(AL47)</f>
        <v>0</v>
      </c>
      <c r="AN49" s="362">
        <f ca="1">SUM(AN47)</f>
        <v>0</v>
      </c>
      <c r="AO49" s="23">
        <f ca="1">SUM(AO47)</f>
        <v>0</v>
      </c>
      <c r="AQ49" s="20">
        <f ca="1">SUM(AQ47)</f>
        <v>0</v>
      </c>
      <c r="AT49" s="23">
        <f ca="1">SUM(AT47)</f>
        <v>0</v>
      </c>
      <c r="BD49" s="23">
        <f ca="1">SUM(AL49:AT49)</f>
        <v>0</v>
      </c>
      <c r="DA49" s="701" t="e">
        <f>'1'!C10:C12</f>
        <v>#VALUE!</v>
      </c>
      <c r="DB49" s="701"/>
      <c r="DC49" s="701"/>
      <c r="DD49" s="701"/>
    </row>
    <row r="50" spans="3:108" ht="19.5" customHeight="1" thickBot="1" x14ac:dyDescent="0.4">
      <c r="C50" s="23"/>
      <c r="D50" s="23"/>
      <c r="G50" s="23"/>
      <c r="H50" s="23"/>
      <c r="I50" s="23"/>
      <c r="J50" s="23"/>
      <c r="K50" s="23"/>
      <c r="Q50" s="23">
        <f ca="1">Q9+Q17+Q25+Q33+Q41+Q49</f>
        <v>0</v>
      </c>
      <c r="AF50" s="23">
        <f ca="1">AF8+AF16+AF24+AF32+AF40+AF48</f>
        <v>0</v>
      </c>
      <c r="AQ50" s="23"/>
      <c r="AX50" s="476"/>
      <c r="AY50" s="476" t="e">
        <f ca="1">Quicktipp!AY52</f>
        <v>#N/A</v>
      </c>
      <c r="DA50" s="701"/>
      <c r="DB50" s="701"/>
      <c r="DC50" s="701"/>
      <c r="DD50" s="701"/>
    </row>
    <row r="51" spans="3:108" ht="19.5" customHeight="1" x14ac:dyDescent="0.35">
      <c r="C51" s="578" t="s">
        <v>156</v>
      </c>
      <c r="D51" s="578"/>
      <c r="E51" s="579">
        <f>Quicktipp!E54</f>
        <v>0</v>
      </c>
      <c r="F51" s="579"/>
      <c r="G51" s="579"/>
      <c r="H51" s="579"/>
      <c r="I51" s="579"/>
      <c r="J51" s="579"/>
      <c r="K51" s="579"/>
      <c r="S51" s="577" t="s">
        <v>158</v>
      </c>
      <c r="T51" s="577"/>
      <c r="U51" s="577"/>
      <c r="V51" s="577"/>
      <c r="W51" s="577"/>
      <c r="X51" s="233" t="s">
        <v>428</v>
      </c>
      <c r="Z51" s="23"/>
      <c r="AI51" s="668" t="s">
        <v>570</v>
      </c>
      <c r="AJ51" s="669"/>
      <c r="AK51" s="669"/>
      <c r="AL51" s="669"/>
      <c r="AM51" s="284"/>
      <c r="AN51" s="672">
        <f ca="1">IF('Mein Quicktipp'!AN51=Kontrolle_Quick!AN51,0,1)</f>
        <v>0</v>
      </c>
      <c r="AO51" s="672">
        <f>IF('Mein Quicktipp'!AO51=Kontrolle_Quick!AO51,0,1)</f>
        <v>0</v>
      </c>
      <c r="AP51" s="672">
        <f>IF('Mein Quicktipp'!AP51=Kontrolle_Quick!AP51,0,1)</f>
        <v>0</v>
      </c>
      <c r="AQ51" s="672">
        <f>IF('Mein Quicktipp'!AQ51=Kontrolle_Quick!AQ51,0,1)</f>
        <v>0</v>
      </c>
      <c r="AR51" s="673">
        <f>IF('Mein Quicktipp'!AR51=Kontrolle_Quick!AR51,0,1)</f>
        <v>0</v>
      </c>
      <c r="AS51" s="27"/>
      <c r="AT51" s="27"/>
      <c r="AX51" s="476"/>
      <c r="AY51" s="476"/>
      <c r="BD51" s="23">
        <f ca="1">AN51</f>
        <v>0</v>
      </c>
      <c r="BE51" s="575">
        <f>'1'!C8</f>
        <v>0</v>
      </c>
      <c r="BF51" s="575"/>
      <c r="DA51" s="701"/>
      <c r="DB51" s="701"/>
      <c r="DC51" s="701"/>
      <c r="DD51" s="701"/>
    </row>
    <row r="52" spans="3:108" ht="19.5" customHeight="1" thickBot="1" x14ac:dyDescent="0.4">
      <c r="C52" s="578"/>
      <c r="D52" s="578"/>
      <c r="E52" s="579"/>
      <c r="F52" s="579"/>
      <c r="G52" s="579"/>
      <c r="H52" s="579"/>
      <c r="I52" s="579"/>
      <c r="J52" s="579"/>
      <c r="K52" s="579"/>
      <c r="S52" s="577"/>
      <c r="T52" s="577"/>
      <c r="U52" s="577"/>
      <c r="V52" s="577"/>
      <c r="W52" s="577"/>
      <c r="X52" s="233" t="s">
        <v>429</v>
      </c>
      <c r="AI52" s="670"/>
      <c r="AJ52" s="671"/>
      <c r="AK52" s="671"/>
      <c r="AL52" s="671"/>
      <c r="AM52" s="285"/>
      <c r="AN52" s="674">
        <f>IF('Mein Quicktipp'!AN52=Kontrolle_Quick!AN52,0,1)</f>
        <v>0</v>
      </c>
      <c r="AO52" s="674">
        <f>IF('Mein Quicktipp'!AO52=Kontrolle_Quick!AO52,0,1)</f>
        <v>0</v>
      </c>
      <c r="AP52" s="674">
        <f>IF('Mein Quicktipp'!AP52=Kontrolle_Quick!AP52,0,1)</f>
        <v>0</v>
      </c>
      <c r="AQ52" s="674">
        <f>IF('Mein Quicktipp'!AQ52=Kontrolle_Quick!AQ52,0,1)</f>
        <v>0</v>
      </c>
      <c r="AR52" s="675">
        <f>IF('Mein Quicktipp'!AR52=Kontrolle_Quick!AR52,0,1)</f>
        <v>0</v>
      </c>
      <c r="AS52" s="27"/>
      <c r="AT52" s="27"/>
      <c r="DA52" s="701"/>
      <c r="DB52" s="701"/>
      <c r="DC52" s="701"/>
      <c r="DD52" s="701"/>
    </row>
    <row r="53" spans="3:108" ht="19.5" customHeight="1" x14ac:dyDescent="0.35">
      <c r="C53" s="578" t="s">
        <v>157</v>
      </c>
      <c r="D53" s="578"/>
      <c r="E53" s="579">
        <f>Quicktipp!E55</f>
        <v>0</v>
      </c>
      <c r="F53" s="579"/>
      <c r="G53" s="579"/>
      <c r="H53" s="579"/>
      <c r="I53" s="579"/>
      <c r="J53" s="579"/>
      <c r="K53" s="579"/>
      <c r="S53" s="577"/>
      <c r="T53" s="577"/>
      <c r="U53" s="577"/>
      <c r="V53" s="577"/>
      <c r="W53" s="577"/>
      <c r="X53" s="233" t="s">
        <v>430</v>
      </c>
      <c r="AQ53" s="23"/>
      <c r="AS53" s="234"/>
      <c r="AT53" s="234"/>
      <c r="DA53" s="701"/>
      <c r="DB53" s="701"/>
      <c r="DC53" s="701"/>
      <c r="DD53" s="701"/>
    </row>
    <row r="54" spans="3:108" ht="19.5" customHeight="1" x14ac:dyDescent="0.35">
      <c r="C54" s="578"/>
      <c r="D54" s="578"/>
      <c r="E54" s="579"/>
      <c r="F54" s="579"/>
      <c r="G54" s="579"/>
      <c r="H54" s="579"/>
      <c r="I54" s="579"/>
      <c r="J54" s="579"/>
      <c r="K54" s="579"/>
      <c r="S54" s="577"/>
      <c r="T54" s="577"/>
      <c r="U54" s="577"/>
      <c r="V54" s="577"/>
      <c r="W54" s="577"/>
      <c r="AQ54" s="23"/>
      <c r="AS54" s="234"/>
      <c r="AT54" s="234"/>
      <c r="BD54" s="23">
        <f ca="1">SUM(BD2:BD52)</f>
        <v>0</v>
      </c>
      <c r="BE54" s="23">
        <f ca="1">Q50+AF50+BD54</f>
        <v>0</v>
      </c>
      <c r="DA54" s="701"/>
      <c r="DB54" s="701"/>
      <c r="DC54" s="701"/>
      <c r="DD54" s="701"/>
    </row>
    <row r="55" spans="3:108" ht="19.5" customHeight="1" x14ac:dyDescent="0.35">
      <c r="C55" s="23"/>
      <c r="D55" s="23"/>
      <c r="G55" s="23"/>
      <c r="H55" s="23"/>
      <c r="I55" s="23"/>
      <c r="J55" s="23"/>
      <c r="K55" s="23"/>
      <c r="AO55" s="234"/>
      <c r="AP55" s="234"/>
      <c r="AQ55" s="235"/>
      <c r="AR55" s="234"/>
      <c r="AS55" s="234"/>
      <c r="AT55" s="234"/>
    </row>
    <row r="57" spans="3:108" ht="19.5" customHeight="1" x14ac:dyDescent="0.35">
      <c r="C57" s="23"/>
      <c r="D57" s="23"/>
      <c r="G57" s="23"/>
      <c r="H57" s="23"/>
      <c r="I57" s="23"/>
      <c r="J57" s="23"/>
      <c r="K57" s="23"/>
    </row>
    <row r="58" spans="3:108" ht="19.5" customHeight="1" x14ac:dyDescent="0.35">
      <c r="C58" s="23"/>
      <c r="D58" s="23"/>
      <c r="G58" s="23"/>
      <c r="H58" s="23"/>
      <c r="I58" s="23"/>
      <c r="J58" s="23"/>
      <c r="K58" s="23"/>
    </row>
  </sheetData>
  <mergeCells count="383">
    <mergeCell ref="C51:D52"/>
    <mergeCell ref="E51:K52"/>
    <mergeCell ref="S51:W54"/>
    <mergeCell ref="AI51:AL52"/>
    <mergeCell ref="AN51:AR52"/>
    <mergeCell ref="BE51:BF51"/>
    <mergeCell ref="C53:D54"/>
    <mergeCell ref="E53:K54"/>
    <mergeCell ref="BA47:BA48"/>
    <mergeCell ref="BB47:BB48"/>
    <mergeCell ref="BC47:BC48"/>
    <mergeCell ref="AO47:AO48"/>
    <mergeCell ref="AP47:AP48"/>
    <mergeCell ref="AQ47:AQ48"/>
    <mergeCell ref="AR47:AR48"/>
    <mergeCell ref="AS47:AS48"/>
    <mergeCell ref="AT47:AT48"/>
    <mergeCell ref="V47:AC48"/>
    <mergeCell ref="AG47:AG48"/>
    <mergeCell ref="AH47:AH48"/>
    <mergeCell ref="AI47:AI48"/>
    <mergeCell ref="AJ47:AJ48"/>
    <mergeCell ref="AK47:AK48"/>
    <mergeCell ref="AL47:AL48"/>
    <mergeCell ref="DA49:DD54"/>
    <mergeCell ref="AX50:AX51"/>
    <mergeCell ref="AY50:AY51"/>
    <mergeCell ref="AU47:AU48"/>
    <mergeCell ref="AV47:AV48"/>
    <mergeCell ref="AW47:AW48"/>
    <mergeCell ref="AX47:AX48"/>
    <mergeCell ref="AY47:AY48"/>
    <mergeCell ref="AZ47:AZ48"/>
    <mergeCell ref="AM47:AM48"/>
    <mergeCell ref="AN47:AN48"/>
    <mergeCell ref="C42:G42"/>
    <mergeCell ref="Q42:R46"/>
    <mergeCell ref="T42:AC42"/>
    <mergeCell ref="AE42:AE43"/>
    <mergeCell ref="AG42:AG46"/>
    <mergeCell ref="AX40:AX41"/>
    <mergeCell ref="AY40:AY41"/>
    <mergeCell ref="AI44:AT46"/>
    <mergeCell ref="AH38:AH39"/>
    <mergeCell ref="AI38:AI39"/>
    <mergeCell ref="BB40:BB41"/>
    <mergeCell ref="BC40:BC41"/>
    <mergeCell ref="AR40:AR41"/>
    <mergeCell ref="AS40:AS41"/>
    <mergeCell ref="AT40:AT41"/>
    <mergeCell ref="AU40:AU41"/>
    <mergeCell ref="AV40:AV41"/>
    <mergeCell ref="AW40:AW41"/>
    <mergeCell ref="AL40:AL41"/>
    <mergeCell ref="AM40:AM41"/>
    <mergeCell ref="AN40:AN41"/>
    <mergeCell ref="AO40:AO41"/>
    <mergeCell ref="AP40:AP41"/>
    <mergeCell ref="AQ40:AQ41"/>
    <mergeCell ref="AK40:AK41"/>
    <mergeCell ref="AT38:AT39"/>
    <mergeCell ref="AU38:AU39"/>
    <mergeCell ref="AV38:AV39"/>
    <mergeCell ref="AW38:AW39"/>
    <mergeCell ref="AN38:AN39"/>
    <mergeCell ref="AO38:AO39"/>
    <mergeCell ref="AP38:AP39"/>
    <mergeCell ref="AQ38:AQ39"/>
    <mergeCell ref="AR38:AR39"/>
    <mergeCell ref="AS38:AS39"/>
    <mergeCell ref="AY31:AY32"/>
    <mergeCell ref="AZ40:AZ41"/>
    <mergeCell ref="BA40:BA41"/>
    <mergeCell ref="AZ31:AZ32"/>
    <mergeCell ref="BA31:BA32"/>
    <mergeCell ref="BB31:BB32"/>
    <mergeCell ref="BC31:BC32"/>
    <mergeCell ref="AW31:AW32"/>
    <mergeCell ref="AX31:AX32"/>
    <mergeCell ref="AZ38:AZ39"/>
    <mergeCell ref="BA38:BA39"/>
    <mergeCell ref="BB38:BB39"/>
    <mergeCell ref="BC38:BC39"/>
    <mergeCell ref="AX38:AX39"/>
    <mergeCell ref="AY38:AY39"/>
    <mergeCell ref="C34:G34"/>
    <mergeCell ref="Q34:R38"/>
    <mergeCell ref="T34:AC34"/>
    <mergeCell ref="AG34:AG38"/>
    <mergeCell ref="AI35:AT37"/>
    <mergeCell ref="AS31:AS32"/>
    <mergeCell ref="AT31:AT32"/>
    <mergeCell ref="AU31:AU32"/>
    <mergeCell ref="AV31:AV32"/>
    <mergeCell ref="AM31:AM32"/>
    <mergeCell ref="AN31:AN32"/>
    <mergeCell ref="AO31:AO32"/>
    <mergeCell ref="AP31:AP32"/>
    <mergeCell ref="AQ31:AQ32"/>
    <mergeCell ref="AR31:AR32"/>
    <mergeCell ref="AJ38:AJ39"/>
    <mergeCell ref="AK38:AK39"/>
    <mergeCell ref="AL38:AL39"/>
    <mergeCell ref="AM38:AM39"/>
    <mergeCell ref="V39:AC40"/>
    <mergeCell ref="AG39:AG40"/>
    <mergeCell ref="AH40:AH41"/>
    <mergeCell ref="AI40:AI41"/>
    <mergeCell ref="AJ40:AJ41"/>
    <mergeCell ref="AI27:AI28"/>
    <mergeCell ref="AJ27:AJ28"/>
    <mergeCell ref="BA29:BA30"/>
    <mergeCell ref="BB29:BB30"/>
    <mergeCell ref="BC29:BC30"/>
    <mergeCell ref="V31:AC32"/>
    <mergeCell ref="AG31:AG32"/>
    <mergeCell ref="AH31:AH32"/>
    <mergeCell ref="AI31:AI32"/>
    <mergeCell ref="AJ31:AJ32"/>
    <mergeCell ref="AK31:AK32"/>
    <mergeCell ref="AL31:AL32"/>
    <mergeCell ref="AU29:AU30"/>
    <mergeCell ref="AV29:AV30"/>
    <mergeCell ref="AW29:AW30"/>
    <mergeCell ref="AX29:AX30"/>
    <mergeCell ref="AY29:AY30"/>
    <mergeCell ref="AZ29:AZ30"/>
    <mergeCell ref="AO29:AO30"/>
    <mergeCell ref="AP29:AP30"/>
    <mergeCell ref="AQ29:AQ30"/>
    <mergeCell ref="AR29:AR30"/>
    <mergeCell ref="AS29:AS30"/>
    <mergeCell ref="AT29:AT30"/>
    <mergeCell ref="AM29:AM30"/>
    <mergeCell ref="AN29:AN30"/>
    <mergeCell ref="AU27:AU28"/>
    <mergeCell ref="AV27:AV28"/>
    <mergeCell ref="AW27:AW28"/>
    <mergeCell ref="AX27:AX28"/>
    <mergeCell ref="AY27:AY28"/>
    <mergeCell ref="AZ27:AZ28"/>
    <mergeCell ref="AO27:AO28"/>
    <mergeCell ref="AP27:AP28"/>
    <mergeCell ref="AQ27:AQ28"/>
    <mergeCell ref="AR27:AR28"/>
    <mergeCell ref="AS27:AS28"/>
    <mergeCell ref="AT27:AT28"/>
    <mergeCell ref="AY25:AY26"/>
    <mergeCell ref="AZ25:AZ26"/>
    <mergeCell ref="BA25:BA26"/>
    <mergeCell ref="BB25:BB26"/>
    <mergeCell ref="BC25:BC26"/>
    <mergeCell ref="AW25:AW26"/>
    <mergeCell ref="AX25:AX26"/>
    <mergeCell ref="BA27:BA28"/>
    <mergeCell ref="BB27:BB28"/>
    <mergeCell ref="BC27:BC28"/>
    <mergeCell ref="C26:G26"/>
    <mergeCell ref="Q26:R30"/>
    <mergeCell ref="T26:AC26"/>
    <mergeCell ref="AG26:AG30"/>
    <mergeCell ref="AH27:AH28"/>
    <mergeCell ref="AS25:AS26"/>
    <mergeCell ref="AT25:AT26"/>
    <mergeCell ref="AU25:AU26"/>
    <mergeCell ref="AV25:AV26"/>
    <mergeCell ref="AM25:AM26"/>
    <mergeCell ref="AN25:AN26"/>
    <mergeCell ref="AO25:AO26"/>
    <mergeCell ref="AP25:AP26"/>
    <mergeCell ref="AQ25:AQ26"/>
    <mergeCell ref="AR25:AR26"/>
    <mergeCell ref="AK27:AK28"/>
    <mergeCell ref="AL27:AL28"/>
    <mergeCell ref="AM27:AM28"/>
    <mergeCell ref="AN27:AN28"/>
    <mergeCell ref="AH29:AH30"/>
    <mergeCell ref="AI29:AI30"/>
    <mergeCell ref="AJ29:AJ30"/>
    <mergeCell ref="AK29:AK30"/>
    <mergeCell ref="AL29:AL30"/>
    <mergeCell ref="BB18:BB19"/>
    <mergeCell ref="BC18:BC19"/>
    <mergeCell ref="AI22:AT24"/>
    <mergeCell ref="V23:AC24"/>
    <mergeCell ref="AG23:AG24"/>
    <mergeCell ref="AH25:AH26"/>
    <mergeCell ref="AI25:AI26"/>
    <mergeCell ref="AJ25:AJ26"/>
    <mergeCell ref="AK25:AK26"/>
    <mergeCell ref="AL25:AL26"/>
    <mergeCell ref="AV18:AV19"/>
    <mergeCell ref="AW18:AW19"/>
    <mergeCell ref="AX18:AX19"/>
    <mergeCell ref="AY18:AY19"/>
    <mergeCell ref="AZ18:AZ19"/>
    <mergeCell ref="BA18:BA19"/>
    <mergeCell ref="AP18:AP19"/>
    <mergeCell ref="AQ18:AQ19"/>
    <mergeCell ref="AR18:AR19"/>
    <mergeCell ref="AS18:AS19"/>
    <mergeCell ref="AT18:AT19"/>
    <mergeCell ref="AU18:AU19"/>
    <mergeCell ref="AJ18:AJ19"/>
    <mergeCell ref="AK18:AK19"/>
    <mergeCell ref="AL18:AL19"/>
    <mergeCell ref="AM18:AM19"/>
    <mergeCell ref="AN18:AN19"/>
    <mergeCell ref="AO18:AO19"/>
    <mergeCell ref="AZ16:AZ17"/>
    <mergeCell ref="BA16:BA17"/>
    <mergeCell ref="BB16:BB17"/>
    <mergeCell ref="BC16:BC17"/>
    <mergeCell ref="C18:G18"/>
    <mergeCell ref="Q18:R22"/>
    <mergeCell ref="T18:AC18"/>
    <mergeCell ref="AG18:AG22"/>
    <mergeCell ref="AH18:AH19"/>
    <mergeCell ref="AI18:AI19"/>
    <mergeCell ref="AT16:AT17"/>
    <mergeCell ref="AU16:AU17"/>
    <mergeCell ref="AV16:AV17"/>
    <mergeCell ref="AW16:AW17"/>
    <mergeCell ref="AX16:AX17"/>
    <mergeCell ref="AY16:AY17"/>
    <mergeCell ref="AN16:AN17"/>
    <mergeCell ref="AO16:AO17"/>
    <mergeCell ref="AP16:AP17"/>
    <mergeCell ref="AQ16:AQ17"/>
    <mergeCell ref="AR16:AR17"/>
    <mergeCell ref="AS16:AS17"/>
    <mergeCell ref="BB14:BB15"/>
    <mergeCell ref="BC14:BC15"/>
    <mergeCell ref="V15:AC16"/>
    <mergeCell ref="AG15:AG16"/>
    <mergeCell ref="AH16:AH17"/>
    <mergeCell ref="AI16:AI17"/>
    <mergeCell ref="AJ16:AJ17"/>
    <mergeCell ref="AK16:AK17"/>
    <mergeCell ref="AL16:AL17"/>
    <mergeCell ref="AM16:AM17"/>
    <mergeCell ref="AV14:AV15"/>
    <mergeCell ref="AW14:AW15"/>
    <mergeCell ref="AX14:AX15"/>
    <mergeCell ref="AY14:AY15"/>
    <mergeCell ref="AZ14:AZ15"/>
    <mergeCell ref="BA14:BA15"/>
    <mergeCell ref="AP14:AP15"/>
    <mergeCell ref="AQ14:AQ15"/>
    <mergeCell ref="AR14:AR15"/>
    <mergeCell ref="AS14:AS15"/>
    <mergeCell ref="AT14:AT15"/>
    <mergeCell ref="AU14:AU15"/>
    <mergeCell ref="AJ10:AJ11"/>
    <mergeCell ref="AK10:AK11"/>
    <mergeCell ref="BB12:BB13"/>
    <mergeCell ref="BC12:BC13"/>
    <mergeCell ref="AH14:AH15"/>
    <mergeCell ref="AI14:AI15"/>
    <mergeCell ref="AJ14:AJ15"/>
    <mergeCell ref="AK14:AK15"/>
    <mergeCell ref="AL14:AL15"/>
    <mergeCell ref="AM14:AM15"/>
    <mergeCell ref="AN14:AN15"/>
    <mergeCell ref="AO14:AO15"/>
    <mergeCell ref="AV12:AV13"/>
    <mergeCell ref="AW12:AW13"/>
    <mergeCell ref="AX12:AX13"/>
    <mergeCell ref="AY12:AY13"/>
    <mergeCell ref="AZ12:AZ13"/>
    <mergeCell ref="BA12:BA13"/>
    <mergeCell ref="AP12:AP13"/>
    <mergeCell ref="AQ12:AQ13"/>
    <mergeCell ref="AR12:AR13"/>
    <mergeCell ref="AS12:AS13"/>
    <mergeCell ref="AT12:AT13"/>
    <mergeCell ref="AU12:AU13"/>
    <mergeCell ref="C10:G10"/>
    <mergeCell ref="Q10:R14"/>
    <mergeCell ref="T10:AC10"/>
    <mergeCell ref="AG10:AG14"/>
    <mergeCell ref="AH10:AH11"/>
    <mergeCell ref="AI10:AI11"/>
    <mergeCell ref="BB10:BB11"/>
    <mergeCell ref="BC10:BC11"/>
    <mergeCell ref="AH12:AH13"/>
    <mergeCell ref="AI12:AI13"/>
    <mergeCell ref="AJ12:AJ13"/>
    <mergeCell ref="AK12:AK13"/>
    <mergeCell ref="AL12:AL13"/>
    <mergeCell ref="AM12:AM13"/>
    <mergeCell ref="AN12:AN13"/>
    <mergeCell ref="AO12:AO13"/>
    <mergeCell ref="AV10:AV11"/>
    <mergeCell ref="AW10:AW11"/>
    <mergeCell ref="AX10:AX11"/>
    <mergeCell ref="AY10:AY11"/>
    <mergeCell ref="AZ10:AZ11"/>
    <mergeCell ref="BA10:BA11"/>
    <mergeCell ref="AP10:AP11"/>
    <mergeCell ref="AQ10:AQ11"/>
    <mergeCell ref="BC8:BC9"/>
    <mergeCell ref="AR8:AR9"/>
    <mergeCell ref="AS8:AS9"/>
    <mergeCell ref="AT8:AT9"/>
    <mergeCell ref="AU8:AU9"/>
    <mergeCell ref="AV8:AV9"/>
    <mergeCell ref="AW8:AW9"/>
    <mergeCell ref="AL10:AL11"/>
    <mergeCell ref="AM10:AM11"/>
    <mergeCell ref="AN10:AN11"/>
    <mergeCell ref="AO10:AO11"/>
    <mergeCell ref="AR10:AR11"/>
    <mergeCell ref="AS10:AS11"/>
    <mergeCell ref="AT10:AT11"/>
    <mergeCell ref="AU10:AU11"/>
    <mergeCell ref="AL8:AL9"/>
    <mergeCell ref="AM8:AM9"/>
    <mergeCell ref="AN8:AN9"/>
    <mergeCell ref="AO8:AO9"/>
    <mergeCell ref="AP8:AP9"/>
    <mergeCell ref="AQ8:AQ9"/>
    <mergeCell ref="AZ6:AZ7"/>
    <mergeCell ref="BA6:BA7"/>
    <mergeCell ref="BB6:BB7"/>
    <mergeCell ref="AM6:AM7"/>
    <mergeCell ref="AX8:AX9"/>
    <mergeCell ref="AY8:AY9"/>
    <mergeCell ref="AZ8:AZ9"/>
    <mergeCell ref="BA8:BA9"/>
    <mergeCell ref="BB8:BB9"/>
    <mergeCell ref="BC6:BC7"/>
    <mergeCell ref="V7:AC8"/>
    <mergeCell ref="AG7:AG8"/>
    <mergeCell ref="AH8:AH9"/>
    <mergeCell ref="AI8:AI9"/>
    <mergeCell ref="AJ8:AJ9"/>
    <mergeCell ref="AK8:AK9"/>
    <mergeCell ref="AT6:AT7"/>
    <mergeCell ref="AU6:AU7"/>
    <mergeCell ref="AV6:AV7"/>
    <mergeCell ref="AW6:AW7"/>
    <mergeCell ref="AX6:AX7"/>
    <mergeCell ref="AY6:AY7"/>
    <mergeCell ref="AN6:AN7"/>
    <mergeCell ref="AO6:AO7"/>
    <mergeCell ref="AP6:AP7"/>
    <mergeCell ref="AQ6:AQ7"/>
    <mergeCell ref="AR6:AR7"/>
    <mergeCell ref="AS6:AS7"/>
    <mergeCell ref="AH6:AH7"/>
    <mergeCell ref="AI6:AI7"/>
    <mergeCell ref="AJ6:AJ7"/>
    <mergeCell ref="AK6:AK7"/>
    <mergeCell ref="AL6:AL7"/>
    <mergeCell ref="AX4:AX5"/>
    <mergeCell ref="AY4:AY5"/>
    <mergeCell ref="AZ4:AZ5"/>
    <mergeCell ref="BA4:BA5"/>
    <mergeCell ref="BB4:BB5"/>
    <mergeCell ref="BC4:BC5"/>
    <mergeCell ref="AR4:AR5"/>
    <mergeCell ref="AS4:AS5"/>
    <mergeCell ref="AT4:AT5"/>
    <mergeCell ref="AU4:AU5"/>
    <mergeCell ref="AV4:AV5"/>
    <mergeCell ref="AW4:AW5"/>
    <mergeCell ref="AL4:AL5"/>
    <mergeCell ref="AM4:AM5"/>
    <mergeCell ref="AN4:AN5"/>
    <mergeCell ref="AO4:AO5"/>
    <mergeCell ref="AP4:AP5"/>
    <mergeCell ref="AQ4:AQ5"/>
    <mergeCell ref="C1:AC1"/>
    <mergeCell ref="C2:G2"/>
    <mergeCell ref="Q2:R6"/>
    <mergeCell ref="T2:AC2"/>
    <mergeCell ref="AG2:AG6"/>
    <mergeCell ref="AI2:AT3"/>
    <mergeCell ref="AH4:AH5"/>
    <mergeCell ref="AI4:AI5"/>
    <mergeCell ref="AJ4:AJ5"/>
    <mergeCell ref="AK4:AK5"/>
  </mergeCells>
  <conditionalFormatting sqref="Q7:Q8">
    <cfRule type="expression" dxfId="43" priority="80" stopIfTrue="1">
      <formula>IF(P7="ja",TRUE,FALSE)</formula>
    </cfRule>
  </conditionalFormatting>
  <conditionalFormatting sqref="Q15:Q16">
    <cfRule type="expression" dxfId="42" priority="7" stopIfTrue="1">
      <formula>IF(P15="ja",TRUE,FALSE)</formula>
    </cfRule>
  </conditionalFormatting>
  <conditionalFormatting sqref="Q23:Q24">
    <cfRule type="expression" dxfId="41" priority="6" stopIfTrue="1">
      <formula>IF(P23="ja",TRUE,FALSE)</formula>
    </cfRule>
  </conditionalFormatting>
  <conditionalFormatting sqref="Q31:Q32">
    <cfRule type="expression" dxfId="40" priority="12" stopIfTrue="1">
      <formula>IF(P31="ja",TRUE,FALSE)</formula>
    </cfRule>
  </conditionalFormatting>
  <conditionalFormatting sqref="Q39:Q40">
    <cfRule type="expression" dxfId="39" priority="5" stopIfTrue="1">
      <formula>IF(P39="ja",TRUE,FALSE)</formula>
    </cfRule>
  </conditionalFormatting>
  <conditionalFormatting sqref="Q47">
    <cfRule type="expression" dxfId="38" priority="4" stopIfTrue="1">
      <formula>IF(P47="ja",TRUE,FALSE)</formula>
    </cfRule>
  </conditionalFormatting>
  <conditionalFormatting sqref="Q2:R6 Q10:R14 Q18:R22 Q26:R30">
    <cfRule type="expression" dxfId="37" priority="81" stopIfTrue="1">
      <formula>IF(OR(P7="ja",P8="ja"),TRUE,FALSE)</formula>
    </cfRule>
  </conditionalFormatting>
  <conditionalFormatting sqref="Q34:R38">
    <cfRule type="expression" dxfId="36" priority="9" stopIfTrue="1">
      <formula>IF(OR(P39="ja",P40="ja"),TRUE,FALSE)</formula>
    </cfRule>
  </conditionalFormatting>
  <conditionalFormatting sqref="Q42:R46">
    <cfRule type="expression" dxfId="35" priority="8" stopIfTrue="1">
      <formula>IF(OR(P47="ja",P48="ja"),TRUE,FALSE)</formula>
    </cfRule>
  </conditionalFormatting>
  <conditionalFormatting sqref="AT4:AT19">
    <cfRule type="cellIs" dxfId="34" priority="43" stopIfTrue="1" operator="equal">
      <formula>0</formula>
    </cfRule>
  </conditionalFormatting>
  <conditionalFormatting sqref="AT25:AT32">
    <cfRule type="cellIs" dxfId="33" priority="3" stopIfTrue="1" operator="equal">
      <formula>0</formula>
    </cfRule>
  </conditionalFormatting>
  <conditionalFormatting sqref="AT38:AT41">
    <cfRule type="cellIs" dxfId="32" priority="2" stopIfTrue="1" operator="equal">
      <formula>0</formula>
    </cfRule>
  </conditionalFormatting>
  <conditionalFormatting sqref="AT47:AT48">
    <cfRule type="cellIs" dxfId="31" priority="1" stopIfTrue="1" operator="equal">
      <formula>0</formula>
    </cfRule>
  </conditionalFormatting>
  <conditionalFormatting sqref="AU19:AU20">
    <cfRule type="expression" dxfId="30" priority="41" stopIfTrue="1">
      <formula>IF(AT18="X",TRUE,FALSE)</formula>
    </cfRule>
  </conditionalFormatting>
  <conditionalFormatting sqref="AU25 AU27 AU29 AU31 AU38 AU40 AU47">
    <cfRule type="expression" dxfId="29" priority="75" stopIfTrue="1">
      <formula>IF(AT25="X",TRUE,FALSE)</formula>
    </cfRule>
  </conditionalFormatting>
  <conditionalFormatting sqref="AU26 AU28 AU30 AU32 AU39 AU41 AU48">
    <cfRule type="expression" dxfId="28" priority="74" stopIfTrue="1">
      <formula>IF(AT25="X",TRUE,FALSE)</formula>
    </cfRule>
  </conditionalFormatting>
  <conditionalFormatting sqref="AU4:AW4 AU6:AW6 AU8:AW8 AU10:AW10">
    <cfRule type="expression" dxfId="27" priority="34" stopIfTrue="1">
      <formula>IF(AT4="X",TRUE,FALSE)</formula>
    </cfRule>
  </conditionalFormatting>
  <conditionalFormatting sqref="AU5:AW5 AU7:AW7 AU9:AW9 AU11:AW11">
    <cfRule type="expression" dxfId="26" priority="33" stopIfTrue="1">
      <formula>IF(AT4="X",TRUE,FALSE)</formula>
    </cfRule>
  </conditionalFormatting>
  <conditionalFormatting sqref="AU12:AW12 AU14:AW14 AU16:AW16 AU18:AW18">
    <cfRule type="expression" dxfId="25" priority="32" stopIfTrue="1">
      <formula>IF(AT12="X",TRUE,FALSE)</formula>
    </cfRule>
  </conditionalFormatting>
  <conditionalFormatting sqref="AU13:AW13 AU15:AW15 AU17:AW17 AV19:AW19">
    <cfRule type="expression" dxfId="24" priority="31" stopIfTrue="1">
      <formula>IF(AT12="X",TRUE,FALSE)</formula>
    </cfRule>
  </conditionalFormatting>
  <conditionalFormatting sqref="AZ4:BC4 AZ6:BC6 AZ8:BC8 AZ10:BC10">
    <cfRule type="expression" dxfId="23" priority="18" stopIfTrue="1">
      <formula>IF(AY4="X",TRUE,FALSE)</formula>
    </cfRule>
  </conditionalFormatting>
  <conditionalFormatting sqref="AZ5:BC5 AZ7:BC7 AZ9:BC9 AZ11:BC11">
    <cfRule type="expression" dxfId="22" priority="17" stopIfTrue="1">
      <formula>IF(AY4="X",TRUE,FALSE)</formula>
    </cfRule>
  </conditionalFormatting>
  <conditionalFormatting sqref="AZ12:BC12 AZ14:BC14 AZ16:BC16 AZ18:BC18">
    <cfRule type="expression" dxfId="21" priority="16" stopIfTrue="1">
      <formula>IF(AY12="X",TRUE,FALSE)</formula>
    </cfRule>
  </conditionalFormatting>
  <conditionalFormatting sqref="AZ13:BC13 AZ15:BC15 AZ17:BC17 AZ19:BC19">
    <cfRule type="expression" dxfId="20" priority="15" stopIfTrue="1">
      <formula>IF(AY12="X",TRUE,FALSE)</formula>
    </cfRule>
  </conditionalFormatting>
  <dataValidations count="2">
    <dataValidation allowBlank="1" showInputMessage="1" showErrorMessage="1" errorTitle="Unzulässiger Wert !!!" error="Im Penalty-Schießen muss es einen Sieger geben._x000a__x000a_Bitte mit 1 oder 2 tippen." promptTitle="Penalty-Shoot-Out" prompt="_x000a_Bitte mit 1 oder 2 tippen._x000a__x000a_Anmerkung: dafür werden keine Punkte für's Tippspiel vergeben." sqref="Q7:Q8 Q39:Q40 Q23:Q24 Q15:Q16 Q31:Q32 Q47" xr:uid="{00000000-0002-0000-0F00-000000000000}"/>
    <dataValidation allowBlank="1" showInputMessage="1" showErrorMessage="1" errorTitle="Elfmeter-Schießen" error="Nur 1 oder 2 möglich" promptTitle="Elfmeter-Schießen" prompt="Bitte 1 oder 2 eingeben" sqref="AU47 AU40 AU38 AU25 AU27 AU29 AU31 AU4:AW4 AU6:AW6 AU8:AW8 AU10:AW10 AU12:AW12 AU14:AW14 AU16:AW16 AU18:AW18 AZ4:BC4 AZ6:BC6 AZ8:BC8 AZ10:BC10 AZ12:BC12 AZ14:BC14 AZ16:BC16 AZ18:BC18" xr:uid="{00000000-0002-0000-0F00-000001000000}"/>
  </dataValidations>
  <hyperlinks>
    <hyperlink ref="X51" r:id="rId1" xr:uid="{00000000-0004-0000-0F00-000000000000}"/>
    <hyperlink ref="X52" r:id="rId2" xr:uid="{00000000-0004-0000-0F00-000001000000}"/>
    <hyperlink ref="X53" r:id="rId3" xr:uid="{00000000-0004-0000-0F00-000002000000}"/>
  </hyperlinks>
  <pageMargins left="0.86614173228346458" right="0.55118110236220474" top="0.23622047244094491" bottom="0.39370078740157483" header="0.23622047244094491" footer="0.47244094488188981"/>
  <pageSetup paperSize="8" scale="36" orientation="landscape" r:id="rId4"/>
  <headerFooter alignWithMargins="0"/>
  <colBreaks count="1" manualBreakCount="1">
    <brk id="55" max="53" man="1"/>
  </colBreaks>
  <drawing r:id="rId5"/>
  <picture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
  <dimension ref="A1"/>
  <sheetViews>
    <sheetView workbookViewId="0">
      <selection activeCell="I26" activeCellId="1" sqref="A1 I26"/>
    </sheetView>
  </sheetViews>
  <sheetFormatPr baseColWidth="10" defaultColWidth="11" defaultRowHeight="13.5" x14ac:dyDescent="0.35"/>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088F6-2B24-4A53-8707-FEA0060DE417}">
  <sheetPr codeName="Tabelle6"/>
  <dimension ref="A1:H76"/>
  <sheetViews>
    <sheetView workbookViewId="0">
      <selection activeCell="D37" sqref="D37"/>
    </sheetView>
  </sheetViews>
  <sheetFormatPr baseColWidth="10" defaultRowHeight="14.25" x14ac:dyDescent="0.45"/>
  <cols>
    <col min="1" max="2" width="20.375" style="430" customWidth="1"/>
    <col min="3" max="3" width="11" style="431"/>
    <col min="4" max="4" width="31.25" style="430" customWidth="1"/>
    <col min="5" max="5" width="11" style="430"/>
    <col min="6" max="6" width="11" style="431"/>
    <col min="7" max="7" width="20.375" style="430" customWidth="1"/>
    <col min="8" max="8" width="11" style="431"/>
    <col min="9" max="16384" width="11" style="430"/>
  </cols>
  <sheetData>
    <row r="1" spans="1:8" s="433" customFormat="1" ht="39.4" customHeight="1" x14ac:dyDescent="0.35">
      <c r="A1" s="432" t="s">
        <v>682</v>
      </c>
      <c r="B1" s="432" t="s">
        <v>157</v>
      </c>
      <c r="C1" s="434" t="s">
        <v>1209</v>
      </c>
      <c r="D1" s="432" t="s">
        <v>1153</v>
      </c>
      <c r="F1" s="436"/>
      <c r="G1" s="432"/>
      <c r="H1" s="436"/>
    </row>
    <row r="2" spans="1:8" x14ac:dyDescent="0.45">
      <c r="A2" s="430" t="s">
        <v>980</v>
      </c>
      <c r="B2" s="430" t="s">
        <v>789</v>
      </c>
      <c r="C2" s="431">
        <v>60</v>
      </c>
      <c r="D2" s="430" t="s">
        <v>981</v>
      </c>
      <c r="F2" s="431">
        <v>1</v>
      </c>
      <c r="G2" s="435" t="s">
        <v>2</v>
      </c>
      <c r="H2" s="431">
        <v>1</v>
      </c>
    </row>
    <row r="3" spans="1:8" x14ac:dyDescent="0.45">
      <c r="A3" s="430" t="s">
        <v>835</v>
      </c>
      <c r="B3" s="430" t="s">
        <v>806</v>
      </c>
      <c r="C3" s="431">
        <v>57</v>
      </c>
      <c r="D3" s="430" t="s">
        <v>836</v>
      </c>
      <c r="F3" s="431">
        <v>2</v>
      </c>
      <c r="G3" s="435" t="s">
        <v>42</v>
      </c>
      <c r="H3" s="431">
        <v>2</v>
      </c>
    </row>
    <row r="4" spans="1:8" x14ac:dyDescent="0.45">
      <c r="A4" s="430" t="s">
        <v>911</v>
      </c>
      <c r="B4" s="430" t="s">
        <v>841</v>
      </c>
      <c r="C4" s="431">
        <v>67</v>
      </c>
      <c r="D4" s="430" t="s">
        <v>917</v>
      </c>
      <c r="F4" s="431">
        <v>3</v>
      </c>
      <c r="G4" s="435" t="s">
        <v>21</v>
      </c>
      <c r="H4" s="431">
        <v>3</v>
      </c>
    </row>
    <row r="5" spans="1:8" x14ac:dyDescent="0.45">
      <c r="A5" s="430" t="s">
        <v>872</v>
      </c>
      <c r="B5" s="430" t="s">
        <v>873</v>
      </c>
      <c r="C5" s="431">
        <v>28</v>
      </c>
      <c r="D5" s="430" t="s">
        <v>874</v>
      </c>
      <c r="F5" s="431">
        <v>4</v>
      </c>
      <c r="G5" s="435" t="s">
        <v>50</v>
      </c>
      <c r="H5" s="431">
        <v>4</v>
      </c>
    </row>
    <row r="6" spans="1:8" x14ac:dyDescent="0.45">
      <c r="A6" s="430" t="s">
        <v>846</v>
      </c>
      <c r="B6" s="430" t="s">
        <v>847</v>
      </c>
      <c r="C6" s="431">
        <v>49</v>
      </c>
      <c r="D6" s="430" t="s">
        <v>848</v>
      </c>
      <c r="F6" s="431">
        <v>5</v>
      </c>
      <c r="G6" s="435" t="s">
        <v>1</v>
      </c>
      <c r="H6" s="431">
        <v>5</v>
      </c>
    </row>
    <row r="7" spans="1:8" x14ac:dyDescent="0.45">
      <c r="A7" s="430" t="s">
        <v>911</v>
      </c>
      <c r="B7" s="430" t="s">
        <v>707</v>
      </c>
      <c r="C7" s="431">
        <v>35</v>
      </c>
      <c r="D7" s="430" t="s">
        <v>912</v>
      </c>
      <c r="F7" s="431">
        <v>6</v>
      </c>
      <c r="G7" s="435" t="s">
        <v>39</v>
      </c>
      <c r="H7" s="431">
        <v>6</v>
      </c>
    </row>
    <row r="8" spans="1:8" x14ac:dyDescent="0.45">
      <c r="A8" s="430" t="s">
        <v>751</v>
      </c>
      <c r="B8" s="430" t="s">
        <v>752</v>
      </c>
      <c r="C8" s="431">
        <v>39</v>
      </c>
      <c r="D8" s="430" t="s">
        <v>753</v>
      </c>
      <c r="F8" s="431">
        <v>7</v>
      </c>
      <c r="G8" s="435" t="s">
        <v>28</v>
      </c>
      <c r="H8" s="431">
        <v>7</v>
      </c>
    </row>
    <row r="9" spans="1:8" x14ac:dyDescent="0.45">
      <c r="A9" s="430" t="s">
        <v>993</v>
      </c>
      <c r="B9" s="430" t="s">
        <v>786</v>
      </c>
      <c r="C9" s="431">
        <v>53</v>
      </c>
      <c r="D9" s="430" t="s">
        <v>818</v>
      </c>
      <c r="F9" s="431">
        <v>8</v>
      </c>
      <c r="G9" s="435" t="s">
        <v>4</v>
      </c>
      <c r="H9" s="431">
        <v>8</v>
      </c>
    </row>
    <row r="10" spans="1:8" x14ac:dyDescent="0.45">
      <c r="A10" s="430" t="s">
        <v>1011</v>
      </c>
      <c r="B10" s="430" t="s">
        <v>1012</v>
      </c>
      <c r="C10" s="431">
        <v>38</v>
      </c>
      <c r="D10" s="430" t="s">
        <v>1154</v>
      </c>
      <c r="F10" s="431">
        <v>9</v>
      </c>
      <c r="G10" s="435" t="s">
        <v>23</v>
      </c>
      <c r="H10" s="431">
        <v>9</v>
      </c>
    </row>
    <row r="11" spans="1:8" x14ac:dyDescent="0.45">
      <c r="A11" s="430" t="s">
        <v>892</v>
      </c>
      <c r="B11" s="430" t="s">
        <v>873</v>
      </c>
      <c r="C11" s="431">
        <v>36</v>
      </c>
      <c r="D11" s="430" t="s">
        <v>894</v>
      </c>
      <c r="F11" s="431">
        <v>10</v>
      </c>
      <c r="G11" s="435" t="s">
        <v>46</v>
      </c>
      <c r="H11" s="431">
        <v>10</v>
      </c>
    </row>
    <row r="12" spans="1:8" x14ac:dyDescent="0.45">
      <c r="A12" s="430" t="s">
        <v>714</v>
      </c>
      <c r="B12" s="430" t="s">
        <v>715</v>
      </c>
      <c r="C12" s="431">
        <v>50</v>
      </c>
      <c r="D12" s="430" t="s">
        <v>1155</v>
      </c>
      <c r="F12" s="431">
        <v>11</v>
      </c>
      <c r="G12" s="435" t="s">
        <v>24</v>
      </c>
      <c r="H12" s="431">
        <v>11</v>
      </c>
    </row>
    <row r="13" spans="1:8" x14ac:dyDescent="0.45">
      <c r="A13" s="430" t="s">
        <v>993</v>
      </c>
      <c r="B13" s="430" t="s">
        <v>1156</v>
      </c>
      <c r="C13" s="431">
        <v>7</v>
      </c>
      <c r="D13" s="430" t="s">
        <v>818</v>
      </c>
      <c r="F13" s="431">
        <v>12</v>
      </c>
      <c r="G13" s="435" t="s">
        <v>6</v>
      </c>
      <c r="H13" s="431">
        <v>12</v>
      </c>
    </row>
    <row r="14" spans="1:8" x14ac:dyDescent="0.45">
      <c r="A14" s="430" t="s">
        <v>933</v>
      </c>
      <c r="B14" s="430" t="s">
        <v>934</v>
      </c>
      <c r="C14" s="431">
        <v>49</v>
      </c>
      <c r="D14" s="430" t="s">
        <v>1157</v>
      </c>
      <c r="F14" s="431">
        <v>13</v>
      </c>
      <c r="G14" s="435" t="s">
        <v>26</v>
      </c>
      <c r="H14" s="431">
        <v>13</v>
      </c>
    </row>
    <row r="15" spans="1:8" x14ac:dyDescent="0.45">
      <c r="A15" s="430" t="s">
        <v>886</v>
      </c>
      <c r="B15" s="430" t="s">
        <v>887</v>
      </c>
      <c r="C15" s="431">
        <v>45</v>
      </c>
      <c r="D15" s="430" t="s">
        <v>888</v>
      </c>
      <c r="F15" s="431">
        <v>14</v>
      </c>
      <c r="G15" s="435" t="s">
        <v>48</v>
      </c>
      <c r="H15" s="431">
        <v>14</v>
      </c>
    </row>
    <row r="16" spans="1:8" x14ac:dyDescent="0.45">
      <c r="A16" s="430" t="s">
        <v>788</v>
      </c>
      <c r="B16" s="430" t="s">
        <v>789</v>
      </c>
      <c r="C16" s="431">
        <v>42</v>
      </c>
      <c r="D16" s="430" t="s">
        <v>790</v>
      </c>
      <c r="F16" s="431">
        <v>15</v>
      </c>
      <c r="G16" s="435" t="s">
        <v>36</v>
      </c>
      <c r="H16" s="431">
        <v>15</v>
      </c>
    </row>
    <row r="17" spans="1:8" x14ac:dyDescent="0.45">
      <c r="A17" s="430" t="s">
        <v>948</v>
      </c>
      <c r="B17" s="430" t="s">
        <v>951</v>
      </c>
      <c r="C17" s="431">
        <v>37</v>
      </c>
      <c r="D17" s="430" t="s">
        <v>1158</v>
      </c>
      <c r="F17" s="431">
        <v>16</v>
      </c>
      <c r="G17" s="435" t="s">
        <v>15</v>
      </c>
      <c r="H17" s="431">
        <v>16</v>
      </c>
    </row>
    <row r="18" spans="1:8" x14ac:dyDescent="0.45">
      <c r="A18" s="430" t="s">
        <v>993</v>
      </c>
      <c r="B18" s="430" t="s">
        <v>703</v>
      </c>
      <c r="C18" s="431">
        <v>36</v>
      </c>
      <c r="D18" s="430" t="s">
        <v>994</v>
      </c>
      <c r="F18" s="431">
        <v>17</v>
      </c>
      <c r="G18" s="435" t="s">
        <v>11</v>
      </c>
      <c r="H18" s="431">
        <v>17</v>
      </c>
    </row>
    <row r="19" spans="1:8" x14ac:dyDescent="0.45">
      <c r="A19" s="430" t="s">
        <v>717</v>
      </c>
      <c r="B19" s="430" t="s">
        <v>718</v>
      </c>
      <c r="C19" s="431">
        <v>49</v>
      </c>
      <c r="D19" s="430" t="s">
        <v>720</v>
      </c>
      <c r="F19" s="431">
        <v>18</v>
      </c>
      <c r="G19" s="435" t="s">
        <v>51</v>
      </c>
      <c r="H19" s="431">
        <v>18</v>
      </c>
    </row>
    <row r="20" spans="1:8" x14ac:dyDescent="0.45">
      <c r="A20" s="430" t="s">
        <v>993</v>
      </c>
      <c r="B20" s="430" t="s">
        <v>1100</v>
      </c>
      <c r="C20" s="431">
        <v>2</v>
      </c>
      <c r="D20" s="430" t="s">
        <v>1159</v>
      </c>
      <c r="F20" s="431">
        <v>19</v>
      </c>
      <c r="G20" s="435" t="s">
        <v>17</v>
      </c>
      <c r="H20" s="431">
        <v>19</v>
      </c>
    </row>
    <row r="21" spans="1:8" x14ac:dyDescent="0.45">
      <c r="A21" s="430" t="s">
        <v>993</v>
      </c>
      <c r="B21" s="430" t="s">
        <v>699</v>
      </c>
      <c r="C21" s="431">
        <v>64</v>
      </c>
      <c r="D21" s="430" t="s">
        <v>1160</v>
      </c>
      <c r="F21" s="431">
        <v>20</v>
      </c>
      <c r="G21" s="435" t="s">
        <v>18</v>
      </c>
      <c r="H21" s="431">
        <v>20</v>
      </c>
    </row>
    <row r="22" spans="1:8" x14ac:dyDescent="0.45">
      <c r="A22" s="430" t="s">
        <v>1161</v>
      </c>
      <c r="B22" s="430" t="s">
        <v>1025</v>
      </c>
      <c r="C22" s="431">
        <v>27</v>
      </c>
      <c r="D22" s="430" t="s">
        <v>1162</v>
      </c>
      <c r="F22" s="431">
        <v>21</v>
      </c>
      <c r="G22" s="435" t="s">
        <v>41</v>
      </c>
      <c r="H22" s="431">
        <v>21</v>
      </c>
    </row>
    <row r="23" spans="1:8" x14ac:dyDescent="0.45">
      <c r="A23" s="430" t="s">
        <v>993</v>
      </c>
      <c r="B23" s="430" t="s">
        <v>707</v>
      </c>
      <c r="C23" s="431">
        <v>42</v>
      </c>
      <c r="D23" s="430" t="s">
        <v>1159</v>
      </c>
      <c r="F23" s="431">
        <v>22</v>
      </c>
      <c r="G23" s="447" t="s">
        <v>58</v>
      </c>
      <c r="H23" s="431">
        <v>22</v>
      </c>
    </row>
    <row r="24" spans="1:8" x14ac:dyDescent="0.45">
      <c r="A24" s="430" t="s">
        <v>768</v>
      </c>
      <c r="B24" s="430" t="s">
        <v>1163</v>
      </c>
      <c r="C24" s="431">
        <v>57</v>
      </c>
      <c r="D24" s="430" t="s">
        <v>1164</v>
      </c>
      <c r="F24" s="431">
        <v>23</v>
      </c>
      <c r="G24" s="447" t="s">
        <v>57</v>
      </c>
      <c r="H24" s="431">
        <v>23</v>
      </c>
    </row>
    <row r="25" spans="1:8" x14ac:dyDescent="0.45">
      <c r="A25" s="430" t="s">
        <v>808</v>
      </c>
      <c r="B25" s="430" t="s">
        <v>809</v>
      </c>
      <c r="C25" s="431">
        <v>31</v>
      </c>
      <c r="D25" s="430" t="s">
        <v>810</v>
      </c>
      <c r="F25" s="431">
        <v>24</v>
      </c>
      <c r="G25" s="435" t="s">
        <v>32</v>
      </c>
      <c r="H25" s="431">
        <v>24</v>
      </c>
    </row>
    <row r="26" spans="1:8" x14ac:dyDescent="0.45">
      <c r="A26" s="430" t="s">
        <v>1165</v>
      </c>
      <c r="B26" s="430" t="s">
        <v>1166</v>
      </c>
      <c r="C26" s="431">
        <v>33</v>
      </c>
      <c r="D26" s="430" t="s">
        <v>1167</v>
      </c>
    </row>
    <row r="27" spans="1:8" x14ac:dyDescent="0.45">
      <c r="A27" s="430" t="s">
        <v>976</v>
      </c>
      <c r="B27" s="430" t="s">
        <v>896</v>
      </c>
      <c r="C27" s="431">
        <v>48</v>
      </c>
      <c r="D27" s="430" t="s">
        <v>977</v>
      </c>
    </row>
    <row r="28" spans="1:8" x14ac:dyDescent="0.45">
      <c r="A28" s="430" t="s">
        <v>817</v>
      </c>
      <c r="B28" s="430" t="s">
        <v>814</v>
      </c>
      <c r="C28" s="431">
        <v>44</v>
      </c>
      <c r="D28" s="430" t="s">
        <v>818</v>
      </c>
    </row>
    <row r="29" spans="1:8" x14ac:dyDescent="0.45">
      <c r="A29" s="430" t="s">
        <v>1001</v>
      </c>
      <c r="B29" s="430" t="s">
        <v>1002</v>
      </c>
      <c r="C29" s="431">
        <v>48</v>
      </c>
      <c r="D29" s="430" t="s">
        <v>1003</v>
      </c>
    </row>
    <row r="30" spans="1:8" x14ac:dyDescent="0.45">
      <c r="A30" s="430" t="s">
        <v>920</v>
      </c>
      <c r="B30" s="430" t="s">
        <v>752</v>
      </c>
      <c r="C30" s="431">
        <v>42</v>
      </c>
      <c r="D30" s="430" t="s">
        <v>921</v>
      </c>
    </row>
    <row r="31" spans="1:8" x14ac:dyDescent="0.45">
      <c r="A31" s="430" t="s">
        <v>967</v>
      </c>
      <c r="B31" s="430" t="s">
        <v>715</v>
      </c>
      <c r="C31" s="431">
        <v>17</v>
      </c>
      <c r="D31" s="430" t="s">
        <v>972</v>
      </c>
    </row>
    <row r="32" spans="1:8" x14ac:dyDescent="0.45">
      <c r="A32" s="430" t="s">
        <v>993</v>
      </c>
      <c r="B32" s="430" t="s">
        <v>991</v>
      </c>
      <c r="C32" s="431">
        <v>36</v>
      </c>
      <c r="D32" s="430" t="s">
        <v>1168</v>
      </c>
    </row>
    <row r="33" spans="1:4" x14ac:dyDescent="0.45">
      <c r="A33" s="430" t="s">
        <v>711</v>
      </c>
      <c r="B33" s="430" t="s">
        <v>712</v>
      </c>
      <c r="C33" s="431">
        <v>50</v>
      </c>
      <c r="D33" s="430" t="s">
        <v>713</v>
      </c>
    </row>
    <row r="34" spans="1:4" x14ac:dyDescent="0.45">
      <c r="A34" s="430" t="s">
        <v>829</v>
      </c>
      <c r="B34" s="430" t="s">
        <v>830</v>
      </c>
      <c r="C34" s="431">
        <v>46</v>
      </c>
      <c r="D34" s="430" t="s">
        <v>1169</v>
      </c>
    </row>
    <row r="35" spans="1:4" x14ac:dyDescent="0.45">
      <c r="A35" s="430" t="s">
        <v>993</v>
      </c>
      <c r="B35" s="430" t="s">
        <v>999</v>
      </c>
      <c r="C35" s="431">
        <v>68</v>
      </c>
      <c r="D35" s="430" t="s">
        <v>1000</v>
      </c>
    </row>
    <row r="36" spans="1:4" x14ac:dyDescent="0.45">
      <c r="A36" s="430" t="s">
        <v>936</v>
      </c>
      <c r="B36" s="430" t="s">
        <v>937</v>
      </c>
      <c r="C36" s="431">
        <v>54</v>
      </c>
      <c r="D36" s="430" t="s">
        <v>938</v>
      </c>
    </row>
    <row r="37" spans="1:4" x14ac:dyDescent="0.45">
      <c r="A37" s="430" t="s">
        <v>869</v>
      </c>
      <c r="B37" s="430" t="s">
        <v>870</v>
      </c>
      <c r="C37" s="431">
        <v>58</v>
      </c>
      <c r="D37" s="430" t="s">
        <v>871</v>
      </c>
    </row>
    <row r="38" spans="1:4" x14ac:dyDescent="0.45">
      <c r="A38" s="430" t="s">
        <v>776</v>
      </c>
      <c r="B38" s="430" t="s">
        <v>777</v>
      </c>
      <c r="C38" s="431">
        <v>37</v>
      </c>
      <c r="D38" s="430" t="s">
        <v>1170</v>
      </c>
    </row>
    <row r="39" spans="1:4" x14ac:dyDescent="0.45">
      <c r="A39" s="430" t="s">
        <v>696</v>
      </c>
      <c r="B39" s="430" t="s">
        <v>697</v>
      </c>
      <c r="C39" s="431">
        <v>61</v>
      </c>
      <c r="D39" s="430" t="s">
        <v>700</v>
      </c>
    </row>
    <row r="40" spans="1:4" x14ac:dyDescent="0.45">
      <c r="A40" s="430" t="s">
        <v>948</v>
      </c>
      <c r="B40" s="430" t="s">
        <v>952</v>
      </c>
      <c r="C40" s="431">
        <v>64</v>
      </c>
      <c r="D40" s="430" t="s">
        <v>1171</v>
      </c>
    </row>
    <row r="41" spans="1:4" x14ac:dyDescent="0.45">
      <c r="A41" s="430" t="s">
        <v>1172</v>
      </c>
      <c r="B41" s="430" t="s">
        <v>1173</v>
      </c>
      <c r="C41" s="431">
        <v>47</v>
      </c>
      <c r="D41" s="430" t="s">
        <v>1174</v>
      </c>
    </row>
    <row r="42" spans="1:4" x14ac:dyDescent="0.45">
      <c r="A42" s="430" t="s">
        <v>967</v>
      </c>
      <c r="B42" s="430" t="s">
        <v>786</v>
      </c>
      <c r="C42" s="431">
        <v>48</v>
      </c>
      <c r="D42" s="430" t="s">
        <v>973</v>
      </c>
    </row>
    <row r="43" spans="1:4" x14ac:dyDescent="0.45">
      <c r="A43" s="430" t="s">
        <v>850</v>
      </c>
      <c r="B43" s="430" t="s">
        <v>1175</v>
      </c>
      <c r="C43" s="431">
        <v>18</v>
      </c>
      <c r="D43" s="430" t="s">
        <v>1176</v>
      </c>
    </row>
    <row r="44" spans="1:4" x14ac:dyDescent="0.45">
      <c r="A44" s="430" t="s">
        <v>946</v>
      </c>
      <c r="B44" s="430" t="s">
        <v>780</v>
      </c>
      <c r="C44" s="431">
        <v>56</v>
      </c>
      <c r="D44" s="430" t="s">
        <v>947</v>
      </c>
    </row>
    <row r="45" spans="1:4" x14ac:dyDescent="0.45">
      <c r="A45" s="430" t="s">
        <v>889</v>
      </c>
      <c r="B45" s="430" t="s">
        <v>890</v>
      </c>
      <c r="C45" s="431">
        <v>40</v>
      </c>
      <c r="D45" s="430" t="s">
        <v>1177</v>
      </c>
    </row>
    <row r="46" spans="1:4" x14ac:dyDescent="0.45">
      <c r="A46" s="430" t="s">
        <v>993</v>
      </c>
      <c r="B46" s="430" t="s">
        <v>995</v>
      </c>
      <c r="C46" s="431">
        <v>31</v>
      </c>
      <c r="D46" s="430" t="s">
        <v>996</v>
      </c>
    </row>
    <row r="47" spans="1:4" x14ac:dyDescent="0.45">
      <c r="A47" s="430" t="s">
        <v>846</v>
      </c>
      <c r="B47" s="430" t="s">
        <v>699</v>
      </c>
      <c r="C47" s="431">
        <v>54</v>
      </c>
      <c r="D47" s="430" t="s">
        <v>1178</v>
      </c>
    </row>
    <row r="48" spans="1:4" x14ac:dyDescent="0.45">
      <c r="A48" s="430" t="s">
        <v>1179</v>
      </c>
      <c r="B48" s="430" t="s">
        <v>722</v>
      </c>
      <c r="C48" s="431">
        <v>47</v>
      </c>
      <c r="D48" s="430" t="s">
        <v>1180</v>
      </c>
    </row>
    <row r="49" spans="1:4" x14ac:dyDescent="0.45">
      <c r="A49" s="430" t="s">
        <v>714</v>
      </c>
      <c r="B49" s="430" t="s">
        <v>1025</v>
      </c>
      <c r="C49" s="431">
        <v>18</v>
      </c>
      <c r="D49" s="430" t="s">
        <v>1155</v>
      </c>
    </row>
    <row r="50" spans="1:4" x14ac:dyDescent="0.45">
      <c r="A50" s="430" t="s">
        <v>864</v>
      </c>
      <c r="B50" s="430" t="s">
        <v>796</v>
      </c>
      <c r="C50" s="431">
        <v>46</v>
      </c>
      <c r="D50" s="430" t="s">
        <v>1181</v>
      </c>
    </row>
    <row r="51" spans="1:4" x14ac:dyDescent="0.45">
      <c r="A51" s="430" t="s">
        <v>967</v>
      </c>
      <c r="B51" s="430" t="s">
        <v>968</v>
      </c>
      <c r="C51" s="431">
        <v>51</v>
      </c>
      <c r="D51" s="430" t="s">
        <v>969</v>
      </c>
    </row>
    <row r="52" spans="1:4" x14ac:dyDescent="0.45">
      <c r="A52" s="430" t="s">
        <v>729</v>
      </c>
      <c r="B52" s="430" t="s">
        <v>730</v>
      </c>
      <c r="C52" s="431">
        <v>69</v>
      </c>
      <c r="D52" s="430" t="s">
        <v>731</v>
      </c>
    </row>
    <row r="53" spans="1:4" x14ac:dyDescent="0.45">
      <c r="A53" s="430" t="s">
        <v>1182</v>
      </c>
      <c r="B53" s="430" t="s">
        <v>707</v>
      </c>
      <c r="C53" s="431">
        <v>28</v>
      </c>
      <c r="D53" s="430" t="s">
        <v>1183</v>
      </c>
    </row>
    <row r="54" spans="1:4" x14ac:dyDescent="0.45">
      <c r="A54" s="430" t="s">
        <v>901</v>
      </c>
      <c r="B54" s="430" t="s">
        <v>902</v>
      </c>
      <c r="C54" s="431">
        <v>30</v>
      </c>
      <c r="D54" s="430" t="s">
        <v>903</v>
      </c>
    </row>
    <row r="55" spans="1:4" x14ac:dyDescent="0.45">
      <c r="A55" s="430" t="s">
        <v>993</v>
      </c>
      <c r="B55" s="430" t="s">
        <v>1099</v>
      </c>
      <c r="C55" s="431">
        <v>3</v>
      </c>
      <c r="D55" s="430" t="s">
        <v>1159</v>
      </c>
    </row>
    <row r="56" spans="1:4" x14ac:dyDescent="0.45">
      <c r="A56" s="430" t="s">
        <v>853</v>
      </c>
      <c r="B56" s="430" t="s">
        <v>786</v>
      </c>
      <c r="C56" s="431">
        <v>28</v>
      </c>
      <c r="D56" s="430" t="s">
        <v>1184</v>
      </c>
    </row>
    <row r="57" spans="1:4" x14ac:dyDescent="0.45">
      <c r="A57" s="430" t="s">
        <v>974</v>
      </c>
      <c r="B57" s="430" t="s">
        <v>975</v>
      </c>
      <c r="C57" s="431">
        <v>36</v>
      </c>
      <c r="D57" s="430" t="s">
        <v>1185</v>
      </c>
    </row>
    <row r="58" spans="1:4" x14ac:dyDescent="0.45">
      <c r="A58" s="430" t="s">
        <v>965</v>
      </c>
      <c r="B58" s="430" t="s">
        <v>786</v>
      </c>
      <c r="C58" s="431">
        <v>44</v>
      </c>
      <c r="D58" s="430" t="s">
        <v>966</v>
      </c>
    </row>
    <row r="59" spans="1:4" x14ac:dyDescent="0.45">
      <c r="A59" s="430" t="s">
        <v>880</v>
      </c>
      <c r="B59" s="430" t="s">
        <v>881</v>
      </c>
      <c r="C59" s="431">
        <v>62</v>
      </c>
      <c r="D59" s="430" t="s">
        <v>1186</v>
      </c>
    </row>
    <row r="60" spans="1:4" x14ac:dyDescent="0.45">
      <c r="A60" s="430" t="s">
        <v>1187</v>
      </c>
      <c r="B60" s="430" t="s">
        <v>786</v>
      </c>
      <c r="C60" s="431">
        <v>39</v>
      </c>
      <c r="D60" s="430" t="s">
        <v>1188</v>
      </c>
    </row>
    <row r="61" spans="1:4" x14ac:dyDescent="0.45">
      <c r="A61" s="430" t="s">
        <v>1189</v>
      </c>
      <c r="B61" s="430" t="s">
        <v>1190</v>
      </c>
      <c r="C61" s="431">
        <v>24</v>
      </c>
      <c r="D61" s="430" t="s">
        <v>1191</v>
      </c>
    </row>
    <row r="62" spans="1:4" x14ac:dyDescent="0.45">
      <c r="A62" s="430" t="s">
        <v>1101</v>
      </c>
      <c r="B62" s="430" t="s">
        <v>1102</v>
      </c>
      <c r="C62" s="431">
        <v>2</v>
      </c>
      <c r="D62" s="430" t="s">
        <v>996</v>
      </c>
    </row>
    <row r="63" spans="1:4" x14ac:dyDescent="0.45">
      <c r="A63" s="430" t="s">
        <v>773</v>
      </c>
      <c r="B63" s="430" t="s">
        <v>774</v>
      </c>
      <c r="C63" s="431">
        <v>60</v>
      </c>
      <c r="D63" s="430" t="s">
        <v>1192</v>
      </c>
    </row>
    <row r="64" spans="1:4" x14ac:dyDescent="0.45">
      <c r="A64" s="430" t="s">
        <v>911</v>
      </c>
      <c r="B64" s="430" t="s">
        <v>918</v>
      </c>
      <c r="C64" s="431">
        <v>66</v>
      </c>
      <c r="D64" s="430" t="s">
        <v>919</v>
      </c>
    </row>
    <row r="65" spans="1:4" x14ac:dyDescent="0.45">
      <c r="A65" s="430" t="s">
        <v>1193</v>
      </c>
      <c r="B65" s="430" t="s">
        <v>1194</v>
      </c>
      <c r="C65" s="431">
        <v>56</v>
      </c>
      <c r="D65" s="430" t="s">
        <v>947</v>
      </c>
    </row>
    <row r="66" spans="1:4" x14ac:dyDescent="0.45">
      <c r="A66" s="430" t="s">
        <v>911</v>
      </c>
      <c r="B66" s="430" t="s">
        <v>1195</v>
      </c>
      <c r="C66" s="431">
        <v>35</v>
      </c>
      <c r="D66" s="430" t="s">
        <v>912</v>
      </c>
    </row>
    <row r="67" spans="1:4" x14ac:dyDescent="0.45">
      <c r="A67" s="430" t="s">
        <v>1014</v>
      </c>
      <c r="B67" s="430" t="s">
        <v>703</v>
      </c>
      <c r="C67" s="431">
        <v>38</v>
      </c>
      <c r="D67" s="430" t="s">
        <v>1015</v>
      </c>
    </row>
    <row r="68" spans="1:4" x14ac:dyDescent="0.45">
      <c r="A68" s="430" t="s">
        <v>1196</v>
      </c>
      <c r="B68" s="430" t="s">
        <v>703</v>
      </c>
      <c r="C68" s="431">
        <v>37</v>
      </c>
      <c r="D68" s="430" t="s">
        <v>1197</v>
      </c>
    </row>
    <row r="69" spans="1:4" x14ac:dyDescent="0.45">
      <c r="A69" s="430" t="s">
        <v>1198</v>
      </c>
      <c r="B69" s="430" t="s">
        <v>1199</v>
      </c>
      <c r="C69" s="431">
        <v>12</v>
      </c>
      <c r="D69" s="430" t="s">
        <v>1200</v>
      </c>
    </row>
    <row r="70" spans="1:4" x14ac:dyDescent="0.45">
      <c r="A70" s="430" t="s">
        <v>701</v>
      </c>
      <c r="B70" s="430" t="s">
        <v>702</v>
      </c>
      <c r="C70" s="431">
        <v>36</v>
      </c>
      <c r="D70" s="430" t="s">
        <v>1201</v>
      </c>
    </row>
    <row r="71" spans="1:4" x14ac:dyDescent="0.45">
      <c r="A71" s="430" t="s">
        <v>1202</v>
      </c>
      <c r="B71" s="430" t="s">
        <v>915</v>
      </c>
      <c r="C71" s="431">
        <v>37</v>
      </c>
      <c r="D71" s="430" t="s">
        <v>916</v>
      </c>
    </row>
    <row r="72" spans="1:4" x14ac:dyDescent="0.45">
      <c r="A72" s="430" t="s">
        <v>706</v>
      </c>
      <c r="B72" s="430" t="s">
        <v>1203</v>
      </c>
      <c r="C72" s="431">
        <v>41</v>
      </c>
      <c r="D72" s="430" t="s">
        <v>1204</v>
      </c>
    </row>
    <row r="73" spans="1:4" x14ac:dyDescent="0.45">
      <c r="A73" s="430" t="s">
        <v>791</v>
      </c>
      <c r="B73" s="430" t="s">
        <v>792</v>
      </c>
      <c r="C73" s="431">
        <v>58</v>
      </c>
      <c r="D73" s="430" t="s">
        <v>794</v>
      </c>
    </row>
    <row r="74" spans="1:4" x14ac:dyDescent="0.45">
      <c r="A74" s="430" t="s">
        <v>761</v>
      </c>
      <c r="B74" s="430" t="s">
        <v>762</v>
      </c>
      <c r="C74" s="431">
        <v>31</v>
      </c>
      <c r="D74" s="430" t="s">
        <v>764</v>
      </c>
    </row>
    <row r="75" spans="1:4" x14ac:dyDescent="0.45">
      <c r="A75" s="430" t="s">
        <v>1205</v>
      </c>
      <c r="B75" s="430" t="s">
        <v>1206</v>
      </c>
      <c r="C75" s="431">
        <v>63</v>
      </c>
      <c r="D75" s="430" t="s">
        <v>1207</v>
      </c>
    </row>
    <row r="76" spans="1:4" x14ac:dyDescent="0.45">
      <c r="A76" s="430" t="s">
        <v>795</v>
      </c>
      <c r="B76" s="430" t="s">
        <v>796</v>
      </c>
      <c r="C76" s="431">
        <v>42</v>
      </c>
      <c r="D76" s="430" t="s">
        <v>1208</v>
      </c>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73"/>
  <dimension ref="A2:H56"/>
  <sheetViews>
    <sheetView workbookViewId="0">
      <selection activeCell="H15" sqref="H15"/>
    </sheetView>
  </sheetViews>
  <sheetFormatPr baseColWidth="10" defaultColWidth="11" defaultRowHeight="13.5" x14ac:dyDescent="0.35"/>
  <cols>
    <col min="8" max="8" width="11.1875" customWidth="1"/>
  </cols>
  <sheetData>
    <row r="2" spans="1:8" x14ac:dyDescent="0.35">
      <c r="B2" s="244">
        <v>1</v>
      </c>
      <c r="C2" s="245" t="s">
        <v>189</v>
      </c>
      <c r="D2" s="245" t="s">
        <v>186</v>
      </c>
      <c r="E2" s="245" t="s">
        <v>198</v>
      </c>
      <c r="F2" s="245" t="s">
        <v>489</v>
      </c>
      <c r="G2" s="245" t="s">
        <v>491</v>
      </c>
    </row>
    <row r="3" spans="1:8" x14ac:dyDescent="0.35">
      <c r="B3" s="244">
        <v>2</v>
      </c>
      <c r="C3" s="245" t="s">
        <v>185</v>
      </c>
      <c r="D3" s="245" t="s">
        <v>195</v>
      </c>
      <c r="E3" s="245"/>
      <c r="F3" s="245"/>
    </row>
    <row r="4" spans="1:8" x14ac:dyDescent="0.35">
      <c r="B4" s="244">
        <v>3</v>
      </c>
      <c r="C4" s="245" t="s">
        <v>153</v>
      </c>
      <c r="D4" s="245" t="s">
        <v>186</v>
      </c>
      <c r="E4" s="245" t="s">
        <v>190</v>
      </c>
      <c r="F4" s="245" t="s">
        <v>194</v>
      </c>
    </row>
    <row r="5" spans="1:8" x14ac:dyDescent="0.35">
      <c r="B5" s="244">
        <v>4</v>
      </c>
      <c r="C5" s="245" t="s">
        <v>199</v>
      </c>
      <c r="D5" s="245" t="s">
        <v>488</v>
      </c>
      <c r="E5" s="244"/>
      <c r="F5" s="244"/>
    </row>
    <row r="6" spans="1:8" x14ac:dyDescent="0.35">
      <c r="B6" s="244">
        <v>5</v>
      </c>
      <c r="C6" s="245" t="s">
        <v>487</v>
      </c>
      <c r="D6" s="245" t="s">
        <v>186</v>
      </c>
      <c r="E6" s="245" t="s">
        <v>190</v>
      </c>
      <c r="F6" s="245" t="s">
        <v>194</v>
      </c>
      <c r="G6" s="245" t="s">
        <v>198</v>
      </c>
    </row>
    <row r="7" spans="1:8" x14ac:dyDescent="0.35">
      <c r="B7" s="244">
        <v>6</v>
      </c>
      <c r="C7" s="245" t="s">
        <v>197</v>
      </c>
      <c r="D7" s="245" t="s">
        <v>154</v>
      </c>
      <c r="E7" s="244"/>
      <c r="F7" s="244"/>
    </row>
    <row r="8" spans="1:8" x14ac:dyDescent="0.35">
      <c r="B8" s="244">
        <v>7</v>
      </c>
      <c r="C8" s="245" t="s">
        <v>193</v>
      </c>
      <c r="D8" s="245" t="s">
        <v>198</v>
      </c>
      <c r="E8" s="245" t="s">
        <v>489</v>
      </c>
      <c r="F8" s="245" t="s">
        <v>491</v>
      </c>
    </row>
    <row r="9" spans="1:8" x14ac:dyDescent="0.35">
      <c r="B9" s="244">
        <v>8</v>
      </c>
      <c r="C9" s="245" t="s">
        <v>187</v>
      </c>
      <c r="D9" s="245" t="s">
        <v>191</v>
      </c>
      <c r="E9" s="244"/>
      <c r="F9" s="244"/>
    </row>
    <row r="14" spans="1:8" x14ac:dyDescent="0.35">
      <c r="B14" s="260"/>
      <c r="C14" s="259" t="s">
        <v>542</v>
      </c>
      <c r="D14" s="259" t="s">
        <v>543</v>
      </c>
      <c r="E14" s="259" t="s">
        <v>667</v>
      </c>
      <c r="F14" s="259" t="s">
        <v>668</v>
      </c>
    </row>
    <row r="15" spans="1:8" x14ac:dyDescent="0.35">
      <c r="A15" s="244">
        <f>IF('Gruppen-Tabellen'!E$102=Modus!B15,1,0)</f>
        <v>1</v>
      </c>
      <c r="B15" s="261" t="s">
        <v>523</v>
      </c>
      <c r="C15" s="245" t="s">
        <v>186</v>
      </c>
      <c r="D15" s="245" t="s">
        <v>198</v>
      </c>
      <c r="E15" s="245" t="s">
        <v>190</v>
      </c>
      <c r="F15" s="245" t="s">
        <v>194</v>
      </c>
      <c r="H15" s="418"/>
    </row>
    <row r="16" spans="1:8" x14ac:dyDescent="0.35">
      <c r="A16" s="244">
        <f>IF('Gruppen-Tabellen'!E$102=Modus!B16,1,0)</f>
        <v>0</v>
      </c>
      <c r="B16" s="261" t="s">
        <v>524</v>
      </c>
      <c r="C16" s="245" t="s">
        <v>186</v>
      </c>
      <c r="D16" s="245" t="s">
        <v>489</v>
      </c>
      <c r="E16" s="245" t="s">
        <v>190</v>
      </c>
      <c r="F16" s="245" t="s">
        <v>194</v>
      </c>
    </row>
    <row r="17" spans="1:6" x14ac:dyDescent="0.35">
      <c r="A17" s="244">
        <f>IF('Gruppen-Tabellen'!E$102=Modus!B17,1,0)</f>
        <v>0</v>
      </c>
      <c r="B17" s="261" t="s">
        <v>525</v>
      </c>
      <c r="C17" s="245" t="s">
        <v>186</v>
      </c>
      <c r="D17" s="245" t="s">
        <v>491</v>
      </c>
      <c r="E17" s="245" t="s">
        <v>190</v>
      </c>
      <c r="F17" s="245" t="s">
        <v>194</v>
      </c>
    </row>
    <row r="18" spans="1:6" x14ac:dyDescent="0.35">
      <c r="A18" s="244">
        <f>IF('Gruppen-Tabellen'!E$102=Modus!B18,1,0)</f>
        <v>0</v>
      </c>
      <c r="B18" s="261" t="s">
        <v>526</v>
      </c>
      <c r="C18" s="245" t="s">
        <v>198</v>
      </c>
      <c r="D18" s="245" t="s">
        <v>489</v>
      </c>
      <c r="E18" s="245" t="s">
        <v>186</v>
      </c>
      <c r="F18" s="245" t="s">
        <v>190</v>
      </c>
    </row>
    <row r="19" spans="1:6" x14ac:dyDescent="0.35">
      <c r="A19" s="244">
        <f>IF('Gruppen-Tabellen'!E$102=Modus!B19,1,0)</f>
        <v>0</v>
      </c>
      <c r="B19" s="261" t="s">
        <v>527</v>
      </c>
      <c r="C19" s="245" t="s">
        <v>198</v>
      </c>
      <c r="D19" s="245" t="s">
        <v>491</v>
      </c>
      <c r="E19" s="245" t="s">
        <v>186</v>
      </c>
      <c r="F19" s="245" t="s">
        <v>190</v>
      </c>
    </row>
    <row r="20" spans="1:6" x14ac:dyDescent="0.35">
      <c r="A20" s="244">
        <f>IF('Gruppen-Tabellen'!E$102=Modus!B20,1,0)</f>
        <v>0</v>
      </c>
      <c r="B20" s="261" t="s">
        <v>528</v>
      </c>
      <c r="C20" s="245" t="s">
        <v>489</v>
      </c>
      <c r="D20" s="245" t="s">
        <v>491</v>
      </c>
      <c r="E20" s="245" t="s">
        <v>190</v>
      </c>
      <c r="F20" s="245" t="s">
        <v>186</v>
      </c>
    </row>
    <row r="21" spans="1:6" x14ac:dyDescent="0.35">
      <c r="A21" s="244">
        <f>IF('Gruppen-Tabellen'!E$102=Modus!B21,1,0)</f>
        <v>0</v>
      </c>
      <c r="B21" s="261" t="s">
        <v>529</v>
      </c>
      <c r="C21" s="245" t="s">
        <v>489</v>
      </c>
      <c r="D21" s="245" t="s">
        <v>198</v>
      </c>
      <c r="E21" s="245" t="s">
        <v>194</v>
      </c>
      <c r="F21" s="245" t="s">
        <v>186</v>
      </c>
    </row>
    <row r="22" spans="1:6" x14ac:dyDescent="0.35">
      <c r="A22" s="244">
        <f>IF('Gruppen-Tabellen'!E$102=Modus!B22,1,0)</f>
        <v>0</v>
      </c>
      <c r="B22" s="261" t="s">
        <v>530</v>
      </c>
      <c r="C22" s="245" t="s">
        <v>491</v>
      </c>
      <c r="D22" s="245" t="s">
        <v>198</v>
      </c>
      <c r="E22" s="245" t="s">
        <v>194</v>
      </c>
      <c r="F22" s="245" t="s">
        <v>186</v>
      </c>
    </row>
    <row r="23" spans="1:6" x14ac:dyDescent="0.35">
      <c r="A23" s="244">
        <f>IF('Gruppen-Tabellen'!E$102=Modus!B23,1,0)</f>
        <v>0</v>
      </c>
      <c r="B23" s="261" t="s">
        <v>531</v>
      </c>
      <c r="C23" s="245" t="s">
        <v>489</v>
      </c>
      <c r="D23" s="245" t="s">
        <v>491</v>
      </c>
      <c r="E23" s="245" t="s">
        <v>194</v>
      </c>
      <c r="F23" s="245" t="s">
        <v>186</v>
      </c>
    </row>
    <row r="24" spans="1:6" x14ac:dyDescent="0.35">
      <c r="A24" s="244">
        <f>IF('Gruppen-Tabellen'!E$102=Modus!B24,1,0)</f>
        <v>0</v>
      </c>
      <c r="B24" s="261" t="s">
        <v>532</v>
      </c>
      <c r="C24" s="245" t="s">
        <v>489</v>
      </c>
      <c r="D24" s="245" t="s">
        <v>491</v>
      </c>
      <c r="E24" s="245" t="s">
        <v>198</v>
      </c>
      <c r="F24" s="245" t="s">
        <v>186</v>
      </c>
    </row>
    <row r="25" spans="1:6" x14ac:dyDescent="0.35">
      <c r="A25" s="244">
        <f>IF('Gruppen-Tabellen'!E$102=Modus!B25,1,0)</f>
        <v>0</v>
      </c>
      <c r="B25" s="261" t="s">
        <v>533</v>
      </c>
      <c r="C25" s="245" t="s">
        <v>489</v>
      </c>
      <c r="D25" s="245" t="s">
        <v>198</v>
      </c>
      <c r="E25" s="245" t="s">
        <v>190</v>
      </c>
      <c r="F25" s="245" t="s">
        <v>194</v>
      </c>
    </row>
    <row r="26" spans="1:6" x14ac:dyDescent="0.35">
      <c r="A26" s="244">
        <f>IF('Gruppen-Tabellen'!E$102=Modus!B26,1,0)</f>
        <v>0</v>
      </c>
      <c r="B26" s="261" t="s">
        <v>534</v>
      </c>
      <c r="C26" s="245" t="s">
        <v>491</v>
      </c>
      <c r="D26" s="245" t="s">
        <v>198</v>
      </c>
      <c r="E26" s="245" t="s">
        <v>194</v>
      </c>
      <c r="F26" s="245" t="s">
        <v>190</v>
      </c>
    </row>
    <row r="27" spans="1:6" x14ac:dyDescent="0.35">
      <c r="A27" s="244">
        <f>IF('Gruppen-Tabellen'!E$102=Modus!B27,1,0)</f>
        <v>0</v>
      </c>
      <c r="B27" s="261" t="s">
        <v>535</v>
      </c>
      <c r="C27" s="245" t="s">
        <v>491</v>
      </c>
      <c r="D27" s="245" t="s">
        <v>489</v>
      </c>
      <c r="E27" s="245" t="s">
        <v>194</v>
      </c>
      <c r="F27" s="245" t="s">
        <v>190</v>
      </c>
    </row>
    <row r="28" spans="1:6" x14ac:dyDescent="0.35">
      <c r="A28" s="244">
        <f>IF('Gruppen-Tabellen'!E$102=Modus!B28,1,0)</f>
        <v>0</v>
      </c>
      <c r="B28" s="261" t="s">
        <v>536</v>
      </c>
      <c r="C28" s="245" t="s">
        <v>491</v>
      </c>
      <c r="D28" s="245" t="s">
        <v>489</v>
      </c>
      <c r="E28" s="245" t="s">
        <v>198</v>
      </c>
      <c r="F28" s="245" t="s">
        <v>190</v>
      </c>
    </row>
    <row r="29" spans="1:6" x14ac:dyDescent="0.35">
      <c r="A29" s="244">
        <f>IF('Gruppen-Tabellen'!E$102=Modus!B29,1,0)</f>
        <v>0</v>
      </c>
      <c r="B29" s="261" t="s">
        <v>537</v>
      </c>
      <c r="C29" s="245" t="s">
        <v>491</v>
      </c>
      <c r="D29" s="245" t="s">
        <v>489</v>
      </c>
      <c r="E29" s="245" t="s">
        <v>198</v>
      </c>
      <c r="F29" s="245" t="s">
        <v>194</v>
      </c>
    </row>
    <row r="32" spans="1:6" ht="13.9" thickBot="1" x14ac:dyDescent="0.4"/>
    <row r="33" spans="1:4" x14ac:dyDescent="0.35">
      <c r="B33" s="262">
        <v>1</v>
      </c>
      <c r="C33" s="263" t="s">
        <v>189</v>
      </c>
      <c r="D33" s="264" t="str">
        <f>VLOOKUP(1,A15:F29,3,0)</f>
        <v>3A</v>
      </c>
    </row>
    <row r="34" spans="1:4" x14ac:dyDescent="0.35">
      <c r="B34" s="265">
        <v>2</v>
      </c>
      <c r="C34" s="266" t="s">
        <v>185</v>
      </c>
      <c r="D34" s="268" t="s">
        <v>195</v>
      </c>
    </row>
    <row r="35" spans="1:4" x14ac:dyDescent="0.35">
      <c r="B35" s="265">
        <v>3</v>
      </c>
      <c r="C35" s="266" t="s">
        <v>153</v>
      </c>
      <c r="D35" s="267" t="str">
        <f>VLOOKUP(1,A15:F29,6,0)</f>
        <v>3C</v>
      </c>
    </row>
    <row r="36" spans="1:4" x14ac:dyDescent="0.35">
      <c r="B36" s="265">
        <v>4</v>
      </c>
      <c r="C36" s="266" t="s">
        <v>199</v>
      </c>
      <c r="D36" s="268" t="s">
        <v>488</v>
      </c>
    </row>
    <row r="37" spans="1:4" x14ac:dyDescent="0.35">
      <c r="B37" s="265">
        <v>5</v>
      </c>
      <c r="C37" s="266" t="s">
        <v>487</v>
      </c>
      <c r="D37" s="267" t="str">
        <f>VLOOKUP(1,A15:F29,5,0)</f>
        <v>3B</v>
      </c>
    </row>
    <row r="38" spans="1:4" x14ac:dyDescent="0.35">
      <c r="B38" s="265">
        <v>6</v>
      </c>
      <c r="C38" s="266" t="s">
        <v>197</v>
      </c>
      <c r="D38" s="268" t="s">
        <v>154</v>
      </c>
    </row>
    <row r="39" spans="1:4" x14ac:dyDescent="0.35">
      <c r="B39" s="265">
        <v>7</v>
      </c>
      <c r="C39" s="266" t="s">
        <v>193</v>
      </c>
      <c r="D39" s="267" t="str">
        <f>VLOOKUP(1,A15:F29,4,0)</f>
        <v>3D</v>
      </c>
    </row>
    <row r="40" spans="1:4" ht="13.9" thickBot="1" x14ac:dyDescent="0.4">
      <c r="B40" s="269">
        <v>8</v>
      </c>
      <c r="C40" s="270" t="s">
        <v>187</v>
      </c>
      <c r="D40" s="271" t="s">
        <v>191</v>
      </c>
    </row>
    <row r="44" spans="1:4" x14ac:dyDescent="0.35">
      <c r="B44" s="424" t="s">
        <v>1105</v>
      </c>
      <c r="C44" s="424" t="s">
        <v>1106</v>
      </c>
      <c r="D44" s="424" t="s">
        <v>1107</v>
      </c>
    </row>
    <row r="45" spans="1:4" x14ac:dyDescent="0.35">
      <c r="A45" s="425" t="s">
        <v>134</v>
      </c>
      <c r="B45" s="425" t="s">
        <v>1108</v>
      </c>
      <c r="C45" s="425" t="s">
        <v>1109</v>
      </c>
      <c r="D45" s="425" t="s">
        <v>1110</v>
      </c>
    </row>
    <row r="46" spans="1:4" x14ac:dyDescent="0.35">
      <c r="A46" s="426"/>
      <c r="B46" s="425" t="s">
        <v>1111</v>
      </c>
      <c r="C46" s="425" t="s">
        <v>1112</v>
      </c>
      <c r="D46" s="425" t="s">
        <v>1113</v>
      </c>
    </row>
    <row r="47" spans="1:4" x14ac:dyDescent="0.35">
      <c r="A47" s="427" t="s">
        <v>135</v>
      </c>
      <c r="B47" s="427" t="s">
        <v>1114</v>
      </c>
      <c r="C47" s="427" t="s">
        <v>1115</v>
      </c>
      <c r="D47" s="427" t="s">
        <v>1116</v>
      </c>
    </row>
    <row r="48" spans="1:4" x14ac:dyDescent="0.35">
      <c r="A48" s="426"/>
      <c r="B48" s="425" t="s">
        <v>1117</v>
      </c>
      <c r="C48" s="425" t="s">
        <v>1118</v>
      </c>
      <c r="D48" s="425" t="s">
        <v>1119</v>
      </c>
    </row>
    <row r="49" spans="1:4" x14ac:dyDescent="0.35">
      <c r="A49" s="427" t="s">
        <v>136</v>
      </c>
      <c r="B49" s="427" t="s">
        <v>1120</v>
      </c>
      <c r="C49" s="427" t="s">
        <v>1121</v>
      </c>
      <c r="D49" s="427" t="s">
        <v>1122</v>
      </c>
    </row>
    <row r="50" spans="1:4" x14ac:dyDescent="0.35">
      <c r="A50" s="426"/>
      <c r="B50" s="425" t="s">
        <v>1123</v>
      </c>
      <c r="C50" s="425" t="s">
        <v>1124</v>
      </c>
      <c r="D50" s="425" t="s">
        <v>1125</v>
      </c>
    </row>
    <row r="51" spans="1:4" x14ac:dyDescent="0.35">
      <c r="A51" s="427" t="s">
        <v>137</v>
      </c>
      <c r="B51" s="427" t="s">
        <v>1126</v>
      </c>
      <c r="C51" s="427" t="s">
        <v>1127</v>
      </c>
      <c r="D51" s="427" t="s">
        <v>1128</v>
      </c>
    </row>
    <row r="52" spans="1:4" x14ac:dyDescent="0.35">
      <c r="A52" s="426"/>
      <c r="B52" s="425" t="s">
        <v>1129</v>
      </c>
      <c r="C52" s="425" t="s">
        <v>1130</v>
      </c>
      <c r="D52" s="425" t="s">
        <v>1131</v>
      </c>
    </row>
    <row r="53" spans="1:4" x14ac:dyDescent="0.35">
      <c r="A53" s="427" t="s">
        <v>476</v>
      </c>
      <c r="B53" s="427" t="s">
        <v>1132</v>
      </c>
      <c r="C53" s="427" t="s">
        <v>1133</v>
      </c>
      <c r="D53" s="427" t="s">
        <v>1134</v>
      </c>
    </row>
    <row r="54" spans="1:4" x14ac:dyDescent="0.35">
      <c r="A54" s="426"/>
      <c r="B54" s="425" t="s">
        <v>1135</v>
      </c>
      <c r="C54" s="425" t="s">
        <v>1136</v>
      </c>
      <c r="D54" s="425" t="s">
        <v>1137</v>
      </c>
    </row>
    <row r="55" spans="1:4" x14ac:dyDescent="0.35">
      <c r="A55" s="427" t="s">
        <v>477</v>
      </c>
      <c r="B55" s="427" t="s">
        <v>1138</v>
      </c>
      <c r="C55" s="427" t="s">
        <v>1139</v>
      </c>
      <c r="D55" s="427" t="s">
        <v>1140</v>
      </c>
    </row>
    <row r="56" spans="1:4" x14ac:dyDescent="0.35">
      <c r="A56" s="428"/>
      <c r="B56" s="429" t="s">
        <v>1141</v>
      </c>
      <c r="C56" s="429" t="s">
        <v>1142</v>
      </c>
      <c r="D56" s="429" t="s">
        <v>1143</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87"/>
  <dimension ref="A2:G40"/>
  <sheetViews>
    <sheetView workbookViewId="0">
      <selection activeCell="H15" sqref="H15"/>
    </sheetView>
  </sheetViews>
  <sheetFormatPr baseColWidth="10" defaultColWidth="11" defaultRowHeight="13.5" x14ac:dyDescent="0.35"/>
  <sheetData>
    <row r="2" spans="1:7" x14ac:dyDescent="0.35">
      <c r="B2" s="244">
        <v>1</v>
      </c>
      <c r="C2" s="245" t="s">
        <v>189</v>
      </c>
      <c r="D2" s="245" t="s">
        <v>186</v>
      </c>
      <c r="E2" s="245" t="s">
        <v>198</v>
      </c>
      <c r="F2" s="245" t="s">
        <v>489</v>
      </c>
      <c r="G2" s="245" t="s">
        <v>491</v>
      </c>
    </row>
    <row r="3" spans="1:7" x14ac:dyDescent="0.35">
      <c r="B3" s="244">
        <v>2</v>
      </c>
      <c r="C3" s="245" t="s">
        <v>185</v>
      </c>
      <c r="D3" s="245" t="s">
        <v>195</v>
      </c>
      <c r="E3" s="245" t="s">
        <v>489</v>
      </c>
      <c r="F3" s="245" t="s">
        <v>491</v>
      </c>
    </row>
    <row r="4" spans="1:7" x14ac:dyDescent="0.35">
      <c r="B4" s="244">
        <v>3</v>
      </c>
      <c r="C4" s="245" t="s">
        <v>153</v>
      </c>
      <c r="D4" s="245" t="s">
        <v>186</v>
      </c>
      <c r="E4" s="245" t="s">
        <v>190</v>
      </c>
      <c r="F4" s="245" t="s">
        <v>194</v>
      </c>
    </row>
    <row r="5" spans="1:7" x14ac:dyDescent="0.35">
      <c r="B5" s="244">
        <v>4</v>
      </c>
      <c r="C5" s="245" t="s">
        <v>199</v>
      </c>
      <c r="D5" s="245" t="s">
        <v>488</v>
      </c>
      <c r="E5" s="244"/>
      <c r="F5" s="244"/>
    </row>
    <row r="6" spans="1:7" x14ac:dyDescent="0.35">
      <c r="B6" s="244">
        <v>5</v>
      </c>
      <c r="C6" s="245" t="s">
        <v>487</v>
      </c>
      <c r="D6" s="245" t="s">
        <v>186</v>
      </c>
      <c r="E6" s="245" t="s">
        <v>190</v>
      </c>
      <c r="F6" s="245" t="s">
        <v>194</v>
      </c>
      <c r="G6" s="245" t="s">
        <v>198</v>
      </c>
    </row>
    <row r="7" spans="1:7" x14ac:dyDescent="0.35">
      <c r="B7" s="244">
        <v>6</v>
      </c>
      <c r="C7" s="245" t="s">
        <v>197</v>
      </c>
      <c r="D7" s="245" t="s">
        <v>154</v>
      </c>
      <c r="E7" s="244"/>
      <c r="F7" s="244"/>
    </row>
    <row r="8" spans="1:7" x14ac:dyDescent="0.35">
      <c r="B8" s="244">
        <v>7</v>
      </c>
      <c r="C8" s="245" t="s">
        <v>193</v>
      </c>
      <c r="D8" s="245" t="s">
        <v>198</v>
      </c>
      <c r="E8" s="245" t="s">
        <v>489</v>
      </c>
      <c r="F8" s="245" t="s">
        <v>491</v>
      </c>
    </row>
    <row r="9" spans="1:7" x14ac:dyDescent="0.35">
      <c r="B9" s="244">
        <v>8</v>
      </c>
      <c r="C9" s="245" t="s">
        <v>187</v>
      </c>
      <c r="D9" s="245" t="s">
        <v>191</v>
      </c>
      <c r="E9" s="244"/>
      <c r="F9" s="244"/>
    </row>
    <row r="14" spans="1:7" x14ac:dyDescent="0.35">
      <c r="B14" s="260"/>
      <c r="C14" s="259" t="s">
        <v>542</v>
      </c>
      <c r="D14" s="259" t="s">
        <v>543</v>
      </c>
      <c r="E14" s="259" t="s">
        <v>667</v>
      </c>
      <c r="F14" s="259" t="s">
        <v>668</v>
      </c>
    </row>
    <row r="15" spans="1:7" x14ac:dyDescent="0.35">
      <c r="A15" s="244">
        <f ca="1">IF('Grupp-Tab-Quick'!E$102=Modus_Quick!B15,1,0)</f>
        <v>0</v>
      </c>
      <c r="B15" s="261" t="s">
        <v>523</v>
      </c>
      <c r="C15" s="245" t="s">
        <v>186</v>
      </c>
      <c r="D15" s="245" t="s">
        <v>198</v>
      </c>
      <c r="E15" s="245" t="s">
        <v>190</v>
      </c>
      <c r="F15" s="245" t="s">
        <v>194</v>
      </c>
    </row>
    <row r="16" spans="1:7" x14ac:dyDescent="0.35">
      <c r="A16" s="244">
        <f ca="1">IF('Grupp-Tab-Quick'!E$102=Modus_Quick!B16,1,0)</f>
        <v>0</v>
      </c>
      <c r="B16" s="261" t="s">
        <v>524</v>
      </c>
      <c r="C16" s="245" t="s">
        <v>186</v>
      </c>
      <c r="D16" s="245" t="s">
        <v>489</v>
      </c>
      <c r="E16" s="245" t="s">
        <v>190</v>
      </c>
      <c r="F16" s="245" t="s">
        <v>194</v>
      </c>
    </row>
    <row r="17" spans="1:6" x14ac:dyDescent="0.35">
      <c r="A17" s="244">
        <f ca="1">IF('Grupp-Tab-Quick'!E$102=Modus_Quick!B17,1,0)</f>
        <v>0</v>
      </c>
      <c r="B17" s="261" t="s">
        <v>525</v>
      </c>
      <c r="C17" s="245" t="s">
        <v>186</v>
      </c>
      <c r="D17" s="245" t="s">
        <v>491</v>
      </c>
      <c r="E17" s="245" t="s">
        <v>190</v>
      </c>
      <c r="F17" s="245" t="s">
        <v>194</v>
      </c>
    </row>
    <row r="18" spans="1:6" x14ac:dyDescent="0.35">
      <c r="A18" s="244">
        <f ca="1">IF('Grupp-Tab-Quick'!E$102=Modus_Quick!B18,1,0)</f>
        <v>0</v>
      </c>
      <c r="B18" s="261" t="s">
        <v>526</v>
      </c>
      <c r="C18" s="245" t="s">
        <v>198</v>
      </c>
      <c r="D18" s="245" t="s">
        <v>489</v>
      </c>
      <c r="E18" s="245" t="s">
        <v>186</v>
      </c>
      <c r="F18" s="245" t="s">
        <v>190</v>
      </c>
    </row>
    <row r="19" spans="1:6" x14ac:dyDescent="0.35">
      <c r="A19" s="244">
        <f ca="1">IF('Grupp-Tab-Quick'!E$102=Modus_Quick!B19,1,0)</f>
        <v>0</v>
      </c>
      <c r="B19" s="261" t="s">
        <v>527</v>
      </c>
      <c r="C19" s="245" t="s">
        <v>198</v>
      </c>
      <c r="D19" s="245" t="s">
        <v>491</v>
      </c>
      <c r="E19" s="245" t="s">
        <v>186</v>
      </c>
      <c r="F19" s="245" t="s">
        <v>190</v>
      </c>
    </row>
    <row r="20" spans="1:6" x14ac:dyDescent="0.35">
      <c r="A20" s="244">
        <f ca="1">IF('Grupp-Tab-Quick'!E$102=Modus_Quick!B20,1,0)</f>
        <v>0</v>
      </c>
      <c r="B20" s="261" t="s">
        <v>528</v>
      </c>
      <c r="C20" s="245" t="s">
        <v>489</v>
      </c>
      <c r="D20" s="245" t="s">
        <v>491</v>
      </c>
      <c r="E20" s="245" t="s">
        <v>190</v>
      </c>
      <c r="F20" s="245" t="s">
        <v>186</v>
      </c>
    </row>
    <row r="21" spans="1:6" x14ac:dyDescent="0.35">
      <c r="A21" s="244">
        <f ca="1">IF('Grupp-Tab-Quick'!E$102=Modus_Quick!B21,1,0)</f>
        <v>0</v>
      </c>
      <c r="B21" s="261" t="s">
        <v>529</v>
      </c>
      <c r="C21" s="245" t="s">
        <v>489</v>
      </c>
      <c r="D21" s="245" t="s">
        <v>198</v>
      </c>
      <c r="E21" s="245" t="s">
        <v>194</v>
      </c>
      <c r="F21" s="245" t="s">
        <v>186</v>
      </c>
    </row>
    <row r="22" spans="1:6" x14ac:dyDescent="0.35">
      <c r="A22" s="244">
        <f ca="1">IF('Grupp-Tab-Quick'!E$102=Modus_Quick!B22,1,0)</f>
        <v>1</v>
      </c>
      <c r="B22" s="261" t="s">
        <v>530</v>
      </c>
      <c r="C22" s="245" t="s">
        <v>491</v>
      </c>
      <c r="D22" s="245" t="s">
        <v>198</v>
      </c>
      <c r="E22" s="245" t="s">
        <v>194</v>
      </c>
      <c r="F22" s="245" t="s">
        <v>186</v>
      </c>
    </row>
    <row r="23" spans="1:6" x14ac:dyDescent="0.35">
      <c r="A23" s="244">
        <f ca="1">IF('Grupp-Tab-Quick'!E$102=Modus_Quick!B23,1,0)</f>
        <v>0</v>
      </c>
      <c r="B23" s="261" t="s">
        <v>531</v>
      </c>
      <c r="C23" s="245" t="s">
        <v>489</v>
      </c>
      <c r="D23" s="245" t="s">
        <v>491</v>
      </c>
      <c r="E23" s="245" t="s">
        <v>194</v>
      </c>
      <c r="F23" s="245" t="s">
        <v>186</v>
      </c>
    </row>
    <row r="24" spans="1:6" x14ac:dyDescent="0.35">
      <c r="A24" s="244">
        <f ca="1">IF('Grupp-Tab-Quick'!E$102=Modus_Quick!B24,1,0)</f>
        <v>0</v>
      </c>
      <c r="B24" s="261" t="s">
        <v>532</v>
      </c>
      <c r="C24" s="245" t="s">
        <v>489</v>
      </c>
      <c r="D24" s="245" t="s">
        <v>491</v>
      </c>
      <c r="E24" s="245" t="s">
        <v>198</v>
      </c>
      <c r="F24" s="245" t="s">
        <v>186</v>
      </c>
    </row>
    <row r="25" spans="1:6" x14ac:dyDescent="0.35">
      <c r="A25" s="244">
        <f ca="1">IF('Grupp-Tab-Quick'!E$102=Modus_Quick!B25,1,0)</f>
        <v>0</v>
      </c>
      <c r="B25" s="261" t="s">
        <v>533</v>
      </c>
      <c r="C25" s="245" t="s">
        <v>489</v>
      </c>
      <c r="D25" s="245" t="s">
        <v>198</v>
      </c>
      <c r="E25" s="245" t="s">
        <v>190</v>
      </c>
      <c r="F25" s="245" t="s">
        <v>194</v>
      </c>
    </row>
    <row r="26" spans="1:6" x14ac:dyDescent="0.35">
      <c r="A26" s="244">
        <f ca="1">IF('Grupp-Tab-Quick'!E$102=Modus_Quick!B26,1,0)</f>
        <v>0</v>
      </c>
      <c r="B26" s="261" t="s">
        <v>534</v>
      </c>
      <c r="C26" s="245" t="s">
        <v>491</v>
      </c>
      <c r="D26" s="245" t="s">
        <v>198</v>
      </c>
      <c r="E26" s="245" t="s">
        <v>194</v>
      </c>
      <c r="F26" s="245" t="s">
        <v>190</v>
      </c>
    </row>
    <row r="27" spans="1:6" x14ac:dyDescent="0.35">
      <c r="A27" s="244">
        <f ca="1">IF('Grupp-Tab-Quick'!E$102=Modus_Quick!B27,1,0)</f>
        <v>0</v>
      </c>
      <c r="B27" s="261" t="s">
        <v>535</v>
      </c>
      <c r="C27" s="245" t="s">
        <v>491</v>
      </c>
      <c r="D27" s="245" t="s">
        <v>489</v>
      </c>
      <c r="E27" s="245" t="s">
        <v>194</v>
      </c>
      <c r="F27" s="245" t="s">
        <v>190</v>
      </c>
    </row>
    <row r="28" spans="1:6" x14ac:dyDescent="0.35">
      <c r="A28" s="244">
        <f ca="1">IF('Grupp-Tab-Quick'!E$102=Modus_Quick!B28,1,0)</f>
        <v>0</v>
      </c>
      <c r="B28" s="261" t="s">
        <v>536</v>
      </c>
      <c r="C28" s="245" t="s">
        <v>491</v>
      </c>
      <c r="D28" s="245" t="s">
        <v>489</v>
      </c>
      <c r="E28" s="245" t="s">
        <v>198</v>
      </c>
      <c r="F28" s="245" t="s">
        <v>190</v>
      </c>
    </row>
    <row r="29" spans="1:6" x14ac:dyDescent="0.35">
      <c r="A29" s="244">
        <f ca="1">IF('Grupp-Tab-Quick'!E$102=Modus_Quick!B29,1,0)</f>
        <v>0</v>
      </c>
      <c r="B29" s="261" t="s">
        <v>537</v>
      </c>
      <c r="C29" s="245" t="s">
        <v>491</v>
      </c>
      <c r="D29" s="245" t="s">
        <v>489</v>
      </c>
      <c r="E29" s="245" t="s">
        <v>198</v>
      </c>
      <c r="F29" s="245" t="s">
        <v>194</v>
      </c>
    </row>
    <row r="32" spans="1:6" ht="13.9" thickBot="1" x14ac:dyDescent="0.4"/>
    <row r="33" spans="2:4" x14ac:dyDescent="0.35">
      <c r="B33" s="262">
        <v>1</v>
      </c>
      <c r="C33" s="263" t="s">
        <v>189</v>
      </c>
      <c r="D33" s="264" t="str">
        <f ca="1">VLOOKUP(1,A15:F29,3,0)</f>
        <v>3F</v>
      </c>
    </row>
    <row r="34" spans="2:4" x14ac:dyDescent="0.35">
      <c r="B34" s="265">
        <v>2</v>
      </c>
      <c r="C34" s="266" t="s">
        <v>185</v>
      </c>
      <c r="D34" s="268" t="s">
        <v>195</v>
      </c>
    </row>
    <row r="35" spans="2:4" x14ac:dyDescent="0.35">
      <c r="B35" s="265">
        <v>3</v>
      </c>
      <c r="C35" s="266" t="s">
        <v>153</v>
      </c>
      <c r="D35" s="267" t="str">
        <f ca="1">VLOOKUP(1,A15:F29,6,0)</f>
        <v>3A</v>
      </c>
    </row>
    <row r="36" spans="2:4" x14ac:dyDescent="0.35">
      <c r="B36" s="265">
        <v>4</v>
      </c>
      <c r="C36" s="266" t="s">
        <v>199</v>
      </c>
      <c r="D36" s="268" t="s">
        <v>488</v>
      </c>
    </row>
    <row r="37" spans="2:4" x14ac:dyDescent="0.35">
      <c r="B37" s="265">
        <v>5</v>
      </c>
      <c r="C37" s="266" t="s">
        <v>487</v>
      </c>
      <c r="D37" s="267" t="str">
        <f ca="1">VLOOKUP(1,A15:F29,5,0)</f>
        <v>3C</v>
      </c>
    </row>
    <row r="38" spans="2:4" x14ac:dyDescent="0.35">
      <c r="B38" s="265">
        <v>6</v>
      </c>
      <c r="C38" s="266" t="s">
        <v>197</v>
      </c>
      <c r="D38" s="268" t="s">
        <v>154</v>
      </c>
    </row>
    <row r="39" spans="2:4" x14ac:dyDescent="0.35">
      <c r="B39" s="265">
        <v>7</v>
      </c>
      <c r="C39" s="266" t="s">
        <v>193</v>
      </c>
      <c r="D39" s="267" t="str">
        <f ca="1">VLOOKUP(1,A15:F29,4,0)</f>
        <v>3D</v>
      </c>
    </row>
    <row r="40" spans="2:4" ht="13.9" thickBot="1" x14ac:dyDescent="0.4">
      <c r="B40" s="269">
        <v>8</v>
      </c>
      <c r="C40" s="270" t="s">
        <v>187</v>
      </c>
      <c r="D40" s="271" t="s">
        <v>191</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6"/>
  <dimension ref="B4:H41"/>
  <sheetViews>
    <sheetView showGridLines="0" topLeftCell="A4" workbookViewId="0">
      <selection activeCell="H15" sqref="H15"/>
    </sheetView>
  </sheetViews>
  <sheetFormatPr baseColWidth="10" defaultColWidth="11" defaultRowHeight="10.15" x14ac:dyDescent="0.3"/>
  <cols>
    <col min="1" max="1" width="5.6875" style="347" customWidth="1"/>
    <col min="2" max="2" width="16.125" style="347" customWidth="1"/>
    <col min="3" max="12" width="7" style="347" customWidth="1"/>
    <col min="13" max="13" width="7.6875" style="347" customWidth="1"/>
    <col min="14" max="16384" width="11" style="347"/>
  </cols>
  <sheetData>
    <row r="4" spans="2:8" ht="10.5" thickBot="1" x14ac:dyDescent="0.35"/>
    <row r="5" spans="2:8" x14ac:dyDescent="0.3">
      <c r="B5" s="348"/>
      <c r="C5" s="349" t="s">
        <v>207</v>
      </c>
      <c r="D5" s="350" t="s">
        <v>568</v>
      </c>
      <c r="E5" s="350" t="s">
        <v>208</v>
      </c>
      <c r="F5" s="350" t="s">
        <v>209</v>
      </c>
      <c r="G5" s="349" t="s">
        <v>59</v>
      </c>
      <c r="H5" s="351" t="s">
        <v>437</v>
      </c>
    </row>
    <row r="6" spans="2:8" x14ac:dyDescent="0.3">
      <c r="B6" s="352" t="s">
        <v>210</v>
      </c>
      <c r="C6" s="353">
        <v>1</v>
      </c>
      <c r="D6" s="354">
        <v>2</v>
      </c>
      <c r="E6" s="354">
        <v>3</v>
      </c>
      <c r="F6" s="354">
        <v>4</v>
      </c>
      <c r="G6" s="354">
        <v>6</v>
      </c>
      <c r="H6" s="355">
        <v>12</v>
      </c>
    </row>
    <row r="7" spans="2:8" x14ac:dyDescent="0.3">
      <c r="B7" s="352"/>
      <c r="H7" s="355"/>
    </row>
    <row r="8" spans="2:8" x14ac:dyDescent="0.3">
      <c r="B8" s="352" t="s">
        <v>611</v>
      </c>
      <c r="C8" s="356">
        <v>4</v>
      </c>
      <c r="D8" s="347">
        <f>$C8*D$6</f>
        <v>8</v>
      </c>
      <c r="E8" s="347">
        <f t="shared" ref="E8:G10" si="0">$C8*E$6</f>
        <v>12</v>
      </c>
      <c r="F8" s="347">
        <f t="shared" si="0"/>
        <v>16</v>
      </c>
      <c r="G8" s="347">
        <f t="shared" si="0"/>
        <v>24</v>
      </c>
      <c r="H8" s="355"/>
    </row>
    <row r="9" spans="2:8" x14ac:dyDescent="0.3">
      <c r="B9" s="352" t="s">
        <v>612</v>
      </c>
      <c r="C9" s="347">
        <f>C8*2</f>
        <v>8</v>
      </c>
      <c r="D9" s="347">
        <f t="shared" ref="D9:D10" si="1">$C9*D$6</f>
        <v>16</v>
      </c>
      <c r="E9" s="347">
        <f t="shared" si="0"/>
        <v>24</v>
      </c>
      <c r="F9" s="347">
        <f t="shared" si="0"/>
        <v>32</v>
      </c>
      <c r="G9" s="347">
        <f t="shared" si="0"/>
        <v>48</v>
      </c>
      <c r="H9" s="355"/>
    </row>
    <row r="10" spans="2:8" ht="10.5" thickBot="1" x14ac:dyDescent="0.35">
      <c r="B10" s="357" t="s">
        <v>211</v>
      </c>
      <c r="C10" s="358">
        <f>C8*3</f>
        <v>12</v>
      </c>
      <c r="D10" s="358">
        <f t="shared" si="1"/>
        <v>24</v>
      </c>
      <c r="E10" s="358">
        <f t="shared" si="0"/>
        <v>36</v>
      </c>
      <c r="F10" s="358">
        <f t="shared" si="0"/>
        <v>48</v>
      </c>
      <c r="G10" s="358">
        <f t="shared" si="0"/>
        <v>72</v>
      </c>
      <c r="H10" s="359"/>
    </row>
    <row r="12" spans="2:8" x14ac:dyDescent="0.3">
      <c r="B12" s="347" t="s">
        <v>212</v>
      </c>
      <c r="C12" s="347">
        <v>36</v>
      </c>
      <c r="D12" s="347">
        <v>8</v>
      </c>
      <c r="E12" s="347">
        <v>4</v>
      </c>
      <c r="F12" s="347">
        <v>2</v>
      </c>
      <c r="G12" s="347">
        <v>1</v>
      </c>
    </row>
    <row r="13" spans="2:8" x14ac:dyDescent="0.3">
      <c r="B13" s="347" t="s">
        <v>213</v>
      </c>
      <c r="C13" s="347">
        <f t="shared" ref="C13:F13" si="2">C10*C12</f>
        <v>432</v>
      </c>
      <c r="D13" s="347">
        <f t="shared" si="2"/>
        <v>192</v>
      </c>
      <c r="E13" s="347">
        <f t="shared" si="2"/>
        <v>144</v>
      </c>
      <c r="F13" s="347">
        <f t="shared" si="2"/>
        <v>96</v>
      </c>
      <c r="G13" s="347">
        <f>G10*G12</f>
        <v>72</v>
      </c>
    </row>
    <row r="14" spans="2:8" ht="10.5" thickBot="1" x14ac:dyDescent="0.35"/>
    <row r="15" spans="2:8" x14ac:dyDescent="0.3">
      <c r="B15" s="360" t="s">
        <v>613</v>
      </c>
      <c r="C15" s="361"/>
      <c r="D15" s="361"/>
      <c r="E15" s="361"/>
      <c r="F15" s="361"/>
      <c r="G15" s="361"/>
      <c r="H15" s="351"/>
    </row>
    <row r="16" spans="2:8" x14ac:dyDescent="0.3">
      <c r="B16" s="352" t="s">
        <v>210</v>
      </c>
      <c r="D16" s="347">
        <v>0.75</v>
      </c>
      <c r="E16" s="347">
        <v>0.75</v>
      </c>
      <c r="F16" s="347">
        <v>0.75</v>
      </c>
      <c r="G16" s="347">
        <v>0.75</v>
      </c>
      <c r="H16" s="355"/>
    </row>
    <row r="17" spans="2:8" x14ac:dyDescent="0.3">
      <c r="B17" s="352"/>
      <c r="H17" s="355"/>
    </row>
    <row r="18" spans="2:8" x14ac:dyDescent="0.3">
      <c r="B18" s="352" t="s">
        <v>611</v>
      </c>
      <c r="D18" s="347">
        <f>D8*D$16</f>
        <v>6</v>
      </c>
      <c r="E18" s="347">
        <f t="shared" ref="E18:G18" si="3">E8*E$16</f>
        <v>9</v>
      </c>
      <c r="F18" s="347">
        <f t="shared" si="3"/>
        <v>12</v>
      </c>
      <c r="G18" s="347">
        <f t="shared" si="3"/>
        <v>18</v>
      </c>
      <c r="H18" s="355"/>
    </row>
    <row r="19" spans="2:8" x14ac:dyDescent="0.3">
      <c r="B19" s="352" t="s">
        <v>612</v>
      </c>
      <c r="D19" s="347">
        <f t="shared" ref="D19:G19" si="4">D9*D$16</f>
        <v>12</v>
      </c>
      <c r="E19" s="347">
        <f t="shared" si="4"/>
        <v>18</v>
      </c>
      <c r="F19" s="347">
        <f t="shared" si="4"/>
        <v>24</v>
      </c>
      <c r="G19" s="347">
        <f t="shared" si="4"/>
        <v>36</v>
      </c>
      <c r="H19" s="355"/>
    </row>
    <row r="20" spans="2:8" ht="10.5" thickBot="1" x14ac:dyDescent="0.35">
      <c r="B20" s="357" t="s">
        <v>211</v>
      </c>
      <c r="C20" s="358"/>
      <c r="D20" s="358">
        <f t="shared" ref="D20:G20" si="5">D10*D$16</f>
        <v>18</v>
      </c>
      <c r="E20" s="358">
        <f t="shared" si="5"/>
        <v>27</v>
      </c>
      <c r="F20" s="358">
        <f t="shared" si="5"/>
        <v>36</v>
      </c>
      <c r="G20" s="358">
        <f t="shared" si="5"/>
        <v>54</v>
      </c>
      <c r="H20" s="359"/>
    </row>
    <row r="22" spans="2:8" ht="10.5" thickBot="1" x14ac:dyDescent="0.35"/>
    <row r="23" spans="2:8" x14ac:dyDescent="0.3">
      <c r="B23" s="360" t="s">
        <v>614</v>
      </c>
      <c r="C23" s="361"/>
      <c r="D23" s="361"/>
      <c r="E23" s="361"/>
      <c r="F23" s="361"/>
      <c r="G23" s="361"/>
      <c r="H23" s="351"/>
    </row>
    <row r="24" spans="2:8" x14ac:dyDescent="0.3">
      <c r="B24" s="352" t="s">
        <v>210</v>
      </c>
      <c r="C24" s="347">
        <v>2</v>
      </c>
      <c r="D24" s="347">
        <v>4</v>
      </c>
      <c r="E24" s="347">
        <v>6</v>
      </c>
      <c r="F24" s="347">
        <v>8</v>
      </c>
      <c r="G24" s="347">
        <v>16</v>
      </c>
      <c r="H24" s="355">
        <v>32</v>
      </c>
    </row>
    <row r="25" spans="2:8" x14ac:dyDescent="0.3">
      <c r="B25" s="352"/>
      <c r="H25" s="355"/>
    </row>
    <row r="26" spans="2:8" x14ac:dyDescent="0.3">
      <c r="B26" s="352" t="s">
        <v>214</v>
      </c>
      <c r="D26" s="347">
        <f>$C8*D24</f>
        <v>16</v>
      </c>
      <c r="E26" s="347">
        <f t="shared" ref="E26:H26" si="6">$C8*E24</f>
        <v>24</v>
      </c>
      <c r="F26" s="347">
        <f t="shared" si="6"/>
        <v>32</v>
      </c>
      <c r="G26" s="347">
        <f t="shared" si="6"/>
        <v>64</v>
      </c>
      <c r="H26" s="355">
        <f t="shared" si="6"/>
        <v>128</v>
      </c>
    </row>
    <row r="27" spans="2:8" ht="10.5" thickBot="1" x14ac:dyDescent="0.35">
      <c r="B27" s="357" t="s">
        <v>615</v>
      </c>
      <c r="C27" s="358">
        <f>$C8*C24</f>
        <v>8</v>
      </c>
      <c r="D27" s="358"/>
      <c r="E27" s="358"/>
      <c r="F27" s="358"/>
      <c r="G27" s="358"/>
      <c r="H27" s="359"/>
    </row>
    <row r="29" spans="2:8" x14ac:dyDescent="0.3">
      <c r="B29" s="347" t="s">
        <v>213</v>
      </c>
      <c r="C29" s="347">
        <f>8*C27</f>
        <v>64</v>
      </c>
      <c r="D29" s="347">
        <f>16*D26</f>
        <v>256</v>
      </c>
      <c r="E29" s="347">
        <f>8*E26</f>
        <v>192</v>
      </c>
      <c r="F29" s="347">
        <f>4*F26</f>
        <v>128</v>
      </c>
      <c r="G29" s="347">
        <f>2*G26</f>
        <v>128</v>
      </c>
      <c r="H29" s="347">
        <f>1*H26</f>
        <v>128</v>
      </c>
    </row>
    <row r="31" spans="2:8" ht="10.5" thickBot="1" x14ac:dyDescent="0.35"/>
    <row r="32" spans="2:8" x14ac:dyDescent="0.3">
      <c r="B32" s="360" t="s">
        <v>616</v>
      </c>
      <c r="C32" s="361"/>
      <c r="D32" s="361"/>
      <c r="E32" s="361"/>
      <c r="F32" s="361"/>
      <c r="G32" s="361"/>
      <c r="H32" s="351"/>
    </row>
    <row r="33" spans="2:8" x14ac:dyDescent="0.3">
      <c r="B33" s="352" t="s">
        <v>210</v>
      </c>
      <c r="D33" s="354">
        <v>2</v>
      </c>
      <c r="E33" s="354">
        <v>4</v>
      </c>
      <c r="F33" s="354">
        <v>8</v>
      </c>
      <c r="G33" s="354">
        <v>16</v>
      </c>
      <c r="H33" s="355"/>
    </row>
    <row r="34" spans="2:8" x14ac:dyDescent="0.3">
      <c r="B34" s="352" t="s">
        <v>617</v>
      </c>
      <c r="D34" s="347">
        <f>$C8*D33</f>
        <v>8</v>
      </c>
      <c r="E34" s="347">
        <f t="shared" ref="E34:G34" si="7">$C8*E33</f>
        <v>16</v>
      </c>
      <c r="F34" s="347">
        <f t="shared" si="7"/>
        <v>32</v>
      </c>
      <c r="G34" s="347">
        <f t="shared" si="7"/>
        <v>64</v>
      </c>
      <c r="H34" s="355"/>
    </row>
    <row r="35" spans="2:8" ht="10.5" thickBot="1" x14ac:dyDescent="0.35">
      <c r="B35" s="357" t="s">
        <v>618</v>
      </c>
      <c r="C35" s="358"/>
      <c r="D35" s="358">
        <f>D34*D16</f>
        <v>6</v>
      </c>
      <c r="E35" s="358">
        <f>E34*E16</f>
        <v>12</v>
      </c>
      <c r="F35" s="358">
        <f>F34*F16</f>
        <v>24</v>
      </c>
      <c r="G35" s="358">
        <f>G34*G16</f>
        <v>48</v>
      </c>
      <c r="H35" s="359"/>
    </row>
    <row r="37" spans="2:8" ht="10.5" thickBot="1" x14ac:dyDescent="0.35"/>
    <row r="38" spans="2:8" x14ac:dyDescent="0.3">
      <c r="B38" s="360" t="s">
        <v>619</v>
      </c>
      <c r="C38" s="361"/>
      <c r="D38" s="361"/>
      <c r="E38" s="361"/>
      <c r="F38" s="361"/>
      <c r="G38" s="361"/>
      <c r="H38" s="351"/>
    </row>
    <row r="39" spans="2:8" x14ac:dyDescent="0.3">
      <c r="B39" s="352" t="s">
        <v>620</v>
      </c>
      <c r="C39" s="353" t="s">
        <v>539</v>
      </c>
      <c r="H39" s="355"/>
    </row>
    <row r="40" spans="2:8" x14ac:dyDescent="0.3">
      <c r="B40" s="352" t="s">
        <v>210</v>
      </c>
      <c r="D40" s="353">
        <v>1</v>
      </c>
      <c r="E40" s="353">
        <v>2</v>
      </c>
      <c r="F40" s="353">
        <v>3</v>
      </c>
      <c r="G40" s="353">
        <v>6</v>
      </c>
      <c r="H40" s="355"/>
    </row>
    <row r="41" spans="2:8" ht="10.5" thickBot="1" x14ac:dyDescent="0.35">
      <c r="B41" s="357" t="s">
        <v>621</v>
      </c>
      <c r="C41" s="358"/>
      <c r="D41" s="358" t="s">
        <v>622</v>
      </c>
      <c r="E41" s="358" t="s">
        <v>623</v>
      </c>
      <c r="F41" s="358" t="s">
        <v>624</v>
      </c>
      <c r="G41" s="358" t="s">
        <v>625</v>
      </c>
      <c r="H41" s="359"/>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8"/>
  <dimension ref="B1:AE94"/>
  <sheetViews>
    <sheetView topLeftCell="N1" workbookViewId="0">
      <selection activeCell="H15" sqref="H15"/>
    </sheetView>
  </sheetViews>
  <sheetFormatPr baseColWidth="10" defaultColWidth="11" defaultRowHeight="13.5" x14ac:dyDescent="0.35"/>
  <cols>
    <col min="1" max="1" width="2.6875" style="44" customWidth="1"/>
    <col min="2" max="4" width="6.5" style="46" customWidth="1"/>
    <col min="5" max="6" width="9.125" style="46" customWidth="1"/>
    <col min="7" max="7" width="5.5" style="46" customWidth="1"/>
    <col min="8" max="11" width="13.6875" style="46" customWidth="1"/>
    <col min="12" max="12" width="12.6875" style="44" customWidth="1"/>
    <col min="13" max="14" width="11" style="44"/>
    <col min="15" max="15" width="11" style="46"/>
    <col min="16" max="16" width="11" style="44"/>
    <col min="17" max="17" width="7.1875" style="44" customWidth="1"/>
    <col min="18" max="18" width="11" style="46"/>
    <col min="19" max="19" width="13.6875" style="44" customWidth="1"/>
    <col min="20" max="20" width="7.1875" style="44" customWidth="1"/>
    <col min="21" max="21" width="11" style="46"/>
    <col min="22" max="22" width="13.875" style="70" customWidth="1"/>
    <col min="23" max="23" width="5.5" style="44" customWidth="1"/>
    <col min="24" max="24" width="4.1875" style="44" customWidth="1"/>
    <col min="25" max="25" width="13.5" style="44" customWidth="1"/>
    <col min="26" max="28" width="4.1875" style="44" customWidth="1"/>
    <col min="29" max="16384" width="11" style="44"/>
  </cols>
  <sheetData>
    <row r="1" spans="2:31" x14ac:dyDescent="0.35">
      <c r="Q1" s="46">
        <f ca="1">IF(R1&lt;S1,0,1)</f>
        <v>1</v>
      </c>
      <c r="R1" s="273">
        <f ca="1">TODAY()</f>
        <v>45455</v>
      </c>
      <c r="S1" s="417">
        <v>45413</v>
      </c>
    </row>
    <row r="2" spans="2:31" ht="12.75" x14ac:dyDescent="0.35">
      <c r="B2" s="42"/>
      <c r="C2" s="43"/>
      <c r="D2" s="43"/>
      <c r="E2" s="43"/>
      <c r="F2" s="43"/>
      <c r="G2" s="43"/>
      <c r="H2" s="43" t="s">
        <v>159</v>
      </c>
      <c r="I2" s="43" t="s">
        <v>160</v>
      </c>
      <c r="J2" s="43" t="s">
        <v>159</v>
      </c>
      <c r="K2" s="43" t="s">
        <v>160</v>
      </c>
      <c r="L2" s="43" t="s">
        <v>161</v>
      </c>
      <c r="M2" s="43" t="s">
        <v>162</v>
      </c>
      <c r="N2" s="43" t="s">
        <v>163</v>
      </c>
      <c r="O2" s="43" t="s">
        <v>164</v>
      </c>
      <c r="R2" s="45"/>
      <c r="S2" s="44" t="s">
        <v>651</v>
      </c>
      <c r="V2" s="47" t="s">
        <v>675</v>
      </c>
      <c r="W2" s="46" t="s">
        <v>56</v>
      </c>
      <c r="Y2" s="47" t="s">
        <v>675</v>
      </c>
      <c r="AB2" s="48"/>
      <c r="AC2" s="702" t="s">
        <v>165</v>
      </c>
      <c r="AD2" s="702"/>
      <c r="AE2" s="703"/>
    </row>
    <row r="3" spans="2:31" ht="14" customHeight="1" x14ac:dyDescent="0.35">
      <c r="B3" s="43">
        <v>1</v>
      </c>
      <c r="C3" s="49" t="s">
        <v>166</v>
      </c>
      <c r="D3" s="49" t="s">
        <v>167</v>
      </c>
      <c r="E3" s="50" t="str">
        <f>CONCATENATE(C3,"-",D3)</f>
        <v>A1-A2</v>
      </c>
      <c r="F3" s="50" t="str">
        <f t="shared" ref="F3:F10" si="0">IF(RIGHT(C3,1)&gt;RIGHT(D3,1),CONCATENATE(D3,"-",C3),CONCATENATE(C3,"-",D3))</f>
        <v>A1-A2</v>
      </c>
      <c r="G3" s="50">
        <f>B3</f>
        <v>1</v>
      </c>
      <c r="H3" s="51" t="str">
        <f>VLOOKUP(C3,$Q$3:$S$26,3,0)</f>
        <v>Deutschland</v>
      </c>
      <c r="I3" s="51" t="str">
        <f>VLOOKUP(D3,$Q$3:$S$26,3,0)</f>
        <v>Schottland</v>
      </c>
      <c r="J3" s="51" t="str">
        <f>VLOOKUP(C3,$Q$3:$S$26,2,0)</f>
        <v>GER</v>
      </c>
      <c r="K3" s="51" t="str">
        <f>VLOOKUP(D3,$Q$3:$S$26,2,0)</f>
        <v>SCO</v>
      </c>
      <c r="L3" s="126">
        <v>45457</v>
      </c>
      <c r="M3" s="127">
        <v>0.875</v>
      </c>
      <c r="N3" s="52" t="s">
        <v>672</v>
      </c>
      <c r="O3" s="50" t="str">
        <f>LEFT(C3,1)</f>
        <v>A</v>
      </c>
      <c r="P3" s="417"/>
      <c r="Q3" s="53" t="s">
        <v>166</v>
      </c>
      <c r="R3" s="50" t="str">
        <f>IF(ISNA(VLOOKUP(S3,'Pulldown-Listen'!$Y$2:$Z$56,2,0)=TRUE),Q3,VLOOKUP(S3,'Pulldown-Listen'!$Y$2:$Z$56,2,0))</f>
        <v>GER</v>
      </c>
      <c r="S3" s="54" t="s">
        <v>2</v>
      </c>
      <c r="T3" s="55" t="s">
        <v>166</v>
      </c>
      <c r="U3" s="50" t="str">
        <f>IF(ISNA(VLOOKUP(S3,'Pulldown-Listen'!$Y$2:$Z$56,2,0)=TRUE),Q3,VLOOKUP(S3,'Pulldown-Listen'!$Y$2:$Z$56,2,0))</f>
        <v>GER</v>
      </c>
      <c r="V3" s="246">
        <f>VLOOKUP(S3,Tabelle1!$G$2:$H$25,2,0)</f>
        <v>1</v>
      </c>
      <c r="W3" s="248">
        <f>RANK(V3,$V$3:$V$26,0)</f>
        <v>24</v>
      </c>
      <c r="Y3" s="54" t="s">
        <v>2</v>
      </c>
      <c r="Z3" s="248">
        <f>W3</f>
        <v>24</v>
      </c>
      <c r="AB3" s="56"/>
      <c r="AC3" s="57" t="s">
        <v>168</v>
      </c>
      <c r="AD3" s="58" t="s">
        <v>169</v>
      </c>
      <c r="AE3" s="59" t="s">
        <v>170</v>
      </c>
    </row>
    <row r="4" spans="2:31" x14ac:dyDescent="0.35">
      <c r="B4" s="43">
        <v>2</v>
      </c>
      <c r="C4" s="49" t="s">
        <v>171</v>
      </c>
      <c r="D4" s="49" t="s">
        <v>172</v>
      </c>
      <c r="E4" s="50" t="str">
        <f t="shared" ref="E4:E10" si="1">CONCATENATE(C4,"-",D4)</f>
        <v>A3-A4</v>
      </c>
      <c r="F4" s="50" t="str">
        <f t="shared" si="0"/>
        <v>A3-A4</v>
      </c>
      <c r="G4" s="50">
        <f t="shared" ref="G4:G38" si="2">B4</f>
        <v>2</v>
      </c>
      <c r="H4" s="51" t="str">
        <f t="shared" ref="H4:H38" si="3">VLOOKUP(C4,$Q$3:$S$26,3,0)</f>
        <v>Ungarn</v>
      </c>
      <c r="I4" s="51" t="str">
        <f t="shared" ref="I4:I38" si="4">VLOOKUP(D4,$Q$3:$S$26,3,0)</f>
        <v>Schweiz</v>
      </c>
      <c r="J4" s="51" t="str">
        <f t="shared" ref="J4:J38" si="5">VLOOKUP(C4,$Q$3:$S$26,2,0)</f>
        <v>HUN</v>
      </c>
      <c r="K4" s="51" t="str">
        <f t="shared" ref="K4:K38" si="6">VLOOKUP(D4,$Q$3:$S$26,2,0)</f>
        <v>SUI</v>
      </c>
      <c r="L4" s="126">
        <v>45458</v>
      </c>
      <c r="M4" s="127">
        <v>0.625</v>
      </c>
      <c r="N4" s="52" t="s">
        <v>1146</v>
      </c>
      <c r="O4" s="50" t="str">
        <f t="shared" ref="O4:O38" si="7">LEFT(C4,1)</f>
        <v>A</v>
      </c>
      <c r="P4" s="417"/>
      <c r="Q4" s="60" t="s">
        <v>167</v>
      </c>
      <c r="R4" s="50" t="str">
        <f>IF(ISNA(VLOOKUP(S4,'Pulldown-Listen'!$Y$2:$Z$56,2,0)=TRUE),Q4,VLOOKUP(S4,'Pulldown-Listen'!$Y$2:$Z$56,2,0))</f>
        <v>SCO</v>
      </c>
      <c r="S4" s="52" t="s">
        <v>48</v>
      </c>
      <c r="T4" s="43" t="s">
        <v>167</v>
      </c>
      <c r="U4" s="50" t="str">
        <f>IF(ISNA(VLOOKUP(S4,'Pulldown-Listen'!$Y$2:$Z$56,2,0)=TRUE),Q4,VLOOKUP(S4,'Pulldown-Listen'!$Y$2:$Z$56,2,0))</f>
        <v>SCO</v>
      </c>
      <c r="V4" s="246">
        <f>VLOOKUP(S4,Tabelle1!$G$2:$H$25,2,0)</f>
        <v>14</v>
      </c>
      <c r="W4" s="248">
        <f t="shared" ref="W4:W26" si="8">RANK(V4,$V$3:$V$26,0)</f>
        <v>11</v>
      </c>
      <c r="Y4" s="52" t="s">
        <v>48</v>
      </c>
      <c r="Z4" s="248">
        <f t="shared" ref="Z4:Z26" si="9">W4</f>
        <v>11</v>
      </c>
      <c r="AB4" s="61">
        <v>10</v>
      </c>
      <c r="AC4" s="52">
        <v>1</v>
      </c>
      <c r="AD4" s="52"/>
      <c r="AE4" s="62"/>
    </row>
    <row r="5" spans="2:31" x14ac:dyDescent="0.35">
      <c r="B5" s="43">
        <v>3</v>
      </c>
      <c r="C5" s="49" t="s">
        <v>173</v>
      </c>
      <c r="D5" s="49" t="s">
        <v>174</v>
      </c>
      <c r="E5" s="50" t="str">
        <f t="shared" si="1"/>
        <v>B1-B2</v>
      </c>
      <c r="F5" s="50" t="str">
        <f t="shared" si="0"/>
        <v>B1-B2</v>
      </c>
      <c r="G5" s="50">
        <f t="shared" si="2"/>
        <v>3</v>
      </c>
      <c r="H5" s="51" t="str">
        <f t="shared" si="3"/>
        <v>Spanien</v>
      </c>
      <c r="I5" s="51" t="str">
        <f t="shared" si="4"/>
        <v>Kroatien</v>
      </c>
      <c r="J5" s="51" t="str">
        <f t="shared" si="5"/>
        <v>ESP</v>
      </c>
      <c r="K5" s="51" t="str">
        <f t="shared" si="6"/>
        <v>CRO</v>
      </c>
      <c r="L5" s="126">
        <v>45458</v>
      </c>
      <c r="M5" s="127">
        <v>0.75</v>
      </c>
      <c r="N5" s="52" t="s">
        <v>1144</v>
      </c>
      <c r="O5" s="50" t="str">
        <f t="shared" si="7"/>
        <v>B</v>
      </c>
      <c r="P5" s="417"/>
      <c r="Q5" s="60" t="s">
        <v>171</v>
      </c>
      <c r="R5" s="50" t="str">
        <f>IF(ISNA(VLOOKUP(S5,'Pulldown-Listen'!$Y$2:$Z$56,2,0)=TRUE),Q5,VLOOKUP(S5,'Pulldown-Listen'!$Y$2:$Z$56,2,0))</f>
        <v>HUN</v>
      </c>
      <c r="S5" s="52" t="s">
        <v>28</v>
      </c>
      <c r="T5" s="43" t="s">
        <v>171</v>
      </c>
      <c r="U5" s="50" t="str">
        <f>IF(ISNA(VLOOKUP(S5,'Pulldown-Listen'!$Y$2:$Z$56,2,0)=TRUE),Q5,VLOOKUP(S5,'Pulldown-Listen'!$Y$2:$Z$56,2,0))</f>
        <v>HUN</v>
      </c>
      <c r="V5" s="246">
        <f>VLOOKUP(S5,Tabelle1!$G$2:$H$25,2,0)</f>
        <v>7</v>
      </c>
      <c r="W5" s="248">
        <f t="shared" si="8"/>
        <v>18</v>
      </c>
      <c r="Y5" s="52" t="s">
        <v>28</v>
      </c>
      <c r="Z5" s="248">
        <f t="shared" si="9"/>
        <v>18</v>
      </c>
      <c r="AB5" s="61">
        <v>9</v>
      </c>
      <c r="AC5" s="52">
        <v>2</v>
      </c>
      <c r="AD5" s="52"/>
      <c r="AE5" s="62"/>
    </row>
    <row r="6" spans="2:31" x14ac:dyDescent="0.35">
      <c r="B6" s="43">
        <v>4</v>
      </c>
      <c r="C6" s="49" t="s">
        <v>175</v>
      </c>
      <c r="D6" s="49" t="s">
        <v>176</v>
      </c>
      <c r="E6" s="50" t="str">
        <f t="shared" si="1"/>
        <v>B3-B4</v>
      </c>
      <c r="F6" s="50" t="str">
        <f t="shared" si="0"/>
        <v>B3-B4</v>
      </c>
      <c r="G6" s="50">
        <f t="shared" si="2"/>
        <v>4</v>
      </c>
      <c r="H6" s="51" t="str">
        <f t="shared" si="3"/>
        <v>Italien</v>
      </c>
      <c r="I6" s="51" t="str">
        <f t="shared" si="4"/>
        <v>Albanien</v>
      </c>
      <c r="J6" s="51" t="str">
        <f t="shared" si="5"/>
        <v>ITA</v>
      </c>
      <c r="K6" s="51" t="str">
        <f t="shared" si="6"/>
        <v>ALB</v>
      </c>
      <c r="L6" s="126">
        <v>45458</v>
      </c>
      <c r="M6" s="127">
        <v>0.875</v>
      </c>
      <c r="N6" s="52" t="s">
        <v>1145</v>
      </c>
      <c r="O6" s="50" t="str">
        <f t="shared" si="7"/>
        <v>B</v>
      </c>
      <c r="P6" s="417"/>
      <c r="Q6" s="63" t="s">
        <v>172</v>
      </c>
      <c r="R6" s="64" t="str">
        <f>IF(ISNA(VLOOKUP(S6,'Pulldown-Listen'!$Y$2:$Z$56,2,0)=TRUE),Q6,VLOOKUP(S6,'Pulldown-Listen'!$Y$2:$Z$56,2,0))</f>
        <v>SUI</v>
      </c>
      <c r="S6" s="65" t="s">
        <v>41</v>
      </c>
      <c r="T6" s="66" t="s">
        <v>172</v>
      </c>
      <c r="U6" s="64" t="str">
        <f>IF(ISNA(VLOOKUP(S6,'Pulldown-Listen'!$Y$2:$Z$56,2,0)=TRUE),Q6,VLOOKUP(S6,'Pulldown-Listen'!$Y$2:$Z$56,2,0))</f>
        <v>SUI</v>
      </c>
      <c r="V6" s="448">
        <f>VLOOKUP(S6,Tabelle1!$G$2:$H$25,2,0)</f>
        <v>21</v>
      </c>
      <c r="W6" s="376">
        <f t="shared" si="8"/>
        <v>4</v>
      </c>
      <c r="Y6" s="65" t="s">
        <v>41</v>
      </c>
      <c r="Z6" s="248">
        <f t="shared" si="9"/>
        <v>4</v>
      </c>
      <c r="AB6" s="61">
        <v>8</v>
      </c>
      <c r="AC6" s="52">
        <v>3</v>
      </c>
      <c r="AD6" s="52"/>
      <c r="AE6" s="62"/>
    </row>
    <row r="7" spans="2:31" x14ac:dyDescent="0.35">
      <c r="B7" s="43">
        <v>5</v>
      </c>
      <c r="C7" s="49" t="s">
        <v>179</v>
      </c>
      <c r="D7" s="49" t="s">
        <v>180</v>
      </c>
      <c r="E7" s="50" t="str">
        <f t="shared" si="1"/>
        <v>C3-C4</v>
      </c>
      <c r="F7" s="50" t="str">
        <f t="shared" si="0"/>
        <v>C3-C4</v>
      </c>
      <c r="G7" s="50">
        <f t="shared" si="2"/>
        <v>5</v>
      </c>
      <c r="H7" s="51" t="str">
        <f t="shared" si="3"/>
        <v>Serbien</v>
      </c>
      <c r="I7" s="51" t="str">
        <f t="shared" si="4"/>
        <v>England</v>
      </c>
      <c r="J7" s="51" t="str">
        <f t="shared" si="5"/>
        <v>SRB</v>
      </c>
      <c r="K7" s="51" t="str">
        <f t="shared" si="6"/>
        <v>ENG</v>
      </c>
      <c r="L7" s="126">
        <v>45459</v>
      </c>
      <c r="M7" s="127">
        <v>0.875</v>
      </c>
      <c r="N7" s="52" t="s">
        <v>1147</v>
      </c>
      <c r="O7" s="50" t="str">
        <f t="shared" si="7"/>
        <v>C</v>
      </c>
      <c r="P7" s="417"/>
      <c r="Q7" s="53" t="s">
        <v>173</v>
      </c>
      <c r="R7" s="50" t="str">
        <f>IF(ISNA(VLOOKUP(S7,'Pulldown-Listen'!$Y$2:$Z$56,2,0)=TRUE),Q7,VLOOKUP(S7,'Pulldown-Listen'!$Y$2:$Z$56,2,0))</f>
        <v>ESP</v>
      </c>
      <c r="S7" s="54" t="s">
        <v>50</v>
      </c>
      <c r="T7" s="55" t="s">
        <v>173</v>
      </c>
      <c r="U7" s="50" t="str">
        <f>IF(ISNA(VLOOKUP(S7,'Pulldown-Listen'!$Y$2:$Z$56,2,0)=TRUE),Q7,VLOOKUP(S7,'Pulldown-Listen'!$Y$2:$Z$56,2,0))</f>
        <v>ESP</v>
      </c>
      <c r="V7" s="246">
        <f>VLOOKUP(S7,Tabelle1!$G$2:$H$25,2,0)</f>
        <v>4</v>
      </c>
      <c r="W7" s="248">
        <f t="shared" si="8"/>
        <v>21</v>
      </c>
      <c r="Y7" s="54" t="s">
        <v>50</v>
      </c>
      <c r="Z7" s="248">
        <f t="shared" si="9"/>
        <v>21</v>
      </c>
      <c r="AB7" s="61">
        <v>7</v>
      </c>
      <c r="AC7" s="52">
        <v>4</v>
      </c>
      <c r="AD7" s="52">
        <v>2</v>
      </c>
      <c r="AE7" s="62"/>
    </row>
    <row r="8" spans="2:31" x14ac:dyDescent="0.35">
      <c r="B8" s="43">
        <v>6</v>
      </c>
      <c r="C8" s="49" t="s">
        <v>177</v>
      </c>
      <c r="D8" s="49" t="s">
        <v>178</v>
      </c>
      <c r="E8" s="50" t="str">
        <f t="shared" si="1"/>
        <v>C1-C2</v>
      </c>
      <c r="F8" s="50" t="str">
        <f t="shared" si="0"/>
        <v>C1-C2</v>
      </c>
      <c r="G8" s="50">
        <f t="shared" si="2"/>
        <v>6</v>
      </c>
      <c r="H8" s="51" t="str">
        <f t="shared" si="3"/>
        <v>Slowenien</v>
      </c>
      <c r="I8" s="51" t="str">
        <f t="shared" si="4"/>
        <v>Dänemark</v>
      </c>
      <c r="J8" s="51" t="str">
        <f t="shared" si="5"/>
        <v>SVN</v>
      </c>
      <c r="K8" s="51" t="str">
        <f t="shared" si="6"/>
        <v>DEN</v>
      </c>
      <c r="L8" s="126">
        <v>45459</v>
      </c>
      <c r="M8" s="127">
        <v>0.75</v>
      </c>
      <c r="N8" s="52" t="s">
        <v>1149</v>
      </c>
      <c r="O8" s="50" t="str">
        <f t="shared" si="7"/>
        <v>C</v>
      </c>
      <c r="P8" s="417"/>
      <c r="Q8" s="60" t="s">
        <v>174</v>
      </c>
      <c r="R8" s="50" t="str">
        <f>IF(ISNA(VLOOKUP(S8,'Pulldown-Listen'!$Y$2:$Z$56,2,0)=TRUE),Q8,VLOOKUP(S8,'Pulldown-Listen'!$Y$2:$Z$56,2,0))</f>
        <v>CRO</v>
      </c>
      <c r="S8" s="52" t="s">
        <v>36</v>
      </c>
      <c r="T8" s="43" t="s">
        <v>174</v>
      </c>
      <c r="U8" s="50" t="str">
        <f>IF(ISNA(VLOOKUP(S8,'Pulldown-Listen'!$Y$2:$Z$56,2,0)=TRUE),Q8,VLOOKUP(S8,'Pulldown-Listen'!$Y$2:$Z$56,2,0))</f>
        <v>CRO</v>
      </c>
      <c r="V8" s="246">
        <f>VLOOKUP(S8,Tabelle1!$G$2:$H$25,2,0)</f>
        <v>15</v>
      </c>
      <c r="W8" s="248">
        <f t="shared" si="8"/>
        <v>10</v>
      </c>
      <c r="Y8" s="52" t="s">
        <v>36</v>
      </c>
      <c r="Z8" s="248">
        <f t="shared" si="9"/>
        <v>10</v>
      </c>
      <c r="AB8" s="61">
        <v>6</v>
      </c>
      <c r="AC8" s="52">
        <v>5</v>
      </c>
      <c r="AD8" s="52">
        <v>3</v>
      </c>
      <c r="AE8" s="62"/>
    </row>
    <row r="9" spans="2:31" x14ac:dyDescent="0.35">
      <c r="B9" s="43">
        <v>7</v>
      </c>
      <c r="C9" s="49" t="s">
        <v>181</v>
      </c>
      <c r="D9" s="49" t="s">
        <v>182</v>
      </c>
      <c r="E9" s="50" t="str">
        <f t="shared" si="1"/>
        <v>D1-D2</v>
      </c>
      <c r="F9" s="50" t="str">
        <f t="shared" si="0"/>
        <v>D1-D2</v>
      </c>
      <c r="G9" s="50">
        <f t="shared" si="2"/>
        <v>7</v>
      </c>
      <c r="H9" s="51" t="str">
        <f t="shared" si="3"/>
        <v>Polen</v>
      </c>
      <c r="I9" s="51" t="str">
        <f t="shared" si="4"/>
        <v>Niederlande</v>
      </c>
      <c r="J9" s="51" t="str">
        <f t="shared" si="5"/>
        <v>POL</v>
      </c>
      <c r="K9" s="51" t="str">
        <f t="shared" si="6"/>
        <v>NED</v>
      </c>
      <c r="L9" s="126">
        <v>45459</v>
      </c>
      <c r="M9" s="127">
        <v>0.625</v>
      </c>
      <c r="N9" s="52" t="s">
        <v>1148</v>
      </c>
      <c r="O9" s="50" t="str">
        <f t="shared" si="7"/>
        <v>D</v>
      </c>
      <c r="P9" s="417"/>
      <c r="Q9" s="60" t="s">
        <v>175</v>
      </c>
      <c r="R9" s="50" t="str">
        <f>IF(ISNA(VLOOKUP(S9,'Pulldown-Listen'!$Y$2:$Z$56,2,0)=TRUE),Q9,VLOOKUP(S9,'Pulldown-Listen'!$Y$2:$Z$56,2,0))</f>
        <v>ITA</v>
      </c>
      <c r="S9" s="52" t="s">
        <v>17</v>
      </c>
      <c r="T9" s="43" t="s">
        <v>175</v>
      </c>
      <c r="U9" s="50" t="str">
        <f>IF(ISNA(VLOOKUP(S9,'Pulldown-Listen'!$Y$2:$Z$56,2,0)=TRUE),Q9,VLOOKUP(S9,'Pulldown-Listen'!$Y$2:$Z$56,2,0))</f>
        <v>ITA</v>
      </c>
      <c r="V9" s="246">
        <f>VLOOKUP(S9,Tabelle1!$G$2:$H$25,2,0)</f>
        <v>19</v>
      </c>
      <c r="W9" s="248">
        <f t="shared" si="8"/>
        <v>6</v>
      </c>
      <c r="Y9" s="52" t="s">
        <v>17</v>
      </c>
      <c r="Z9" s="248">
        <f t="shared" si="9"/>
        <v>6</v>
      </c>
      <c r="AB9" s="61">
        <v>5</v>
      </c>
      <c r="AC9" s="52">
        <v>7.5</v>
      </c>
      <c r="AD9" s="52">
        <v>5</v>
      </c>
      <c r="AE9" s="62"/>
    </row>
    <row r="10" spans="2:31" x14ac:dyDescent="0.35">
      <c r="B10" s="43">
        <v>8</v>
      </c>
      <c r="C10" s="49" t="s">
        <v>183</v>
      </c>
      <c r="D10" s="49" t="s">
        <v>184</v>
      </c>
      <c r="E10" s="50" t="str">
        <f t="shared" si="1"/>
        <v>D3-D4</v>
      </c>
      <c r="F10" s="50" t="str">
        <f t="shared" si="0"/>
        <v>D3-D4</v>
      </c>
      <c r="G10" s="50">
        <f t="shared" si="2"/>
        <v>8</v>
      </c>
      <c r="H10" s="51" t="str">
        <f t="shared" si="3"/>
        <v>Österreich</v>
      </c>
      <c r="I10" s="51" t="str">
        <f t="shared" si="4"/>
        <v>Frankreich</v>
      </c>
      <c r="J10" s="51" t="str">
        <f t="shared" si="5"/>
        <v>AUT</v>
      </c>
      <c r="K10" s="51" t="str">
        <f t="shared" si="6"/>
        <v>FRA</v>
      </c>
      <c r="L10" s="126">
        <v>45460</v>
      </c>
      <c r="M10" s="127">
        <v>0.875</v>
      </c>
      <c r="N10" s="52" t="s">
        <v>1150</v>
      </c>
      <c r="O10" s="50" t="str">
        <f t="shared" si="7"/>
        <v>D</v>
      </c>
      <c r="P10" s="417"/>
      <c r="Q10" s="63" t="s">
        <v>176</v>
      </c>
      <c r="R10" s="64" t="str">
        <f>IF(ISNA(VLOOKUP(S10,'Pulldown-Listen'!$Y$2:$Z$56,2,0)=TRUE),Q10,VLOOKUP(S10,'Pulldown-Listen'!$Y$2:$Z$56,2,0))</f>
        <v>ALB</v>
      </c>
      <c r="S10" s="65" t="s">
        <v>24</v>
      </c>
      <c r="T10" s="66" t="s">
        <v>176</v>
      </c>
      <c r="U10" s="64" t="str">
        <f>IF(ISNA(VLOOKUP(S10,'Pulldown-Listen'!$Y$2:$Z$56,2,0)=TRUE),Q10,VLOOKUP(S10,'Pulldown-Listen'!$Y$2:$Z$56,2,0))</f>
        <v>ALB</v>
      </c>
      <c r="V10" s="448">
        <f>VLOOKUP(S10,Tabelle1!$G$2:$H$25,2,0)</f>
        <v>11</v>
      </c>
      <c r="W10" s="376">
        <f t="shared" si="8"/>
        <v>14</v>
      </c>
      <c r="Y10" s="65" t="s">
        <v>24</v>
      </c>
      <c r="Z10" s="248">
        <f t="shared" si="9"/>
        <v>14</v>
      </c>
      <c r="AB10" s="61">
        <v>4</v>
      </c>
      <c r="AC10" s="52">
        <v>10</v>
      </c>
      <c r="AD10" s="52">
        <v>10</v>
      </c>
      <c r="AE10" s="62"/>
    </row>
    <row r="11" spans="2:31" x14ac:dyDescent="0.35">
      <c r="B11" s="43">
        <v>9</v>
      </c>
      <c r="C11" s="49" t="s">
        <v>479</v>
      </c>
      <c r="D11" s="49" t="s">
        <v>480</v>
      </c>
      <c r="E11" s="50" t="str">
        <f>CONCATENATE(C11,"-",D11)</f>
        <v>E1-E2</v>
      </c>
      <c r="F11" s="50" t="str">
        <f>IF(RIGHT(C11,1)&gt;RIGHT(D11,1),CONCATENATE(D11,"-",C11),CONCATENATE(C11,"-",D11))</f>
        <v>E1-E2</v>
      </c>
      <c r="G11" s="50">
        <f t="shared" si="2"/>
        <v>9</v>
      </c>
      <c r="H11" s="51" t="str">
        <f t="shared" si="3"/>
        <v>Belgien</v>
      </c>
      <c r="I11" s="51" t="str">
        <f t="shared" si="4"/>
        <v>Slowakei</v>
      </c>
      <c r="J11" s="51" t="str">
        <f t="shared" si="5"/>
        <v>BEL</v>
      </c>
      <c r="K11" s="51" t="str">
        <f t="shared" si="6"/>
        <v>SVK</v>
      </c>
      <c r="L11" s="126">
        <v>45460</v>
      </c>
      <c r="M11" s="127">
        <v>0.75</v>
      </c>
      <c r="N11" s="52" t="s">
        <v>1151</v>
      </c>
      <c r="O11" s="50" t="str">
        <f t="shared" si="7"/>
        <v>E</v>
      </c>
      <c r="P11" s="417"/>
      <c r="Q11" s="53" t="s">
        <v>177</v>
      </c>
      <c r="R11" s="50" t="str">
        <f>IF(ISNA(VLOOKUP(S11,'Pulldown-Listen'!$Y$2:$Z$56,2,0)=TRUE),Q11,VLOOKUP(S11,'Pulldown-Listen'!$Y$2:$Z$56,2,0))</f>
        <v>SVN</v>
      </c>
      <c r="S11" s="54" t="s">
        <v>15</v>
      </c>
      <c r="T11" s="55" t="s">
        <v>177</v>
      </c>
      <c r="U11" s="50" t="str">
        <f>IF(ISNA(VLOOKUP(S11,'Pulldown-Listen'!$Y$2:$Z$56,2,0)=TRUE),Q11,VLOOKUP(S11,'Pulldown-Listen'!$Y$2:$Z$56,2,0))</f>
        <v>SVN</v>
      </c>
      <c r="V11" s="246">
        <f>VLOOKUP(S11,Tabelle1!$G$2:$H$25,2,0)</f>
        <v>16</v>
      </c>
      <c r="W11" s="248">
        <f t="shared" si="8"/>
        <v>9</v>
      </c>
      <c r="Y11" s="54" t="s">
        <v>15</v>
      </c>
      <c r="Z11" s="248">
        <f t="shared" si="9"/>
        <v>9</v>
      </c>
      <c r="AB11" s="61">
        <v>3</v>
      </c>
      <c r="AC11" s="52">
        <v>12.5</v>
      </c>
      <c r="AD11" s="52">
        <v>15</v>
      </c>
      <c r="AE11" s="62">
        <v>20</v>
      </c>
    </row>
    <row r="12" spans="2:31" x14ac:dyDescent="0.35">
      <c r="B12" s="43">
        <v>10</v>
      </c>
      <c r="C12" s="49" t="s">
        <v>481</v>
      </c>
      <c r="D12" s="49" t="s">
        <v>482</v>
      </c>
      <c r="E12" s="50" t="str">
        <f>CONCATENATE(C12,"-",D12)</f>
        <v>E3-E4</v>
      </c>
      <c r="F12" s="50" t="str">
        <f>IF(RIGHT(C12,1)&gt;RIGHT(D12,1),CONCATENATE(D12,"-",C12),CONCATENATE(C12,"-",D12))</f>
        <v>E3-E4</v>
      </c>
      <c r="G12" s="50">
        <f t="shared" si="2"/>
        <v>10</v>
      </c>
      <c r="H12" s="51" t="str">
        <f t="shared" si="3"/>
        <v>Rumänien</v>
      </c>
      <c r="I12" s="51" t="str">
        <f t="shared" si="4"/>
        <v>Ukraine</v>
      </c>
      <c r="J12" s="51" t="str">
        <f t="shared" si="5"/>
        <v>ROU</v>
      </c>
      <c r="K12" s="51" t="str">
        <f t="shared" si="6"/>
        <v>UKR</v>
      </c>
      <c r="L12" s="126">
        <v>45460</v>
      </c>
      <c r="M12" s="127">
        <v>0.625</v>
      </c>
      <c r="N12" s="52" t="s">
        <v>672</v>
      </c>
      <c r="O12" s="50" t="str">
        <f t="shared" si="7"/>
        <v>E</v>
      </c>
      <c r="P12" s="417"/>
      <c r="Q12" s="60" t="s">
        <v>178</v>
      </c>
      <c r="R12" s="50" t="str">
        <f>IF(ISNA(VLOOKUP(S12,'Pulldown-Listen'!$Y$2:$Z$56,2,0)=TRUE),Q12,VLOOKUP(S12,'Pulldown-Listen'!$Y$2:$Z$56,2,0))</f>
        <v>DEN</v>
      </c>
      <c r="S12" s="52" t="s">
        <v>46</v>
      </c>
      <c r="T12" s="43" t="s">
        <v>178</v>
      </c>
      <c r="U12" s="50" t="str">
        <f>IF(ISNA(VLOOKUP(S12,'Pulldown-Listen'!$Y$2:$Z$56,2,0)=TRUE),Q12,VLOOKUP(S12,'Pulldown-Listen'!$Y$2:$Z$56,2,0))</f>
        <v>DEN</v>
      </c>
      <c r="V12" s="246">
        <f>VLOOKUP(S12,Tabelle1!$G$2:$H$25,2,0)</f>
        <v>10</v>
      </c>
      <c r="W12" s="248">
        <f t="shared" si="8"/>
        <v>15</v>
      </c>
      <c r="Y12" s="52" t="s">
        <v>46</v>
      </c>
      <c r="Z12" s="248">
        <f t="shared" si="9"/>
        <v>15</v>
      </c>
      <c r="AB12" s="61">
        <v>2</v>
      </c>
      <c r="AC12" s="52">
        <v>20</v>
      </c>
      <c r="AD12" s="52">
        <v>25</v>
      </c>
      <c r="AE12" s="62">
        <v>30</v>
      </c>
    </row>
    <row r="13" spans="2:31" x14ac:dyDescent="0.35">
      <c r="B13" s="43">
        <v>11</v>
      </c>
      <c r="C13" s="49" t="s">
        <v>483</v>
      </c>
      <c r="D13" s="49" t="s">
        <v>484</v>
      </c>
      <c r="E13" s="50" t="str">
        <f>CONCATENATE(C13,"-",D13)</f>
        <v>F1-F2</v>
      </c>
      <c r="F13" s="50" t="str">
        <f>IF(RIGHT(C13,1)&gt;RIGHT(D13,1),CONCATENATE(D13,"-",C13),CONCATENATE(C13,"-",D13))</f>
        <v>F1-F2</v>
      </c>
      <c r="G13" s="50">
        <f t="shared" si="2"/>
        <v>11</v>
      </c>
      <c r="H13" s="51" t="str">
        <f t="shared" si="3"/>
        <v>Türkei</v>
      </c>
      <c r="I13" s="51" t="str">
        <f t="shared" si="4"/>
        <v>Georgien</v>
      </c>
      <c r="J13" s="51" t="str">
        <f t="shared" si="5"/>
        <v>TUR</v>
      </c>
      <c r="K13" s="51" t="str">
        <f t="shared" si="6"/>
        <v>GEO</v>
      </c>
      <c r="L13" s="126">
        <v>45461</v>
      </c>
      <c r="M13" s="127">
        <v>0.75</v>
      </c>
      <c r="N13" s="52" t="s">
        <v>1145</v>
      </c>
      <c r="O13" s="50" t="str">
        <f t="shared" si="7"/>
        <v>F</v>
      </c>
      <c r="P13" s="417"/>
      <c r="Q13" s="60" t="s">
        <v>179</v>
      </c>
      <c r="R13" s="50" t="str">
        <f>IF(ISNA(VLOOKUP(S13,'Pulldown-Listen'!$Y$2:$Z$56,2,0)=TRUE),Q13,VLOOKUP(S13,'Pulldown-Listen'!$Y$2:$Z$56,2,0))</f>
        <v>SRB</v>
      </c>
      <c r="S13" s="52" t="s">
        <v>18</v>
      </c>
      <c r="T13" s="43" t="s">
        <v>179</v>
      </c>
      <c r="U13" s="50" t="str">
        <f>IF(ISNA(VLOOKUP(S13,'Pulldown-Listen'!$Y$2:$Z$56,2,0)=TRUE),Q13,VLOOKUP(S13,'Pulldown-Listen'!$Y$2:$Z$56,2,0))</f>
        <v>SRB</v>
      </c>
      <c r="V13" s="246">
        <f>VLOOKUP(S13,Tabelle1!$G$2:$H$25,2,0)</f>
        <v>20</v>
      </c>
      <c r="W13" s="248">
        <f t="shared" si="8"/>
        <v>5</v>
      </c>
      <c r="Y13" s="52" t="s">
        <v>18</v>
      </c>
      <c r="Z13" s="248">
        <f t="shared" si="9"/>
        <v>5</v>
      </c>
      <c r="AB13" s="56">
        <v>1</v>
      </c>
      <c r="AC13" s="65">
        <v>35</v>
      </c>
      <c r="AD13" s="65">
        <v>40</v>
      </c>
      <c r="AE13" s="67">
        <v>50</v>
      </c>
    </row>
    <row r="14" spans="2:31" x14ac:dyDescent="0.35">
      <c r="B14" s="43">
        <v>12</v>
      </c>
      <c r="C14" s="49" t="s">
        <v>485</v>
      </c>
      <c r="D14" s="49" t="s">
        <v>486</v>
      </c>
      <c r="E14" s="50" t="str">
        <f>CONCATENATE(C14,"-",D14)</f>
        <v>F3-F4</v>
      </c>
      <c r="F14" s="50" t="str">
        <f>IF(RIGHT(C14,1)&gt;RIGHT(D14,1),CONCATENATE(D14,"-",C14),CONCATENATE(C14,"-",D14))</f>
        <v>F3-F4</v>
      </c>
      <c r="G14" s="50">
        <f t="shared" si="2"/>
        <v>12</v>
      </c>
      <c r="H14" s="51" t="str">
        <f t="shared" si="3"/>
        <v>Portugal</v>
      </c>
      <c r="I14" s="51" t="str">
        <f t="shared" si="4"/>
        <v>Tschechien</v>
      </c>
      <c r="J14" s="51" t="str">
        <f t="shared" si="5"/>
        <v>POR</v>
      </c>
      <c r="K14" s="51" t="str">
        <f t="shared" si="6"/>
        <v>CZE</v>
      </c>
      <c r="L14" s="126">
        <v>45461</v>
      </c>
      <c r="M14" s="127">
        <v>0.875</v>
      </c>
      <c r="N14" s="52" t="s">
        <v>1152</v>
      </c>
      <c r="O14" s="50" t="str">
        <f t="shared" si="7"/>
        <v>F</v>
      </c>
      <c r="P14" s="417"/>
      <c r="Q14" s="63" t="s">
        <v>180</v>
      </c>
      <c r="R14" s="64" t="str">
        <f>IF(ISNA(VLOOKUP(S14,'Pulldown-Listen'!$Y$2:$Z$56,2,0)=TRUE),Q14,VLOOKUP(S14,'Pulldown-Listen'!$Y$2:$Z$56,2,0))</f>
        <v>ENG</v>
      </c>
      <c r="S14" s="65" t="s">
        <v>39</v>
      </c>
      <c r="T14" s="66" t="s">
        <v>180</v>
      </c>
      <c r="U14" s="64" t="str">
        <f>IF(ISNA(VLOOKUP(S14,'Pulldown-Listen'!$Y$2:$Z$56,2,0)=TRUE),Q14,VLOOKUP(S14,'Pulldown-Listen'!$Y$2:$Z$56,2,0))</f>
        <v>ENG</v>
      </c>
      <c r="V14" s="448">
        <f>VLOOKUP(S14,Tabelle1!$G$2:$H$25,2,0)</f>
        <v>6</v>
      </c>
      <c r="W14" s="376">
        <f t="shared" si="8"/>
        <v>19</v>
      </c>
      <c r="Y14" s="65" t="s">
        <v>39</v>
      </c>
      <c r="Z14" s="248">
        <f t="shared" si="9"/>
        <v>19</v>
      </c>
      <c r="AB14" s="68"/>
      <c r="AC14" s="69">
        <f>SUM(AC4:AC13)</f>
        <v>100</v>
      </c>
      <c r="AD14" s="65">
        <f>SUM(AD7:AD13)</f>
        <v>100</v>
      </c>
      <c r="AE14" s="67">
        <f>SUM(AE7:AE13)</f>
        <v>100</v>
      </c>
    </row>
    <row r="15" spans="2:31" x14ac:dyDescent="0.35">
      <c r="B15" s="43">
        <v>13</v>
      </c>
      <c r="C15" s="49" t="s">
        <v>167</v>
      </c>
      <c r="D15" s="49" t="s">
        <v>172</v>
      </c>
      <c r="E15" s="50" t="str">
        <f t="shared" ref="E15:E22" si="10">CONCATENATE(C15,"-",D15)</f>
        <v>A2-A4</v>
      </c>
      <c r="F15" s="50" t="str">
        <f t="shared" ref="F15:F22" si="11">IF(RIGHT(C15,1)&gt;RIGHT(D15,1),CONCATENATE(D15,"-",C15),CONCATENATE(C15,"-",D15))</f>
        <v>A2-A4</v>
      </c>
      <c r="G15" s="50">
        <f t="shared" si="2"/>
        <v>13</v>
      </c>
      <c r="H15" s="51" t="str">
        <f t="shared" si="3"/>
        <v>Schottland</v>
      </c>
      <c r="I15" s="51" t="str">
        <f t="shared" si="4"/>
        <v>Schweiz</v>
      </c>
      <c r="J15" s="51" t="str">
        <f t="shared" si="5"/>
        <v>SCO</v>
      </c>
      <c r="K15" s="51" t="str">
        <f t="shared" si="6"/>
        <v>SUI</v>
      </c>
      <c r="L15" s="126">
        <v>45462</v>
      </c>
      <c r="M15" s="127">
        <v>0.875</v>
      </c>
      <c r="N15" s="52" t="s">
        <v>1146</v>
      </c>
      <c r="O15" s="50" t="str">
        <f t="shared" si="7"/>
        <v>A</v>
      </c>
      <c r="P15" s="417"/>
      <c r="Q15" s="53" t="s">
        <v>181</v>
      </c>
      <c r="R15" s="50" t="str">
        <f>IF(ISNA(VLOOKUP(S15,'Pulldown-Listen'!$Y$2:$Z$56,2,0)=TRUE),Q15,VLOOKUP(S15,'Pulldown-Listen'!$Y$2:$Z$56,2,0))</f>
        <v>POL</v>
      </c>
      <c r="S15" s="54" t="s">
        <v>58</v>
      </c>
      <c r="T15" s="55" t="s">
        <v>181</v>
      </c>
      <c r="U15" s="50" t="str">
        <f>IF(ISNA(VLOOKUP(S15,'Pulldown-Listen'!$Y$2:$Z$56,2,0)=TRUE),Q15,VLOOKUP(S15,'Pulldown-Listen'!$Y$2:$Z$56,2,0))</f>
        <v>POL</v>
      </c>
      <c r="V15" s="246">
        <f>VLOOKUP(S15,Tabelle1!$G$2:$H$25,2,0)</f>
        <v>22</v>
      </c>
      <c r="W15" s="248">
        <f t="shared" si="8"/>
        <v>3</v>
      </c>
      <c r="Y15" s="54" t="s">
        <v>58</v>
      </c>
      <c r="Z15" s="248">
        <f t="shared" si="9"/>
        <v>3</v>
      </c>
    </row>
    <row r="16" spans="2:31" x14ac:dyDescent="0.35">
      <c r="B16" s="43">
        <v>14</v>
      </c>
      <c r="C16" s="49" t="s">
        <v>166</v>
      </c>
      <c r="D16" s="49" t="s">
        <v>171</v>
      </c>
      <c r="E16" s="50" t="str">
        <f t="shared" si="10"/>
        <v>A1-A3</v>
      </c>
      <c r="F16" s="50" t="str">
        <f t="shared" si="11"/>
        <v>A1-A3</v>
      </c>
      <c r="G16" s="50">
        <f t="shared" si="2"/>
        <v>14</v>
      </c>
      <c r="H16" s="51" t="str">
        <f t="shared" si="3"/>
        <v>Deutschland</v>
      </c>
      <c r="I16" s="51" t="str">
        <f t="shared" si="4"/>
        <v>Ungarn</v>
      </c>
      <c r="J16" s="51" t="str">
        <f t="shared" si="5"/>
        <v>GER</v>
      </c>
      <c r="K16" s="51" t="str">
        <f t="shared" si="6"/>
        <v>HUN</v>
      </c>
      <c r="L16" s="126">
        <v>45462</v>
      </c>
      <c r="M16" s="127">
        <v>0.75</v>
      </c>
      <c r="N16" s="52" t="s">
        <v>1149</v>
      </c>
      <c r="O16" s="50" t="str">
        <f t="shared" si="7"/>
        <v>A</v>
      </c>
      <c r="P16" s="417"/>
      <c r="Q16" s="60" t="s">
        <v>182</v>
      </c>
      <c r="R16" s="50" t="str">
        <f>IF(ISNA(VLOOKUP(S16,'Pulldown-Listen'!$Y$2:$Z$56,2,0)=TRUE),Q16,VLOOKUP(S16,'Pulldown-Listen'!$Y$2:$Z$56,2,0))</f>
        <v>NED</v>
      </c>
      <c r="S16" s="52" t="s">
        <v>26</v>
      </c>
      <c r="T16" s="43" t="s">
        <v>182</v>
      </c>
      <c r="U16" s="50" t="str">
        <f>IF(ISNA(VLOOKUP(S16,'Pulldown-Listen'!$Y$2:$Z$56,2,0)=TRUE),Q16,VLOOKUP(S16,'Pulldown-Listen'!$Y$2:$Z$56,2,0))</f>
        <v>NED</v>
      </c>
      <c r="V16" s="246">
        <f>VLOOKUP(S16,Tabelle1!$G$2:$H$25,2,0)</f>
        <v>13</v>
      </c>
      <c r="W16" s="248">
        <f t="shared" si="8"/>
        <v>12</v>
      </c>
      <c r="Y16" s="52" t="s">
        <v>26</v>
      </c>
      <c r="Z16" s="248">
        <f t="shared" si="9"/>
        <v>12</v>
      </c>
    </row>
    <row r="17" spans="2:26" x14ac:dyDescent="0.35">
      <c r="B17" s="43">
        <v>15</v>
      </c>
      <c r="C17" s="49" t="s">
        <v>174</v>
      </c>
      <c r="D17" s="49" t="s">
        <v>176</v>
      </c>
      <c r="E17" s="50" t="str">
        <f t="shared" si="10"/>
        <v>B2-B4</v>
      </c>
      <c r="F17" s="50" t="str">
        <f t="shared" si="11"/>
        <v>B2-B4</v>
      </c>
      <c r="G17" s="50">
        <f t="shared" si="2"/>
        <v>15</v>
      </c>
      <c r="H17" s="51" t="str">
        <f t="shared" si="3"/>
        <v>Kroatien</v>
      </c>
      <c r="I17" s="51" t="str">
        <f t="shared" si="4"/>
        <v>Albanien</v>
      </c>
      <c r="J17" s="51" t="str">
        <f t="shared" si="5"/>
        <v>CRO</v>
      </c>
      <c r="K17" s="51" t="str">
        <f t="shared" si="6"/>
        <v>ALB</v>
      </c>
      <c r="L17" s="126">
        <v>45462</v>
      </c>
      <c r="M17" s="127">
        <v>0.625</v>
      </c>
      <c r="N17" s="52" t="s">
        <v>1148</v>
      </c>
      <c r="O17" s="50" t="str">
        <f t="shared" si="7"/>
        <v>B</v>
      </c>
      <c r="P17" s="417"/>
      <c r="Q17" s="60" t="s">
        <v>183</v>
      </c>
      <c r="R17" s="50" t="str">
        <f>IF(ISNA(VLOOKUP(S17,'Pulldown-Listen'!$Y$2:$Z$56,2,0)=TRUE),Q17,VLOOKUP(S17,'Pulldown-Listen'!$Y$2:$Z$56,2,0))</f>
        <v>AUT</v>
      </c>
      <c r="S17" s="52" t="s">
        <v>6</v>
      </c>
      <c r="T17" s="43" t="s">
        <v>183</v>
      </c>
      <c r="U17" s="50" t="str">
        <f>IF(ISNA(VLOOKUP(S17,'Pulldown-Listen'!$Y$2:$Z$56,2,0)=TRUE),Q17,VLOOKUP(S17,'Pulldown-Listen'!$Y$2:$Z$56,2,0))</f>
        <v>AUT</v>
      </c>
      <c r="V17" s="246">
        <f>VLOOKUP(S17,Tabelle1!$G$2:$H$25,2,0)</f>
        <v>12</v>
      </c>
      <c r="W17" s="248">
        <f t="shared" si="8"/>
        <v>13</v>
      </c>
      <c r="Y17" s="52" t="s">
        <v>6</v>
      </c>
      <c r="Z17" s="248">
        <f t="shared" si="9"/>
        <v>13</v>
      </c>
    </row>
    <row r="18" spans="2:26" x14ac:dyDescent="0.35">
      <c r="B18" s="43">
        <v>16</v>
      </c>
      <c r="C18" s="49" t="s">
        <v>173</v>
      </c>
      <c r="D18" s="49" t="s">
        <v>175</v>
      </c>
      <c r="E18" s="50" t="str">
        <f t="shared" si="10"/>
        <v>B1-B3</v>
      </c>
      <c r="F18" s="50" t="str">
        <f t="shared" si="11"/>
        <v>B1-B3</v>
      </c>
      <c r="G18" s="50">
        <f t="shared" si="2"/>
        <v>16</v>
      </c>
      <c r="H18" s="51" t="str">
        <f t="shared" si="3"/>
        <v>Spanien</v>
      </c>
      <c r="I18" s="51" t="str">
        <f t="shared" si="4"/>
        <v>Italien</v>
      </c>
      <c r="J18" s="51" t="str">
        <f t="shared" si="5"/>
        <v>ESP</v>
      </c>
      <c r="K18" s="51" t="str">
        <f t="shared" si="6"/>
        <v>ITA</v>
      </c>
      <c r="L18" s="126">
        <v>45463</v>
      </c>
      <c r="M18" s="127">
        <v>0.875</v>
      </c>
      <c r="N18" s="52" t="s">
        <v>1147</v>
      </c>
      <c r="O18" s="50" t="str">
        <f t="shared" si="7"/>
        <v>B</v>
      </c>
      <c r="P18" s="417"/>
      <c r="Q18" s="63" t="s">
        <v>184</v>
      </c>
      <c r="R18" s="64" t="str">
        <f>IF(ISNA(VLOOKUP(S18,'Pulldown-Listen'!$Y$2:$Z$56,2,0)=TRUE),Q18,VLOOKUP(S18,'Pulldown-Listen'!$Y$2:$Z$56,2,0))</f>
        <v>FRA</v>
      </c>
      <c r="S18" s="65" t="s">
        <v>21</v>
      </c>
      <c r="T18" s="66" t="s">
        <v>184</v>
      </c>
      <c r="U18" s="64" t="str">
        <f>IF(ISNA(VLOOKUP(S18,'Pulldown-Listen'!$Y$2:$Z$56,2,0)=TRUE),Q18,VLOOKUP(S18,'Pulldown-Listen'!$Y$2:$Z$56,2,0))</f>
        <v>FRA</v>
      </c>
      <c r="V18" s="448">
        <f>VLOOKUP(S18,Tabelle1!$G$2:$H$25,2,0)</f>
        <v>3</v>
      </c>
      <c r="W18" s="376">
        <f t="shared" si="8"/>
        <v>22</v>
      </c>
      <c r="Y18" s="65" t="s">
        <v>21</v>
      </c>
      <c r="Z18" s="248">
        <f t="shared" si="9"/>
        <v>22</v>
      </c>
    </row>
    <row r="19" spans="2:26" x14ac:dyDescent="0.35">
      <c r="B19" s="43">
        <v>17</v>
      </c>
      <c r="C19" s="49" t="s">
        <v>178</v>
      </c>
      <c r="D19" s="49" t="s">
        <v>180</v>
      </c>
      <c r="E19" s="50" t="str">
        <f t="shared" si="10"/>
        <v>C2-C4</v>
      </c>
      <c r="F19" s="50" t="str">
        <f t="shared" si="11"/>
        <v>C2-C4</v>
      </c>
      <c r="G19" s="50">
        <f t="shared" si="2"/>
        <v>17</v>
      </c>
      <c r="H19" s="51" t="str">
        <f t="shared" si="3"/>
        <v>Dänemark</v>
      </c>
      <c r="I19" s="51" t="str">
        <f t="shared" si="4"/>
        <v>England</v>
      </c>
      <c r="J19" s="51" t="str">
        <f t="shared" si="5"/>
        <v>DEN</v>
      </c>
      <c r="K19" s="51" t="str">
        <f t="shared" si="6"/>
        <v>ENG</v>
      </c>
      <c r="L19" s="126">
        <v>45463</v>
      </c>
      <c r="M19" s="127">
        <v>0.75</v>
      </c>
      <c r="N19" s="52" t="s">
        <v>1151</v>
      </c>
      <c r="O19" s="50" t="str">
        <f t="shared" si="7"/>
        <v>C</v>
      </c>
      <c r="P19" s="417"/>
      <c r="Q19" s="43" t="s">
        <v>479</v>
      </c>
      <c r="R19" s="50" t="str">
        <f>IF(ISNA(VLOOKUP(S19,'Pulldown-Listen'!$Y$2:$Z$56,2,0)=TRUE),Q19,VLOOKUP(S19,'Pulldown-Listen'!$Y$2:$Z$56,2,0))</f>
        <v>BEL</v>
      </c>
      <c r="S19" s="52" t="s">
        <v>1</v>
      </c>
      <c r="T19" s="55" t="s">
        <v>479</v>
      </c>
      <c r="U19" s="50" t="str">
        <f>IF(ISNA(VLOOKUP(S19,'Pulldown-Listen'!$Y$2:$Z$56,2,0)=TRUE),Q19,VLOOKUP(S19,'Pulldown-Listen'!$Y$2:$Z$56,2,0))</f>
        <v>BEL</v>
      </c>
      <c r="V19" s="246">
        <f>VLOOKUP(S19,Tabelle1!$G$2:$H$25,2,0)</f>
        <v>5</v>
      </c>
      <c r="W19" s="248">
        <f t="shared" si="8"/>
        <v>20</v>
      </c>
      <c r="Y19" s="52" t="s">
        <v>1</v>
      </c>
      <c r="Z19" s="248">
        <f t="shared" si="9"/>
        <v>20</v>
      </c>
    </row>
    <row r="20" spans="2:26" x14ac:dyDescent="0.35">
      <c r="B20" s="43">
        <v>18</v>
      </c>
      <c r="C20" s="49" t="s">
        <v>177</v>
      </c>
      <c r="D20" s="49" t="s">
        <v>179</v>
      </c>
      <c r="E20" s="50" t="str">
        <f t="shared" si="10"/>
        <v>C1-C3</v>
      </c>
      <c r="F20" s="50" t="str">
        <f t="shared" si="11"/>
        <v>C1-C3</v>
      </c>
      <c r="G20" s="50">
        <f t="shared" si="2"/>
        <v>18</v>
      </c>
      <c r="H20" s="51" t="str">
        <f t="shared" si="3"/>
        <v>Slowenien</v>
      </c>
      <c r="I20" s="51" t="str">
        <f t="shared" si="4"/>
        <v>Serbien</v>
      </c>
      <c r="J20" s="51" t="str">
        <f t="shared" si="5"/>
        <v>SVN</v>
      </c>
      <c r="K20" s="51" t="str">
        <f t="shared" si="6"/>
        <v>SRB</v>
      </c>
      <c r="L20" s="126">
        <v>45463</v>
      </c>
      <c r="M20" s="127">
        <v>0.625</v>
      </c>
      <c r="N20" s="52" t="s">
        <v>672</v>
      </c>
      <c r="O20" s="50" t="str">
        <f t="shared" si="7"/>
        <v>C</v>
      </c>
      <c r="P20" s="417"/>
      <c r="Q20" s="43" t="s">
        <v>480</v>
      </c>
      <c r="R20" s="50" t="str">
        <f>IF(ISNA(VLOOKUP(S20,'Pulldown-Listen'!$Y$2:$Z$56,2,0)=TRUE),Q20,VLOOKUP(S20,'Pulldown-Listen'!$Y$2:$Z$56,2,0))</f>
        <v>SVK</v>
      </c>
      <c r="S20" s="52" t="s">
        <v>11</v>
      </c>
      <c r="T20" s="43" t="s">
        <v>480</v>
      </c>
      <c r="U20" s="50" t="str">
        <f>IF(ISNA(VLOOKUP(S20,'Pulldown-Listen'!$Y$2:$Z$56,2,0)=TRUE),Q20,VLOOKUP(S20,'Pulldown-Listen'!$Y$2:$Z$56,2,0))</f>
        <v>SVK</v>
      </c>
      <c r="V20" s="246">
        <f>VLOOKUP(S20,Tabelle1!$G$2:$H$25,2,0)</f>
        <v>17</v>
      </c>
      <c r="W20" s="248">
        <f t="shared" si="8"/>
        <v>8</v>
      </c>
      <c r="Y20" s="52" t="s">
        <v>11</v>
      </c>
      <c r="Z20" s="248">
        <f t="shared" si="9"/>
        <v>8</v>
      </c>
    </row>
    <row r="21" spans="2:26" x14ac:dyDescent="0.35">
      <c r="B21" s="43">
        <v>19</v>
      </c>
      <c r="C21" s="49" t="s">
        <v>181</v>
      </c>
      <c r="D21" s="49" t="s">
        <v>183</v>
      </c>
      <c r="E21" s="50" t="str">
        <f t="shared" si="10"/>
        <v>D1-D3</v>
      </c>
      <c r="F21" s="50" t="str">
        <f t="shared" si="11"/>
        <v>D1-D3</v>
      </c>
      <c r="G21" s="50">
        <f t="shared" si="2"/>
        <v>19</v>
      </c>
      <c r="H21" s="51" t="str">
        <f t="shared" si="3"/>
        <v>Polen</v>
      </c>
      <c r="I21" s="51" t="str">
        <f t="shared" si="4"/>
        <v>Österreich</v>
      </c>
      <c r="J21" s="51" t="str">
        <f t="shared" si="5"/>
        <v>POL</v>
      </c>
      <c r="K21" s="51" t="str">
        <f t="shared" si="6"/>
        <v>AUT</v>
      </c>
      <c r="L21" s="126">
        <v>45464</v>
      </c>
      <c r="M21" s="127">
        <v>0.75</v>
      </c>
      <c r="N21" s="52" t="s">
        <v>1144</v>
      </c>
      <c r="O21" s="50" t="str">
        <f t="shared" si="7"/>
        <v>D</v>
      </c>
      <c r="P21" s="417"/>
      <c r="Q21" s="43" t="s">
        <v>481</v>
      </c>
      <c r="R21" s="50" t="str">
        <f>IF(ISNA(VLOOKUP(S21,'Pulldown-Listen'!$Y$2:$Z$56,2,0)=TRUE),Q21,VLOOKUP(S21,'Pulldown-Listen'!$Y$2:$Z$56,2,0))</f>
        <v>ROU</v>
      </c>
      <c r="S21" s="52" t="s">
        <v>23</v>
      </c>
      <c r="T21" s="43" t="s">
        <v>481</v>
      </c>
      <c r="U21" s="50" t="str">
        <f>IF(ISNA(VLOOKUP(S21,'Pulldown-Listen'!$Y$2:$Z$56,2,0)=TRUE),Q21,VLOOKUP(S21,'Pulldown-Listen'!$Y$2:$Z$56,2,0))</f>
        <v>ROU</v>
      </c>
      <c r="V21" s="246">
        <f>VLOOKUP(S21,Tabelle1!$G$2:$H$25,2,0)</f>
        <v>9</v>
      </c>
      <c r="W21" s="248">
        <f t="shared" si="8"/>
        <v>16</v>
      </c>
      <c r="Y21" s="52" t="s">
        <v>23</v>
      </c>
      <c r="Z21" s="248">
        <f t="shared" si="9"/>
        <v>16</v>
      </c>
    </row>
    <row r="22" spans="2:26" x14ac:dyDescent="0.35">
      <c r="B22" s="43">
        <v>20</v>
      </c>
      <c r="C22" s="49" t="s">
        <v>182</v>
      </c>
      <c r="D22" s="49" t="s">
        <v>184</v>
      </c>
      <c r="E22" s="50" t="str">
        <f t="shared" si="10"/>
        <v>D2-D4</v>
      </c>
      <c r="F22" s="50" t="str">
        <f t="shared" si="11"/>
        <v>D2-D4</v>
      </c>
      <c r="G22" s="50">
        <f t="shared" si="2"/>
        <v>20</v>
      </c>
      <c r="H22" s="51" t="str">
        <f t="shared" si="3"/>
        <v>Niederlande</v>
      </c>
      <c r="I22" s="51" t="str">
        <f t="shared" si="4"/>
        <v>Frankreich</v>
      </c>
      <c r="J22" s="51" t="str">
        <f t="shared" si="5"/>
        <v>NED</v>
      </c>
      <c r="K22" s="51" t="str">
        <f t="shared" si="6"/>
        <v>FRA</v>
      </c>
      <c r="L22" s="126">
        <v>45464</v>
      </c>
      <c r="M22" s="127">
        <v>0.875</v>
      </c>
      <c r="N22" s="52" t="s">
        <v>1152</v>
      </c>
      <c r="O22" s="50" t="str">
        <f t="shared" si="7"/>
        <v>D</v>
      </c>
      <c r="P22" s="417"/>
      <c r="Q22" s="66" t="s">
        <v>482</v>
      </c>
      <c r="R22" s="64" t="str">
        <f>IF(ISNA(VLOOKUP(S22,'Pulldown-Listen'!$Y$2:$Z$56,2,0)=TRUE),Q22,VLOOKUP(S22,'Pulldown-Listen'!$Y$2:$Z$56,2,0))</f>
        <v>UKR</v>
      </c>
      <c r="S22" s="65" t="s">
        <v>57</v>
      </c>
      <c r="T22" s="66" t="s">
        <v>482</v>
      </c>
      <c r="U22" s="64" t="str">
        <f>IF(ISNA(VLOOKUP(S22,'Pulldown-Listen'!$Y$2:$Z$56,2,0)=TRUE),Q22,VLOOKUP(S22,'Pulldown-Listen'!$Y$2:$Z$56,2,0))</f>
        <v>UKR</v>
      </c>
      <c r="V22" s="448">
        <f>VLOOKUP(S22,Tabelle1!$G$2:$H$25,2,0)</f>
        <v>23</v>
      </c>
      <c r="W22" s="376">
        <f t="shared" si="8"/>
        <v>2</v>
      </c>
      <c r="Y22" s="65" t="s">
        <v>57</v>
      </c>
      <c r="Z22" s="248">
        <f t="shared" si="9"/>
        <v>2</v>
      </c>
    </row>
    <row r="23" spans="2:26" x14ac:dyDescent="0.35">
      <c r="B23" s="43">
        <v>21</v>
      </c>
      <c r="C23" s="49" t="s">
        <v>480</v>
      </c>
      <c r="D23" s="49" t="s">
        <v>482</v>
      </c>
      <c r="E23" s="50" t="str">
        <f t="shared" ref="E23:E38" si="12">CONCATENATE(C23,"-",D23)</f>
        <v>E2-E4</v>
      </c>
      <c r="F23" s="50" t="str">
        <f t="shared" ref="F23:F38" si="13">IF(RIGHT(C23,1)&gt;RIGHT(D23,1),CONCATENATE(D23,"-",C23),CONCATENATE(C23,"-",D23))</f>
        <v>E2-E4</v>
      </c>
      <c r="G23" s="50">
        <f t="shared" si="2"/>
        <v>21</v>
      </c>
      <c r="H23" s="51" t="str">
        <f t="shared" si="3"/>
        <v>Slowakei</v>
      </c>
      <c r="I23" s="51" t="str">
        <f t="shared" si="4"/>
        <v>Ukraine</v>
      </c>
      <c r="J23" s="51" t="str">
        <f t="shared" si="5"/>
        <v>SVK</v>
      </c>
      <c r="K23" s="51" t="str">
        <f t="shared" si="6"/>
        <v>UKR</v>
      </c>
      <c r="L23" s="126">
        <v>45464</v>
      </c>
      <c r="M23" s="127">
        <v>0.625</v>
      </c>
      <c r="N23" s="52" t="s">
        <v>1150</v>
      </c>
      <c r="O23" s="50" t="str">
        <f t="shared" si="7"/>
        <v>E</v>
      </c>
      <c r="P23" s="417"/>
      <c r="Q23" s="43" t="s">
        <v>483</v>
      </c>
      <c r="R23" s="50" t="str">
        <f>IF(ISNA(VLOOKUP(S23,'Pulldown-Listen'!$Y$2:$Z$56,2,0)=TRUE),Q23,VLOOKUP(S23,'Pulldown-Listen'!$Y$2:$Z$56,2,0))</f>
        <v>TUR</v>
      </c>
      <c r="S23" s="52" t="s">
        <v>4</v>
      </c>
      <c r="T23" s="55" t="s">
        <v>483</v>
      </c>
      <c r="U23" s="50" t="str">
        <f>IF(ISNA(VLOOKUP(S23,'Pulldown-Listen'!$Y$2:$Z$56,2,0)=TRUE),Q23,VLOOKUP(S23,'Pulldown-Listen'!$Y$2:$Z$56,2,0))</f>
        <v>TUR</v>
      </c>
      <c r="V23" s="246">
        <f>VLOOKUP(S23,Tabelle1!$G$2:$H$25,2,0)</f>
        <v>8</v>
      </c>
      <c r="W23" s="248">
        <f t="shared" si="8"/>
        <v>17</v>
      </c>
      <c r="Y23" s="52" t="s">
        <v>4</v>
      </c>
      <c r="Z23" s="248">
        <f t="shared" si="9"/>
        <v>17</v>
      </c>
    </row>
    <row r="24" spans="2:26" x14ac:dyDescent="0.35">
      <c r="B24" s="43">
        <v>22</v>
      </c>
      <c r="C24" s="49" t="s">
        <v>479</v>
      </c>
      <c r="D24" s="49" t="s">
        <v>481</v>
      </c>
      <c r="E24" s="50" t="str">
        <f t="shared" si="12"/>
        <v>E1-E3</v>
      </c>
      <c r="F24" s="50" t="str">
        <f t="shared" si="13"/>
        <v>E1-E3</v>
      </c>
      <c r="G24" s="50">
        <f t="shared" si="2"/>
        <v>22</v>
      </c>
      <c r="H24" s="51" t="str">
        <f t="shared" si="3"/>
        <v>Belgien</v>
      </c>
      <c r="I24" s="51" t="str">
        <f t="shared" si="4"/>
        <v>Rumänien</v>
      </c>
      <c r="J24" s="51" t="str">
        <f t="shared" si="5"/>
        <v>BEL</v>
      </c>
      <c r="K24" s="51" t="str">
        <f t="shared" si="6"/>
        <v>ROU</v>
      </c>
      <c r="L24" s="126">
        <v>45465</v>
      </c>
      <c r="M24" s="127">
        <v>0.875</v>
      </c>
      <c r="N24" s="52" t="s">
        <v>1146</v>
      </c>
      <c r="O24" s="50" t="str">
        <f t="shared" si="7"/>
        <v>E</v>
      </c>
      <c r="P24" s="417"/>
      <c r="Q24" s="43" t="s">
        <v>484</v>
      </c>
      <c r="R24" s="50" t="str">
        <f>IF(ISNA(VLOOKUP(S24,'Pulldown-Listen'!$Y$2:$Z$56,2,0)=TRUE),Q24,VLOOKUP(S24,'Pulldown-Listen'!$Y$2:$Z$56,2,0))</f>
        <v>GEO</v>
      </c>
      <c r="S24" s="52" t="s">
        <v>32</v>
      </c>
      <c r="T24" s="43" t="s">
        <v>484</v>
      </c>
      <c r="U24" s="50" t="str">
        <f>IF(ISNA(VLOOKUP(S24,'Pulldown-Listen'!$Y$2:$Z$56,2,0)=TRUE),Q24,VLOOKUP(S24,'Pulldown-Listen'!$Y$2:$Z$56,2,0))</f>
        <v>GEO</v>
      </c>
      <c r="V24" s="246">
        <f>VLOOKUP(S24,Tabelle1!$G$2:$H$25,2,0)</f>
        <v>24</v>
      </c>
      <c r="W24" s="248">
        <f t="shared" si="8"/>
        <v>1</v>
      </c>
      <c r="Y24" s="52" t="s">
        <v>32</v>
      </c>
      <c r="Z24" s="248">
        <f t="shared" si="9"/>
        <v>1</v>
      </c>
    </row>
    <row r="25" spans="2:26" x14ac:dyDescent="0.35">
      <c r="B25" s="43">
        <v>23</v>
      </c>
      <c r="C25" s="49" t="s">
        <v>483</v>
      </c>
      <c r="D25" s="49" t="s">
        <v>485</v>
      </c>
      <c r="E25" s="50" t="str">
        <f t="shared" si="12"/>
        <v>F1-F3</v>
      </c>
      <c r="F25" s="50" t="str">
        <f t="shared" si="13"/>
        <v>F1-F3</v>
      </c>
      <c r="G25" s="50">
        <f t="shared" si="2"/>
        <v>23</v>
      </c>
      <c r="H25" s="51" t="str">
        <f t="shared" si="3"/>
        <v>Türkei</v>
      </c>
      <c r="I25" s="51" t="str">
        <f t="shared" si="4"/>
        <v>Portugal</v>
      </c>
      <c r="J25" s="51" t="str">
        <f t="shared" si="5"/>
        <v>TUR</v>
      </c>
      <c r="K25" s="51" t="str">
        <f t="shared" si="6"/>
        <v>POR</v>
      </c>
      <c r="L25" s="126">
        <v>45465</v>
      </c>
      <c r="M25" s="127">
        <v>0.75</v>
      </c>
      <c r="N25" s="391" t="s">
        <v>1145</v>
      </c>
      <c r="O25" s="50" t="str">
        <f t="shared" si="7"/>
        <v>F</v>
      </c>
      <c r="P25" s="417"/>
      <c r="Q25" s="43" t="s">
        <v>485</v>
      </c>
      <c r="R25" s="50" t="str">
        <f>IF(ISNA(VLOOKUP(S25,'Pulldown-Listen'!$Y$2:$Z$56,2,0)=TRUE),Q25,VLOOKUP(S25,'Pulldown-Listen'!$Y$2:$Z$56,2,0))</f>
        <v>POR</v>
      </c>
      <c r="S25" s="52" t="s">
        <v>42</v>
      </c>
      <c r="T25" s="43" t="s">
        <v>485</v>
      </c>
      <c r="U25" s="50" t="str">
        <f>IF(ISNA(VLOOKUP(S25,'Pulldown-Listen'!$Y$2:$Z$56,2,0)=TRUE),Q25,VLOOKUP(S25,'Pulldown-Listen'!$Y$2:$Z$56,2,0))</f>
        <v>POR</v>
      </c>
      <c r="V25" s="246">
        <f>VLOOKUP(S25,Tabelle1!$G$2:$H$25,2,0)</f>
        <v>2</v>
      </c>
      <c r="W25" s="248">
        <f t="shared" si="8"/>
        <v>23</v>
      </c>
      <c r="Y25" s="52" t="s">
        <v>42</v>
      </c>
      <c r="Z25" s="248">
        <f t="shared" si="9"/>
        <v>23</v>
      </c>
    </row>
    <row r="26" spans="2:26" x14ac:dyDescent="0.35">
      <c r="B26" s="43">
        <v>24</v>
      </c>
      <c r="C26" s="49" t="s">
        <v>484</v>
      </c>
      <c r="D26" s="49" t="s">
        <v>486</v>
      </c>
      <c r="E26" s="50" t="str">
        <f t="shared" si="12"/>
        <v>F2-F4</v>
      </c>
      <c r="F26" s="50" t="str">
        <f t="shared" si="13"/>
        <v>F2-F4</v>
      </c>
      <c r="G26" s="50">
        <f t="shared" si="2"/>
        <v>24</v>
      </c>
      <c r="H26" s="51" t="str">
        <f t="shared" si="3"/>
        <v>Georgien</v>
      </c>
      <c r="I26" s="51" t="str">
        <f t="shared" si="4"/>
        <v>Tschechien</v>
      </c>
      <c r="J26" s="51" t="str">
        <f t="shared" si="5"/>
        <v>GEO</v>
      </c>
      <c r="K26" s="51" t="str">
        <f t="shared" si="6"/>
        <v>CZE</v>
      </c>
      <c r="L26" s="126">
        <v>45465</v>
      </c>
      <c r="M26" s="127">
        <v>0.625</v>
      </c>
      <c r="N26" s="52" t="s">
        <v>1148</v>
      </c>
      <c r="O26" s="50" t="str">
        <f t="shared" si="7"/>
        <v>F</v>
      </c>
      <c r="P26" s="417"/>
      <c r="Q26" s="66" t="s">
        <v>486</v>
      </c>
      <c r="R26" s="64" t="str">
        <f>IF(ISNA(VLOOKUP(S26,'Pulldown-Listen'!$Y$2:$Z$56,2,0)=TRUE),Q26,VLOOKUP(S26,'Pulldown-Listen'!$Y$2:$Z$56,2,0))</f>
        <v>CZE</v>
      </c>
      <c r="S26" s="65" t="s">
        <v>51</v>
      </c>
      <c r="T26" s="66" t="s">
        <v>486</v>
      </c>
      <c r="U26" s="64" t="str">
        <f>IF(ISNA(VLOOKUP(S26,'Pulldown-Listen'!$Y$2:$Z$56,2,0)=TRUE),Q26,VLOOKUP(S26,'Pulldown-Listen'!$Y$2:$Z$56,2,0))</f>
        <v>CZE</v>
      </c>
      <c r="V26" s="448">
        <f>VLOOKUP(S26,Tabelle1!$G$2:$H$25,2,0)</f>
        <v>18</v>
      </c>
      <c r="W26" s="376">
        <f t="shared" si="8"/>
        <v>7</v>
      </c>
      <c r="Y26" s="65" t="s">
        <v>51</v>
      </c>
      <c r="Z26" s="248">
        <f t="shared" si="9"/>
        <v>7</v>
      </c>
    </row>
    <row r="27" spans="2:26" x14ac:dyDescent="0.35">
      <c r="B27" s="43">
        <v>25</v>
      </c>
      <c r="C27" s="49" t="s">
        <v>172</v>
      </c>
      <c r="D27" s="49" t="s">
        <v>166</v>
      </c>
      <c r="E27" s="50" t="str">
        <f t="shared" si="12"/>
        <v>A4-A1</v>
      </c>
      <c r="F27" s="50" t="str">
        <f t="shared" si="13"/>
        <v>A1-A4</v>
      </c>
      <c r="G27" s="50">
        <f t="shared" si="2"/>
        <v>25</v>
      </c>
      <c r="H27" s="51" t="str">
        <f t="shared" si="3"/>
        <v>Schweiz</v>
      </c>
      <c r="I27" s="51" t="str">
        <f t="shared" si="4"/>
        <v>Deutschland</v>
      </c>
      <c r="J27" s="51" t="str">
        <f t="shared" si="5"/>
        <v>SUI</v>
      </c>
      <c r="K27" s="51" t="str">
        <f t="shared" si="6"/>
        <v>GER</v>
      </c>
      <c r="L27" s="126">
        <v>45466</v>
      </c>
      <c r="M27" s="127">
        <v>0.875</v>
      </c>
      <c r="N27" s="52" t="s">
        <v>1151</v>
      </c>
      <c r="O27" s="50" t="str">
        <f t="shared" si="7"/>
        <v>A</v>
      </c>
      <c r="P27" s="417"/>
      <c r="W27" s="247">
        <f>SUM(W3:W26)</f>
        <v>300</v>
      </c>
      <c r="Z27" s="394">
        <f>SUM(Z3:Z26)</f>
        <v>300</v>
      </c>
    </row>
    <row r="28" spans="2:26" x14ac:dyDescent="0.35">
      <c r="B28" s="43">
        <v>26</v>
      </c>
      <c r="C28" s="49" t="s">
        <v>167</v>
      </c>
      <c r="D28" s="49" t="s">
        <v>171</v>
      </c>
      <c r="E28" s="50" t="str">
        <f t="shared" si="12"/>
        <v>A2-A3</v>
      </c>
      <c r="F28" s="50" t="str">
        <f t="shared" si="13"/>
        <v>A2-A3</v>
      </c>
      <c r="G28" s="50">
        <f t="shared" si="2"/>
        <v>26</v>
      </c>
      <c r="H28" s="51" t="str">
        <f t="shared" si="3"/>
        <v>Schottland</v>
      </c>
      <c r="I28" s="51" t="str">
        <f t="shared" si="4"/>
        <v>Ungarn</v>
      </c>
      <c r="J28" s="51" t="str">
        <f t="shared" si="5"/>
        <v>SCO</v>
      </c>
      <c r="K28" s="51" t="str">
        <f t="shared" si="6"/>
        <v>HUN</v>
      </c>
      <c r="L28" s="126">
        <v>45466</v>
      </c>
      <c r="M28" s="127">
        <v>0.875</v>
      </c>
      <c r="N28" s="52" t="s">
        <v>1149</v>
      </c>
      <c r="O28" s="50" t="str">
        <f t="shared" si="7"/>
        <v>A</v>
      </c>
      <c r="P28" s="417"/>
      <c r="Q28" s="43" t="s">
        <v>185</v>
      </c>
      <c r="R28" s="50" t="str">
        <f>VLOOKUP(S28,$S$3:$U$26,3,0)</f>
        <v>GER</v>
      </c>
      <c r="S28" s="72" t="str">
        <f>VLOOKUP(Q28,'Gruppen-Tabellen'!$AH$3:$AI$90,2,0)</f>
        <v>Deutschland</v>
      </c>
    </row>
    <row r="29" spans="2:26" x14ac:dyDescent="0.35">
      <c r="B29" s="43">
        <v>27</v>
      </c>
      <c r="C29" s="49" t="s">
        <v>176</v>
      </c>
      <c r="D29" s="49" t="s">
        <v>173</v>
      </c>
      <c r="E29" s="50" t="str">
        <f t="shared" si="12"/>
        <v>B4-B1</v>
      </c>
      <c r="F29" s="50" t="str">
        <f t="shared" si="13"/>
        <v>B1-B4</v>
      </c>
      <c r="G29" s="50">
        <f t="shared" si="2"/>
        <v>27</v>
      </c>
      <c r="H29" s="51" t="str">
        <f t="shared" si="3"/>
        <v>Albanien</v>
      </c>
      <c r="I29" s="51" t="str">
        <f t="shared" si="4"/>
        <v>Spanien</v>
      </c>
      <c r="J29" s="51" t="str">
        <f t="shared" si="5"/>
        <v>ALB</v>
      </c>
      <c r="K29" s="51" t="str">
        <f t="shared" si="6"/>
        <v>ESP</v>
      </c>
      <c r="L29" s="126">
        <v>45467</v>
      </c>
      <c r="M29" s="127">
        <v>0.875</v>
      </c>
      <c r="N29" s="52" t="s">
        <v>1150</v>
      </c>
      <c r="O29" s="50" t="str">
        <f t="shared" si="7"/>
        <v>B</v>
      </c>
      <c r="P29" s="417"/>
      <c r="Q29" s="43" t="s">
        <v>187</v>
      </c>
      <c r="R29" s="50" t="str">
        <f>VLOOKUP(S29,$S$3:$U$26,3,0)</f>
        <v>HUN</v>
      </c>
      <c r="S29" s="72" t="str">
        <f>VLOOKUP(Q29,'Gruppen-Tabellen'!$AH$3:$AI$90,2,0)</f>
        <v>Ungarn</v>
      </c>
    </row>
    <row r="30" spans="2:26" x14ac:dyDescent="0.35">
      <c r="B30" s="43">
        <v>28</v>
      </c>
      <c r="C30" s="49" t="s">
        <v>174</v>
      </c>
      <c r="D30" s="49" t="s">
        <v>175</v>
      </c>
      <c r="E30" s="50" t="str">
        <f t="shared" si="12"/>
        <v>B2-B3</v>
      </c>
      <c r="F30" s="50" t="str">
        <f t="shared" si="13"/>
        <v>B2-B3</v>
      </c>
      <c r="G30" s="50">
        <f t="shared" si="2"/>
        <v>28</v>
      </c>
      <c r="H30" s="51" t="str">
        <f t="shared" si="3"/>
        <v>Kroatien</v>
      </c>
      <c r="I30" s="51" t="str">
        <f t="shared" si="4"/>
        <v>Italien</v>
      </c>
      <c r="J30" s="51" t="str">
        <f t="shared" si="5"/>
        <v>CRO</v>
      </c>
      <c r="K30" s="51" t="str">
        <f t="shared" si="6"/>
        <v>ITA</v>
      </c>
      <c r="L30" s="126">
        <v>45467</v>
      </c>
      <c r="M30" s="127">
        <v>0.875</v>
      </c>
      <c r="N30" s="52" t="s">
        <v>1152</v>
      </c>
      <c r="O30" s="50" t="str">
        <f t="shared" si="7"/>
        <v>B</v>
      </c>
      <c r="P30" s="417"/>
      <c r="Q30" s="43" t="s">
        <v>186</v>
      </c>
      <c r="R30" s="50" t="str">
        <f t="shared" ref="R30:R51" si="14">VLOOKUP(S30,$S$3:$U$26,3,0)</f>
        <v>SCO</v>
      </c>
      <c r="S30" s="72" t="str">
        <f>VLOOKUP(Q30,'Gruppen-Tabellen'!$AH$3:$AI$90,2,0)</f>
        <v>Schottland</v>
      </c>
    </row>
    <row r="31" spans="2:26" x14ac:dyDescent="0.35">
      <c r="B31" s="43">
        <v>29</v>
      </c>
      <c r="C31" s="49" t="s">
        <v>180</v>
      </c>
      <c r="D31" s="49" t="s">
        <v>177</v>
      </c>
      <c r="E31" s="50" t="str">
        <f t="shared" si="12"/>
        <v>C4-C1</v>
      </c>
      <c r="F31" s="50" t="str">
        <f t="shared" si="13"/>
        <v>C1-C4</v>
      </c>
      <c r="G31" s="50">
        <f t="shared" si="2"/>
        <v>29</v>
      </c>
      <c r="H31" s="51" t="str">
        <f t="shared" si="3"/>
        <v>England</v>
      </c>
      <c r="I31" s="51" t="str">
        <f t="shared" si="4"/>
        <v>Slowenien</v>
      </c>
      <c r="J31" s="51" t="str">
        <f t="shared" si="5"/>
        <v>ENG</v>
      </c>
      <c r="K31" s="51" t="str">
        <f t="shared" si="6"/>
        <v>SVN</v>
      </c>
      <c r="L31" s="126">
        <v>45468</v>
      </c>
      <c r="M31" s="127">
        <v>0.875</v>
      </c>
      <c r="N31" s="52" t="s">
        <v>1146</v>
      </c>
      <c r="O31" s="50" t="str">
        <f t="shared" si="7"/>
        <v>C</v>
      </c>
      <c r="P31" s="417"/>
      <c r="Q31" s="66" t="s">
        <v>188</v>
      </c>
      <c r="R31" s="64" t="str">
        <f t="shared" si="14"/>
        <v>SUI</v>
      </c>
      <c r="S31" s="71" t="str">
        <f>VLOOKUP(Q31,'Gruppen-Tabellen'!$AH$3:$AI$90,2,0)</f>
        <v>Schweiz</v>
      </c>
    </row>
    <row r="32" spans="2:26" x14ac:dyDescent="0.35">
      <c r="B32" s="43">
        <v>30</v>
      </c>
      <c r="C32" s="49" t="s">
        <v>178</v>
      </c>
      <c r="D32" s="49" t="s">
        <v>179</v>
      </c>
      <c r="E32" s="50" t="str">
        <f t="shared" si="12"/>
        <v>C2-C3</v>
      </c>
      <c r="F32" s="50" t="str">
        <f t="shared" si="13"/>
        <v>C2-C3</v>
      </c>
      <c r="G32" s="50">
        <f t="shared" si="2"/>
        <v>30</v>
      </c>
      <c r="H32" s="51" t="str">
        <f t="shared" si="3"/>
        <v>Dänemark</v>
      </c>
      <c r="I32" s="51" t="str">
        <f t="shared" si="4"/>
        <v>Serbien</v>
      </c>
      <c r="J32" s="51" t="str">
        <f t="shared" si="5"/>
        <v>DEN</v>
      </c>
      <c r="K32" s="51" t="str">
        <f t="shared" si="6"/>
        <v>SRB</v>
      </c>
      <c r="L32" s="126">
        <v>45468</v>
      </c>
      <c r="M32" s="127">
        <v>0.875</v>
      </c>
      <c r="N32" s="52" t="s">
        <v>672</v>
      </c>
      <c r="O32" s="50" t="str">
        <f t="shared" si="7"/>
        <v>C</v>
      </c>
      <c r="P32" s="417"/>
      <c r="Q32" s="43" t="s">
        <v>189</v>
      </c>
      <c r="R32" s="50" t="str">
        <f t="shared" si="14"/>
        <v>ESP</v>
      </c>
      <c r="S32" s="72" t="str">
        <f>VLOOKUP(Q32,'Gruppen-Tabellen'!$AH$3:$AI$90,2,0)</f>
        <v>Spanien</v>
      </c>
    </row>
    <row r="33" spans="2:19" x14ac:dyDescent="0.35">
      <c r="B33" s="43">
        <v>31</v>
      </c>
      <c r="C33" s="49" t="s">
        <v>182</v>
      </c>
      <c r="D33" s="49" t="s">
        <v>183</v>
      </c>
      <c r="E33" s="50" t="str">
        <f t="shared" si="12"/>
        <v>D2-D3</v>
      </c>
      <c r="F33" s="50" t="str">
        <f t="shared" si="13"/>
        <v>D2-D3</v>
      </c>
      <c r="G33" s="50">
        <f t="shared" si="2"/>
        <v>31</v>
      </c>
      <c r="H33" s="51" t="str">
        <f t="shared" si="3"/>
        <v>Niederlande</v>
      </c>
      <c r="I33" s="51" t="str">
        <f t="shared" si="4"/>
        <v>Österreich</v>
      </c>
      <c r="J33" s="51" t="str">
        <f t="shared" si="5"/>
        <v>NED</v>
      </c>
      <c r="K33" s="51" t="str">
        <f t="shared" si="6"/>
        <v>AUT</v>
      </c>
      <c r="L33" s="126">
        <v>45468</v>
      </c>
      <c r="M33" s="127">
        <v>0.75</v>
      </c>
      <c r="N33" s="52" t="s">
        <v>1144</v>
      </c>
      <c r="O33" s="50" t="str">
        <f t="shared" si="7"/>
        <v>D</v>
      </c>
      <c r="P33" s="417"/>
      <c r="Q33" s="43" t="s">
        <v>191</v>
      </c>
      <c r="R33" s="50" t="str">
        <f t="shared" si="14"/>
        <v>ALB</v>
      </c>
      <c r="S33" s="72" t="str">
        <f>VLOOKUP(Q33,'Gruppen-Tabellen'!$AH$3:$AI$90,2,0)</f>
        <v>Albanien</v>
      </c>
    </row>
    <row r="34" spans="2:19" x14ac:dyDescent="0.35">
      <c r="B34" s="43">
        <v>32</v>
      </c>
      <c r="C34" s="49" t="s">
        <v>184</v>
      </c>
      <c r="D34" s="49" t="s">
        <v>181</v>
      </c>
      <c r="E34" s="50" t="str">
        <f t="shared" si="12"/>
        <v>D4-D1</v>
      </c>
      <c r="F34" s="50" t="str">
        <f t="shared" si="13"/>
        <v>D1-D4</v>
      </c>
      <c r="G34" s="50">
        <f t="shared" si="2"/>
        <v>32</v>
      </c>
      <c r="H34" s="51" t="str">
        <f t="shared" si="3"/>
        <v>Frankreich</v>
      </c>
      <c r="I34" s="51" t="str">
        <f t="shared" si="4"/>
        <v>Polen</v>
      </c>
      <c r="J34" s="51" t="str">
        <f t="shared" si="5"/>
        <v>FRA</v>
      </c>
      <c r="K34" s="51" t="str">
        <f t="shared" si="6"/>
        <v>POL</v>
      </c>
      <c r="L34" s="126">
        <v>45468</v>
      </c>
      <c r="M34" s="127">
        <v>0.75</v>
      </c>
      <c r="N34" s="52" t="s">
        <v>1145</v>
      </c>
      <c r="O34" s="50" t="str">
        <f t="shared" si="7"/>
        <v>D</v>
      </c>
      <c r="P34" s="417"/>
      <c r="Q34" s="43" t="s">
        <v>190</v>
      </c>
      <c r="R34" s="50" t="str">
        <f t="shared" si="14"/>
        <v>CRO</v>
      </c>
      <c r="S34" s="72" t="str">
        <f>VLOOKUP(Q34,'Gruppen-Tabellen'!$AH$3:$AI$90,2,0)</f>
        <v>Kroatien</v>
      </c>
    </row>
    <row r="35" spans="2:19" x14ac:dyDescent="0.35">
      <c r="B35" s="43">
        <v>33</v>
      </c>
      <c r="C35" s="49" t="s">
        <v>480</v>
      </c>
      <c r="D35" s="49" t="s">
        <v>481</v>
      </c>
      <c r="E35" s="50" t="str">
        <f t="shared" si="12"/>
        <v>E2-E3</v>
      </c>
      <c r="F35" s="50" t="str">
        <f t="shared" si="13"/>
        <v>E2-E3</v>
      </c>
      <c r="G35" s="50">
        <f t="shared" si="2"/>
        <v>33</v>
      </c>
      <c r="H35" s="51" t="str">
        <f t="shared" si="3"/>
        <v>Slowakei</v>
      </c>
      <c r="I35" s="51" t="str">
        <f t="shared" si="4"/>
        <v>Rumänien</v>
      </c>
      <c r="J35" s="51" t="str">
        <f t="shared" si="5"/>
        <v>SVK</v>
      </c>
      <c r="K35" s="51" t="str">
        <f t="shared" si="6"/>
        <v>ROU</v>
      </c>
      <c r="L35" s="126">
        <v>45469</v>
      </c>
      <c r="M35" s="127">
        <v>0.75</v>
      </c>
      <c r="N35" s="52" t="s">
        <v>1151</v>
      </c>
      <c r="O35" s="50" t="str">
        <f t="shared" si="7"/>
        <v>E</v>
      </c>
      <c r="P35" s="417"/>
      <c r="Q35" s="66" t="s">
        <v>192</v>
      </c>
      <c r="R35" s="64" t="str">
        <f t="shared" si="14"/>
        <v>ITA</v>
      </c>
      <c r="S35" s="71" t="str">
        <f>VLOOKUP(Q35,'Gruppen-Tabellen'!$AH$3:$AI$90,2,0)</f>
        <v>Italien</v>
      </c>
    </row>
    <row r="36" spans="2:19" x14ac:dyDescent="0.35">
      <c r="B36" s="43">
        <v>34</v>
      </c>
      <c r="C36" s="49" t="s">
        <v>482</v>
      </c>
      <c r="D36" s="49" t="s">
        <v>479</v>
      </c>
      <c r="E36" s="50" t="str">
        <f t="shared" si="12"/>
        <v>E4-E1</v>
      </c>
      <c r="F36" s="50" t="str">
        <f t="shared" si="13"/>
        <v>E1-E4</v>
      </c>
      <c r="G36" s="50">
        <f t="shared" si="2"/>
        <v>34</v>
      </c>
      <c r="H36" s="51" t="str">
        <f t="shared" si="3"/>
        <v>Ukraine</v>
      </c>
      <c r="I36" s="51" t="str">
        <f t="shared" si="4"/>
        <v>Belgien</v>
      </c>
      <c r="J36" s="51" t="str">
        <f t="shared" si="5"/>
        <v>UKR</v>
      </c>
      <c r="K36" s="51" t="str">
        <f t="shared" si="6"/>
        <v>BEL</v>
      </c>
      <c r="L36" s="126">
        <v>45469</v>
      </c>
      <c r="M36" s="127">
        <v>0.75</v>
      </c>
      <c r="N36" s="52" t="s">
        <v>1149</v>
      </c>
      <c r="O36" s="50" t="str">
        <f t="shared" si="7"/>
        <v>E</v>
      </c>
      <c r="P36" s="417"/>
      <c r="Q36" s="43" t="s">
        <v>193</v>
      </c>
      <c r="R36" s="50" t="str">
        <f t="shared" si="14"/>
        <v>ENG</v>
      </c>
      <c r="S36" s="72" t="str">
        <f>VLOOKUP(Q36,'Gruppen-Tabellen'!$AH$3:$AI$90,2,0)</f>
        <v>England</v>
      </c>
    </row>
    <row r="37" spans="2:19" x14ac:dyDescent="0.35">
      <c r="B37" s="43">
        <v>35</v>
      </c>
      <c r="C37" s="49" t="s">
        <v>484</v>
      </c>
      <c r="D37" s="49" t="s">
        <v>485</v>
      </c>
      <c r="E37" s="50" t="str">
        <f t="shared" si="12"/>
        <v>F2-F3</v>
      </c>
      <c r="F37" s="50" t="str">
        <f t="shared" si="13"/>
        <v>F2-F3</v>
      </c>
      <c r="G37" s="50">
        <f t="shared" si="2"/>
        <v>35</v>
      </c>
      <c r="H37" s="51" t="str">
        <f t="shared" si="3"/>
        <v>Georgien</v>
      </c>
      <c r="I37" s="51" t="str">
        <f t="shared" si="4"/>
        <v>Portugal</v>
      </c>
      <c r="J37" s="51" t="str">
        <f t="shared" si="5"/>
        <v>GEO</v>
      </c>
      <c r="K37" s="51" t="str">
        <f t="shared" si="6"/>
        <v>POR</v>
      </c>
      <c r="L37" s="126">
        <v>45469</v>
      </c>
      <c r="M37" s="127">
        <v>0.875</v>
      </c>
      <c r="N37" s="52" t="s">
        <v>1147</v>
      </c>
      <c r="O37" s="50" t="str">
        <f t="shared" si="7"/>
        <v>F</v>
      </c>
      <c r="P37" s="417"/>
      <c r="Q37" s="43" t="s">
        <v>195</v>
      </c>
      <c r="R37" s="50" t="str">
        <f t="shared" si="14"/>
        <v>DEN</v>
      </c>
      <c r="S37" s="72" t="str">
        <f>VLOOKUP(Q37,'Gruppen-Tabellen'!$AH$3:$AI$90,2,0)</f>
        <v>Dänemark</v>
      </c>
    </row>
    <row r="38" spans="2:19" x14ac:dyDescent="0.35">
      <c r="B38" s="43">
        <v>36</v>
      </c>
      <c r="C38" s="49" t="s">
        <v>486</v>
      </c>
      <c r="D38" s="49" t="s">
        <v>483</v>
      </c>
      <c r="E38" s="50" t="str">
        <f t="shared" si="12"/>
        <v>F4-F1</v>
      </c>
      <c r="F38" s="50" t="str">
        <f t="shared" si="13"/>
        <v>F1-F4</v>
      </c>
      <c r="G38" s="50">
        <f t="shared" si="2"/>
        <v>36</v>
      </c>
      <c r="H38" s="51" t="str">
        <f t="shared" si="3"/>
        <v>Tschechien</v>
      </c>
      <c r="I38" s="51" t="str">
        <f t="shared" si="4"/>
        <v>Türkei</v>
      </c>
      <c r="J38" s="51" t="str">
        <f t="shared" si="5"/>
        <v>CZE</v>
      </c>
      <c r="K38" s="51" t="str">
        <f t="shared" si="6"/>
        <v>TUR</v>
      </c>
      <c r="L38" s="126">
        <v>45469</v>
      </c>
      <c r="M38" s="127">
        <v>0.875</v>
      </c>
      <c r="N38" s="52" t="s">
        <v>1148</v>
      </c>
      <c r="O38" s="50" t="str">
        <f t="shared" si="7"/>
        <v>F</v>
      </c>
      <c r="P38" s="417"/>
      <c r="Q38" s="43" t="s">
        <v>194</v>
      </c>
      <c r="R38" s="50" t="str">
        <f t="shared" si="14"/>
        <v>SVN</v>
      </c>
      <c r="S38" s="72" t="str">
        <f>VLOOKUP(Q38,'Gruppen-Tabellen'!$AH$3:$AI$90,2,0)</f>
        <v>Slowenien</v>
      </c>
    </row>
    <row r="39" spans="2:19" x14ac:dyDescent="0.35">
      <c r="H39" s="74"/>
      <c r="I39" s="74"/>
      <c r="J39" s="74"/>
      <c r="K39" s="74"/>
      <c r="L39" s="273"/>
      <c r="M39" s="274"/>
      <c r="P39" s="417"/>
      <c r="Q39" s="66" t="s">
        <v>196</v>
      </c>
      <c r="R39" s="64" t="str">
        <f t="shared" si="14"/>
        <v>SRB</v>
      </c>
      <c r="S39" s="71" t="str">
        <f>VLOOKUP(Q39,'Gruppen-Tabellen'!$AH$3:$AI$90,2,0)</f>
        <v>Serbien</v>
      </c>
    </row>
    <row r="40" spans="2:19" x14ac:dyDescent="0.35">
      <c r="B40" s="43">
        <v>37</v>
      </c>
      <c r="C40" s="272" t="str">
        <f>Modus!C34</f>
        <v>1A</v>
      </c>
      <c r="D40" s="272" t="str">
        <f>IF(ISNA(Modus!D35=TRUE),"3W",Modus!D34)</f>
        <v>2C</v>
      </c>
      <c r="E40" s="50" t="str">
        <f t="shared" ref="E40:E47" si="15">CONCATENATE(C40,"-",D40)</f>
        <v>1A-2C</v>
      </c>
      <c r="F40" s="50" t="str">
        <f t="shared" ref="F40:F47" si="16">IF(RIGHT(C40,1)&gt;RIGHT(D40,1),CONCATENATE(D40,"-",C40),CONCATENATE(C40,"-",D40))</f>
        <v>1A-2C</v>
      </c>
      <c r="G40" s="50">
        <f t="shared" ref="G40:G47" si="17">B40</f>
        <v>37</v>
      </c>
      <c r="H40" s="51" t="str">
        <f t="shared" ref="H40:H47" si="18">VLOOKUP(C40,$Q$28:$S$51,3,0)</f>
        <v>Deutschland</v>
      </c>
      <c r="I40" s="51" t="str">
        <f>IF(ISNA(VLOOKUP(D40,$Q$28:$S$51,3,0)=TRUE),D40,VLOOKUP(D40,$Q$28:$S$51,3,0))</f>
        <v>Dänemark</v>
      </c>
      <c r="J40" s="51" t="str">
        <f t="shared" ref="J40:J47" si="19">VLOOKUP(C40,$Q$28:$S$51,2,0)</f>
        <v>GER</v>
      </c>
      <c r="K40" s="51" t="str">
        <f>IF(ISNA(VLOOKUP(D40,$Q$28:$S$51,2,0)=TRUE),D40,VLOOKUP(D40,$Q$28:$S$51,2,0))</f>
        <v>DEN</v>
      </c>
      <c r="L40" s="126">
        <v>45472</v>
      </c>
      <c r="M40" s="127">
        <v>0.875</v>
      </c>
      <c r="N40" s="52" t="s">
        <v>1145</v>
      </c>
      <c r="O40" s="43" t="s">
        <v>544</v>
      </c>
      <c r="P40" s="417"/>
      <c r="Q40" s="43" t="s">
        <v>197</v>
      </c>
      <c r="R40" s="50" t="str">
        <f t="shared" si="14"/>
        <v>FRA</v>
      </c>
      <c r="S40" s="72" t="str">
        <f>VLOOKUP(Q40,'Gruppen-Tabellen'!$AH$3:$AI$90,2,0)</f>
        <v>Frankreich</v>
      </c>
    </row>
    <row r="41" spans="2:19" x14ac:dyDescent="0.35">
      <c r="B41" s="43">
        <v>38</v>
      </c>
      <c r="C41" s="272" t="str">
        <f>Modus!C40</f>
        <v>2A</v>
      </c>
      <c r="D41" s="272" t="str">
        <f>Modus!D40</f>
        <v>2B</v>
      </c>
      <c r="E41" s="50" t="str">
        <f t="shared" si="15"/>
        <v>2A-2B</v>
      </c>
      <c r="F41" s="50" t="str">
        <f t="shared" si="16"/>
        <v>2A-2B</v>
      </c>
      <c r="G41" s="50">
        <f t="shared" si="17"/>
        <v>38</v>
      </c>
      <c r="H41" s="51" t="str">
        <f t="shared" si="18"/>
        <v>Ungarn</v>
      </c>
      <c r="I41" s="51" t="str">
        <f>VLOOKUP(D41,$Q$28:$S$51,3,0)</f>
        <v>Albanien</v>
      </c>
      <c r="J41" s="51" t="str">
        <f t="shared" si="19"/>
        <v>HUN</v>
      </c>
      <c r="K41" s="51" t="str">
        <f>VLOOKUP(D41,$Q$28:$S$51,2,0)</f>
        <v>ALB</v>
      </c>
      <c r="L41" s="126">
        <v>45472</v>
      </c>
      <c r="M41" s="127">
        <v>0.75</v>
      </c>
      <c r="N41" s="52" t="s">
        <v>1144</v>
      </c>
      <c r="O41" s="43" t="s">
        <v>545</v>
      </c>
      <c r="P41" s="417"/>
      <c r="Q41" s="43" t="s">
        <v>199</v>
      </c>
      <c r="R41" s="50" t="str">
        <f t="shared" si="14"/>
        <v>AUT</v>
      </c>
      <c r="S41" s="72" t="str">
        <f>VLOOKUP(Q41,'Gruppen-Tabellen'!$AH$3:$AI$90,2,0)</f>
        <v>Österreich</v>
      </c>
    </row>
    <row r="42" spans="2:19" x14ac:dyDescent="0.35">
      <c r="B42" s="43">
        <v>39</v>
      </c>
      <c r="C42" s="272" t="str">
        <f>Modus!C33</f>
        <v>1B</v>
      </c>
      <c r="D42" s="272" t="str">
        <f>Modus!D33</f>
        <v>3A</v>
      </c>
      <c r="E42" s="50" t="str">
        <f t="shared" si="15"/>
        <v>1B-3A</v>
      </c>
      <c r="F42" s="50" t="str">
        <f t="shared" si="16"/>
        <v>3A-1B</v>
      </c>
      <c r="G42" s="50">
        <f t="shared" si="17"/>
        <v>39</v>
      </c>
      <c r="H42" s="51" t="str">
        <f t="shared" si="18"/>
        <v>Spanien</v>
      </c>
      <c r="I42" s="51" t="str">
        <f>VLOOKUP(D42,$Q$28:$S$51,3,0)</f>
        <v>Schottland</v>
      </c>
      <c r="J42" s="51" t="str">
        <f t="shared" si="19"/>
        <v>ESP</v>
      </c>
      <c r="K42" s="51" t="str">
        <f>VLOOKUP(D42,$Q$28:$S$51,2,0)</f>
        <v>SCO</v>
      </c>
      <c r="L42" s="126">
        <v>45473</v>
      </c>
      <c r="M42" s="127">
        <v>0.875</v>
      </c>
      <c r="N42" s="52" t="s">
        <v>1146</v>
      </c>
      <c r="O42" s="43" t="s">
        <v>546</v>
      </c>
      <c r="P42" s="417"/>
      <c r="Q42" s="43" t="s">
        <v>198</v>
      </c>
      <c r="R42" s="50" t="str">
        <f t="shared" si="14"/>
        <v>NED</v>
      </c>
      <c r="S42" s="72" t="str">
        <f>VLOOKUP(Q42,'Gruppen-Tabellen'!$AH$3:$AI$90,2,0)</f>
        <v>Niederlande</v>
      </c>
    </row>
    <row r="43" spans="2:19" x14ac:dyDescent="0.35">
      <c r="B43" s="43">
        <v>40</v>
      </c>
      <c r="C43" s="272" t="str">
        <f>Modus!C39</f>
        <v>1C</v>
      </c>
      <c r="D43" s="272" t="str">
        <f>Modus!D39</f>
        <v>3D</v>
      </c>
      <c r="E43" s="50" t="str">
        <f t="shared" si="15"/>
        <v>1C-3D</v>
      </c>
      <c r="F43" s="50" t="str">
        <f t="shared" si="16"/>
        <v>1C-3D</v>
      </c>
      <c r="G43" s="50">
        <f t="shared" si="17"/>
        <v>40</v>
      </c>
      <c r="H43" s="51" t="str">
        <f t="shared" si="18"/>
        <v>England</v>
      </c>
      <c r="I43" s="51" t="str">
        <f>VLOOKUP(D43,$Q$28:$S$51,3,0)</f>
        <v>Niederlande</v>
      </c>
      <c r="J43" s="51" t="str">
        <f t="shared" si="19"/>
        <v>ENG</v>
      </c>
      <c r="K43" s="51" t="str">
        <f>VLOOKUP(D43,$Q$28:$S$51,2,0)</f>
        <v>NED</v>
      </c>
      <c r="L43" s="126">
        <v>45473</v>
      </c>
      <c r="M43" s="127">
        <v>0.75</v>
      </c>
      <c r="N43" s="52" t="s">
        <v>1147</v>
      </c>
      <c r="O43" s="43" t="s">
        <v>547</v>
      </c>
      <c r="P43" s="417"/>
      <c r="Q43" s="66" t="s">
        <v>200</v>
      </c>
      <c r="R43" s="64" t="str">
        <f t="shared" si="14"/>
        <v>POL</v>
      </c>
      <c r="S43" s="71" t="str">
        <f>VLOOKUP(Q43,'Gruppen-Tabellen'!$AH$3:$AI$90,2,0)</f>
        <v>Polen</v>
      </c>
    </row>
    <row r="44" spans="2:19" x14ac:dyDescent="0.35">
      <c r="B44" s="43">
        <v>41</v>
      </c>
      <c r="C44" s="272" t="str">
        <f>Modus!C35</f>
        <v>1F</v>
      </c>
      <c r="D44" s="272" t="str">
        <f>IF(ISNA(Modus!D34=TRUE),"3X",Modus!D35)</f>
        <v>3C</v>
      </c>
      <c r="E44" s="50" t="str">
        <f t="shared" si="15"/>
        <v>1F-3C</v>
      </c>
      <c r="F44" s="50" t="str">
        <f t="shared" si="16"/>
        <v>3C-1F</v>
      </c>
      <c r="G44" s="50">
        <f t="shared" si="17"/>
        <v>41</v>
      </c>
      <c r="H44" s="51" t="str">
        <f t="shared" si="18"/>
        <v>Portugal</v>
      </c>
      <c r="I44" s="51" t="str">
        <f>IF(ISNA(VLOOKUP(D44,$Q$28:$S$51,3,0)=TRUE),D44,VLOOKUP(D44,$Q$28:$S$51,3,0))</f>
        <v>Slowenien</v>
      </c>
      <c r="J44" s="51" t="str">
        <f t="shared" si="19"/>
        <v>POR</v>
      </c>
      <c r="K44" s="51" t="str">
        <f>IF(ISNA(VLOOKUP(D44,$Q$28:$S$51,2,0)=TRUE),D44,VLOOKUP(D44,$Q$28:$S$51,2,0))</f>
        <v>SVN</v>
      </c>
      <c r="L44" s="126">
        <v>45474</v>
      </c>
      <c r="M44" s="127">
        <v>0.875</v>
      </c>
      <c r="N44" s="52" t="s">
        <v>1151</v>
      </c>
      <c r="O44" s="43" t="s">
        <v>548</v>
      </c>
      <c r="P44" s="417"/>
      <c r="Q44" s="43" t="s">
        <v>487</v>
      </c>
      <c r="R44" s="50" t="str">
        <f t="shared" si="14"/>
        <v>BEL</v>
      </c>
      <c r="S44" s="72" t="str">
        <f>VLOOKUP(Q44,'Gruppen-Tabellen'!$AH$3:$AI$90,2,0)</f>
        <v>Belgien</v>
      </c>
    </row>
    <row r="45" spans="2:19" x14ac:dyDescent="0.35">
      <c r="B45" s="43">
        <v>42</v>
      </c>
      <c r="C45" s="272" t="str">
        <f>Modus!C36</f>
        <v>2D</v>
      </c>
      <c r="D45" s="272" t="str">
        <f>IF(ISNA(Modus!D36=TRUE),"3Y",Modus!D36)</f>
        <v>2E</v>
      </c>
      <c r="E45" s="50" t="str">
        <f t="shared" si="15"/>
        <v>2D-2E</v>
      </c>
      <c r="F45" s="50" t="str">
        <f t="shared" si="16"/>
        <v>2D-2E</v>
      </c>
      <c r="G45" s="50">
        <f t="shared" si="17"/>
        <v>42</v>
      </c>
      <c r="H45" s="51" t="str">
        <f t="shared" si="18"/>
        <v>Österreich</v>
      </c>
      <c r="I45" s="51" t="str">
        <f>IF(ISNA(VLOOKUP(D45,$Q$28:$S$51,3,0)=TRUE),D45,VLOOKUP(D45,$Q$28:$S$51,3,0))</f>
        <v>Rumänien</v>
      </c>
      <c r="J45" s="51" t="str">
        <f t="shared" si="19"/>
        <v>AUT</v>
      </c>
      <c r="K45" s="51" t="str">
        <f>IF(ISNA(VLOOKUP(D45,$Q$28:$S$51,2,0)=TRUE),D45,VLOOKUP(D45,$Q$28:$S$51,2,0))</f>
        <v>ROU</v>
      </c>
      <c r="L45" s="126">
        <v>45474</v>
      </c>
      <c r="M45" s="127">
        <v>0.75</v>
      </c>
      <c r="N45" s="52" t="s">
        <v>1150</v>
      </c>
      <c r="O45" s="43" t="s">
        <v>549</v>
      </c>
      <c r="P45" s="417"/>
      <c r="Q45" s="43" t="s">
        <v>488</v>
      </c>
      <c r="R45" s="50" t="str">
        <f t="shared" si="14"/>
        <v>ROU</v>
      </c>
      <c r="S45" s="72" t="str">
        <f>VLOOKUP(Q45,'Gruppen-Tabellen'!$AH$3:$AI$90,2,0)</f>
        <v>Rumänien</v>
      </c>
    </row>
    <row r="46" spans="2:19" x14ac:dyDescent="0.35">
      <c r="B46" s="43">
        <v>43</v>
      </c>
      <c r="C46" s="272" t="str">
        <f>Modus!C37</f>
        <v>1E</v>
      </c>
      <c r="D46" s="272" t="str">
        <f>IF(ISNA(Modus!D37=TRUE),"3Z",Modus!D37)</f>
        <v>3B</v>
      </c>
      <c r="E46" s="50" t="str">
        <f t="shared" si="15"/>
        <v>1E-3B</v>
      </c>
      <c r="F46" s="50" t="str">
        <f t="shared" si="16"/>
        <v>3B-1E</v>
      </c>
      <c r="G46" s="50">
        <f t="shared" si="17"/>
        <v>43</v>
      </c>
      <c r="H46" s="51" t="str">
        <f t="shared" si="18"/>
        <v>Belgien</v>
      </c>
      <c r="I46" s="51" t="str">
        <f>IF(ISNA(VLOOKUP(D46,$Q$28:$S$51,3,0)=TRUE),D46,VLOOKUP(D46,$Q$28:$S$51,3,0))</f>
        <v>Kroatien</v>
      </c>
      <c r="J46" s="51" t="str">
        <f t="shared" si="19"/>
        <v>BEL</v>
      </c>
      <c r="K46" s="51" t="str">
        <f>IF(ISNA(VLOOKUP(D46,$Q$28:$S$51,2,0)=TRUE),D46,VLOOKUP(D46,$Q$28:$S$51,2,0))</f>
        <v>CRO</v>
      </c>
      <c r="L46" s="126">
        <v>45475</v>
      </c>
      <c r="M46" s="127">
        <v>0.75</v>
      </c>
      <c r="N46" s="52" t="s">
        <v>672</v>
      </c>
      <c r="O46" s="43" t="s">
        <v>550</v>
      </c>
      <c r="P46" s="417"/>
      <c r="Q46" s="43" t="s">
        <v>489</v>
      </c>
      <c r="R46" s="50" t="str">
        <f t="shared" si="14"/>
        <v>SVK</v>
      </c>
      <c r="S46" s="72" t="str">
        <f>VLOOKUP(Q46,'Gruppen-Tabellen'!$AH$3:$AI$90,2,0)</f>
        <v>Slowakei</v>
      </c>
    </row>
    <row r="47" spans="2:19" x14ac:dyDescent="0.35">
      <c r="B47" s="43">
        <v>44</v>
      </c>
      <c r="C47" s="272" t="str">
        <f>Modus!C38</f>
        <v>1D</v>
      </c>
      <c r="D47" s="272" t="str">
        <f>Modus!D38</f>
        <v>2F</v>
      </c>
      <c r="E47" s="50" t="str">
        <f t="shared" si="15"/>
        <v>1D-2F</v>
      </c>
      <c r="F47" s="50" t="str">
        <f t="shared" si="16"/>
        <v>1D-2F</v>
      </c>
      <c r="G47" s="50">
        <f t="shared" si="17"/>
        <v>44</v>
      </c>
      <c r="H47" s="51" t="str">
        <f t="shared" si="18"/>
        <v>Frankreich</v>
      </c>
      <c r="I47" s="51" t="str">
        <f>VLOOKUP(D47,$Q$28:$S$51,3,0)</f>
        <v>Türkei</v>
      </c>
      <c r="J47" s="51" t="str">
        <f t="shared" si="19"/>
        <v>FRA</v>
      </c>
      <c r="K47" s="51" t="str">
        <f>VLOOKUP(D47,$Q$28:$S$51,2,0)</f>
        <v>TUR</v>
      </c>
      <c r="L47" s="126">
        <v>45475</v>
      </c>
      <c r="M47" s="127">
        <v>0.875</v>
      </c>
      <c r="N47" s="52" t="s">
        <v>1152</v>
      </c>
      <c r="O47" s="43" t="s">
        <v>551</v>
      </c>
      <c r="P47" s="417"/>
      <c r="Q47" s="66" t="s">
        <v>490</v>
      </c>
      <c r="R47" s="64" t="str">
        <f t="shared" si="14"/>
        <v>UKR</v>
      </c>
      <c r="S47" s="71" t="str">
        <f>VLOOKUP(Q47,'Gruppen-Tabellen'!$AH$3:$AI$90,2,0)</f>
        <v>Ukraine</v>
      </c>
    </row>
    <row r="48" spans="2:19" x14ac:dyDescent="0.35">
      <c r="H48" s="74"/>
      <c r="I48" s="74"/>
      <c r="J48" s="74"/>
      <c r="K48" s="74"/>
      <c r="L48" s="273"/>
      <c r="M48" s="274"/>
      <c r="P48" s="417"/>
      <c r="Q48" s="43" t="s">
        <v>153</v>
      </c>
      <c r="R48" s="50" t="str">
        <f t="shared" si="14"/>
        <v>POR</v>
      </c>
      <c r="S48" s="72" t="str">
        <f>VLOOKUP(Q48,'Gruppen-Tabellen'!$AH$3:$AI$90,2,0)</f>
        <v>Portugal</v>
      </c>
    </row>
    <row r="49" spans="2:22" x14ac:dyDescent="0.35">
      <c r="B49" s="43">
        <v>45</v>
      </c>
      <c r="C49" s="49" t="s">
        <v>554</v>
      </c>
      <c r="D49" s="49" t="s">
        <v>552</v>
      </c>
      <c r="E49" s="50" t="str">
        <f>CONCATENATE(C49,"-",D49)</f>
        <v>1AF3-1AF1</v>
      </c>
      <c r="F49" s="50"/>
      <c r="G49" s="50">
        <f>B49</f>
        <v>45</v>
      </c>
      <c r="H49" s="51" t="str">
        <f t="shared" ref="H49:I52" si="20">VLOOKUP(C49,$Q$53:$V$60,3,0)</f>
        <v/>
      </c>
      <c r="I49" s="51" t="str">
        <f t="shared" si="20"/>
        <v/>
      </c>
      <c r="J49" s="51" t="str">
        <f>IF(ISNA(VLOOKUP(C49,$Q$53:$V$60,2,0)=TRUE),C49,VLOOKUP(C49,$Q$53:$V$60,2,0))</f>
        <v/>
      </c>
      <c r="K49" s="51" t="str">
        <f>IF(ISNA(VLOOKUP(D49,$Q$53:$V$60,2,0)=TRUE),D49,VLOOKUP(D49,$Q$53:$V$60,2,0))</f>
        <v/>
      </c>
      <c r="L49" s="126">
        <v>45478</v>
      </c>
      <c r="M49" s="127">
        <v>0.75</v>
      </c>
      <c r="N49" s="52" t="s">
        <v>1149</v>
      </c>
      <c r="O49" s="43" t="s">
        <v>201</v>
      </c>
      <c r="P49" s="417"/>
      <c r="Q49" s="43" t="s">
        <v>154</v>
      </c>
      <c r="R49" s="50" t="str">
        <f t="shared" si="14"/>
        <v>TUR</v>
      </c>
      <c r="S49" s="72" t="str">
        <f>VLOOKUP(Q49,'Gruppen-Tabellen'!$AH$3:$AI$90,2,0)</f>
        <v>Türkei</v>
      </c>
    </row>
    <row r="50" spans="2:22" x14ac:dyDescent="0.35">
      <c r="B50" s="43">
        <v>46</v>
      </c>
      <c r="C50" s="49" t="s">
        <v>556</v>
      </c>
      <c r="D50" s="49" t="s">
        <v>557</v>
      </c>
      <c r="E50" s="50" t="str">
        <f>CONCATENATE(C50,"-",D50)</f>
        <v>1AF5-1AF6</v>
      </c>
      <c r="F50" s="50"/>
      <c r="G50" s="50">
        <f>B50</f>
        <v>46</v>
      </c>
      <c r="H50" s="51" t="str">
        <f t="shared" si="20"/>
        <v/>
      </c>
      <c r="I50" s="51" t="str">
        <f t="shared" si="20"/>
        <v/>
      </c>
      <c r="J50" s="51" t="str">
        <f t="shared" ref="J50:J51" si="21">IF(ISNA(VLOOKUP(C50,$Q$53:$V$60,2,0)=TRUE),C50,VLOOKUP(C50,$Q$53:$V$60,2,0))</f>
        <v/>
      </c>
      <c r="K50" s="51" t="str">
        <f t="shared" ref="K50:K52" si="22">IF(ISNA(VLOOKUP(D50,$Q$53:$V$60,2,0)=TRUE),D50,VLOOKUP(D50,$Q$53:$V$60,2,0))</f>
        <v/>
      </c>
      <c r="L50" s="126">
        <v>45478</v>
      </c>
      <c r="M50" s="127">
        <v>0.875</v>
      </c>
      <c r="N50" s="52" t="s">
        <v>1148</v>
      </c>
      <c r="O50" s="43" t="s">
        <v>202</v>
      </c>
      <c r="P50" s="417"/>
      <c r="Q50" s="43" t="s">
        <v>491</v>
      </c>
      <c r="R50" s="50" t="str">
        <f t="shared" si="14"/>
        <v>CZE</v>
      </c>
      <c r="S50" s="72" t="str">
        <f>VLOOKUP(Q50,'Gruppen-Tabellen'!$AH$3:$AI$90,2,0)</f>
        <v>Tschechien</v>
      </c>
    </row>
    <row r="51" spans="2:22" x14ac:dyDescent="0.35">
      <c r="B51" s="43">
        <v>47</v>
      </c>
      <c r="C51" s="49" t="s">
        <v>558</v>
      </c>
      <c r="D51" s="49" t="s">
        <v>559</v>
      </c>
      <c r="E51" s="50" t="str">
        <f>CONCATENATE(C51,"-",D51)</f>
        <v>1AF7-1AF8</v>
      </c>
      <c r="F51" s="50"/>
      <c r="G51" s="50">
        <f>B51</f>
        <v>47</v>
      </c>
      <c r="H51" s="51" t="str">
        <f t="shared" si="20"/>
        <v/>
      </c>
      <c r="I51" s="51" t="str">
        <f t="shared" si="20"/>
        <v/>
      </c>
      <c r="J51" s="51" t="str">
        <f t="shared" si="21"/>
        <v/>
      </c>
      <c r="K51" s="51" t="str">
        <f t="shared" si="22"/>
        <v/>
      </c>
      <c r="L51" s="126">
        <v>45479</v>
      </c>
      <c r="M51" s="127">
        <v>0.875</v>
      </c>
      <c r="N51" s="52" t="s">
        <v>1144</v>
      </c>
      <c r="O51" s="43" t="s">
        <v>203</v>
      </c>
      <c r="P51" s="417"/>
      <c r="Q51" s="43" t="s">
        <v>492</v>
      </c>
      <c r="R51" s="50" t="str">
        <f t="shared" si="14"/>
        <v>GEO</v>
      </c>
      <c r="S51" s="72" t="str">
        <f>VLOOKUP(Q51,'Gruppen-Tabellen'!$AH$3:$AI$90,2,0)</f>
        <v>Georgien</v>
      </c>
    </row>
    <row r="52" spans="2:22" x14ac:dyDescent="0.35">
      <c r="B52" s="43">
        <v>48</v>
      </c>
      <c r="C52" s="49" t="s">
        <v>555</v>
      </c>
      <c r="D52" s="49" t="s">
        <v>553</v>
      </c>
      <c r="E52" s="50" t="str">
        <f>CONCATENATE(C52,"-",D52)</f>
        <v>1AF4-1AF2</v>
      </c>
      <c r="F52" s="50"/>
      <c r="G52" s="50">
        <f>B52</f>
        <v>48</v>
      </c>
      <c r="H52" s="51" t="str">
        <f t="shared" si="20"/>
        <v/>
      </c>
      <c r="I52" s="51" t="str">
        <f t="shared" si="20"/>
        <v/>
      </c>
      <c r="J52" s="51" t="str">
        <f>IF(ISNA(VLOOKUP(C52,$Q$53:$V$60,2,0)=TRUE),C52,VLOOKUP(C52,$Q$53:$V$60,2,0))</f>
        <v/>
      </c>
      <c r="K52" s="51" t="str">
        <f t="shared" si="22"/>
        <v/>
      </c>
      <c r="L52" s="126">
        <v>45479</v>
      </c>
      <c r="M52" s="127">
        <v>0.75</v>
      </c>
      <c r="N52" s="52" t="s">
        <v>1150</v>
      </c>
      <c r="O52" s="43" t="s">
        <v>204</v>
      </c>
      <c r="P52" s="417"/>
    </row>
    <row r="53" spans="2:22" ht="12.75" x14ac:dyDescent="0.35">
      <c r="H53" s="74"/>
      <c r="I53" s="74"/>
      <c r="J53" s="74"/>
      <c r="K53" s="74"/>
      <c r="L53" s="46"/>
      <c r="M53" s="46"/>
      <c r="P53" s="417"/>
      <c r="Q53" s="43" t="s">
        <v>552</v>
      </c>
      <c r="R53" s="50" t="str">
        <f>IF(ISNA(VLOOKUP(S53,$S$3:$U$26,3,0)=TRUE),S53,VLOOKUP(S53,$S$3:$U$26,3,0))</f>
        <v/>
      </c>
      <c r="S53" s="72" t="str">
        <f>VLOOKUP(Q53,'Tipp-Formular'!AV$4:AW$19,2,0)</f>
        <v/>
      </c>
      <c r="T53" s="43" t="s">
        <v>560</v>
      </c>
      <c r="U53" s="50" t="str">
        <f>IF(ISNA(VLOOKUP(V53,$S$3:$U$26,3,0)=TRUE),V53,VLOOKUP(V53,$S$3:$U$26,3,0))</f>
        <v/>
      </c>
      <c r="V53" s="72" t="str">
        <f>VLOOKUP(T53,'Tipp-Formular'!BB$4:BC$19,2,0)</f>
        <v/>
      </c>
    </row>
    <row r="54" spans="2:22" ht="12.75" x14ac:dyDescent="0.35">
      <c r="B54" s="43">
        <v>49</v>
      </c>
      <c r="C54" s="49" t="s">
        <v>140</v>
      </c>
      <c r="D54" s="49" t="s">
        <v>142</v>
      </c>
      <c r="E54" s="50" t="str">
        <f>CONCATENATE(C54,"-",D54)</f>
        <v>1VF1-1VF2</v>
      </c>
      <c r="F54" s="50"/>
      <c r="G54" s="50">
        <f>B54</f>
        <v>49</v>
      </c>
      <c r="H54" s="51" t="str">
        <f>VLOOKUP(C54,$Q$3:$S$69,3,0)</f>
        <v/>
      </c>
      <c r="I54" s="51" t="str">
        <f>VLOOKUP(D54,$Q$3:$S$69,3,0)</f>
        <v/>
      </c>
      <c r="J54" s="51" t="str">
        <f>IF(ISNA(VLOOKUP(C54,$Q$62:$V$65,2,0)=TRUE),C54,VLOOKUP(C54,$Q$62:$V$65,2,0))</f>
        <v/>
      </c>
      <c r="K54" s="51" t="str">
        <f>IF(ISNA(VLOOKUP(D54,$Q$62:$V$65,2,0)=TRUE),D54,VLOOKUP(D54,$Q$62:$V$65,2,0))</f>
        <v/>
      </c>
      <c r="L54" s="126">
        <v>45482</v>
      </c>
      <c r="M54" s="127">
        <v>0.875</v>
      </c>
      <c r="N54" s="52" t="s">
        <v>672</v>
      </c>
      <c r="O54" s="43" t="s">
        <v>205</v>
      </c>
      <c r="P54" s="417"/>
      <c r="Q54" s="43" t="s">
        <v>553</v>
      </c>
      <c r="R54" s="50" t="str">
        <f t="shared" ref="R54:R70" si="23">IF(ISNA(VLOOKUP(S54,$S$3:$U$26,3,0)=TRUE),S54,VLOOKUP(S54,$S$3:$U$26,3,0))</f>
        <v/>
      </c>
      <c r="S54" s="72" t="str">
        <f>VLOOKUP(Q54,'Tipp-Formular'!AV$4:AW$19,2,0)</f>
        <v/>
      </c>
      <c r="T54" s="43" t="s">
        <v>561</v>
      </c>
      <c r="U54" s="50" t="str">
        <f t="shared" ref="U54:U70" si="24">IF(ISNA(VLOOKUP(V54,$S$3:$U$26,3,0)=TRUE),V54,VLOOKUP(V54,$S$3:$U$26,3,0))</f>
        <v/>
      </c>
      <c r="V54" s="72" t="str">
        <f>VLOOKUP(T54,'Tipp-Formular'!BB$4:BC$19,2,0)</f>
        <v/>
      </c>
    </row>
    <row r="55" spans="2:22" ht="12.75" x14ac:dyDescent="0.35">
      <c r="B55" s="43">
        <v>50</v>
      </c>
      <c r="C55" s="49" t="s">
        <v>144</v>
      </c>
      <c r="D55" s="49" t="s">
        <v>146</v>
      </c>
      <c r="E55" s="50" t="str">
        <f>CONCATENATE(C55,"-",D55)</f>
        <v>1VF3-1VF4</v>
      </c>
      <c r="F55" s="50"/>
      <c r="G55" s="50">
        <f>B55</f>
        <v>50</v>
      </c>
      <c r="H55" s="51" t="str">
        <f>VLOOKUP(C55,$Q$3:$S$69,3,0)</f>
        <v/>
      </c>
      <c r="I55" s="51" t="str">
        <f>VLOOKUP(D55,$Q$3:$S$69,3,0)</f>
        <v/>
      </c>
      <c r="J55" s="51" t="str">
        <f>IF(ISNA(VLOOKUP(C55,$Q$62:$V$65,2,0)=TRUE),C55,VLOOKUP(C55,$Q$62:$V$65,2,0))</f>
        <v/>
      </c>
      <c r="K55" s="51" t="str">
        <f>IF(ISNA(VLOOKUP(D55,$Q$62:$V$65,2,0)=TRUE),D55,VLOOKUP(D55,$Q$62:$V$65,2,0))</f>
        <v/>
      </c>
      <c r="L55" s="126">
        <v>45483</v>
      </c>
      <c r="M55" s="127">
        <v>0.875</v>
      </c>
      <c r="N55" s="52" t="s">
        <v>1145</v>
      </c>
      <c r="O55" s="43" t="s">
        <v>206</v>
      </c>
      <c r="P55" s="417"/>
      <c r="Q55" s="43" t="s">
        <v>554</v>
      </c>
      <c r="R55" s="50" t="str">
        <f t="shared" si="23"/>
        <v/>
      </c>
      <c r="S55" s="72" t="str">
        <f>VLOOKUP(Q55,'Tipp-Formular'!AV$4:AW$19,2,0)</f>
        <v/>
      </c>
      <c r="T55" s="43" t="s">
        <v>562</v>
      </c>
      <c r="U55" s="50" t="str">
        <f t="shared" si="24"/>
        <v/>
      </c>
      <c r="V55" s="72" t="str">
        <f>VLOOKUP(T55,'Tipp-Formular'!BB$4:BC$19,2,0)</f>
        <v/>
      </c>
    </row>
    <row r="56" spans="2:22" ht="12.75" x14ac:dyDescent="0.35">
      <c r="H56" s="74"/>
      <c r="I56" s="74"/>
      <c r="J56" s="74"/>
      <c r="K56" s="74"/>
      <c r="L56" s="46"/>
      <c r="M56" s="46"/>
      <c r="P56" s="417"/>
      <c r="Q56" s="43" t="s">
        <v>555</v>
      </c>
      <c r="R56" s="50" t="str">
        <f t="shared" si="23"/>
        <v/>
      </c>
      <c r="S56" s="72" t="str">
        <f>VLOOKUP(Q56,'Tipp-Formular'!AV$4:AW$19,2,0)</f>
        <v/>
      </c>
      <c r="T56" s="43" t="s">
        <v>563</v>
      </c>
      <c r="U56" s="50" t="str">
        <f t="shared" si="24"/>
        <v/>
      </c>
      <c r="V56" s="72" t="str">
        <f>VLOOKUP(T56,'Tipp-Formular'!BB$4:BC$19,2,0)</f>
        <v/>
      </c>
    </row>
    <row r="57" spans="2:22" ht="12.75" x14ac:dyDescent="0.35">
      <c r="B57" s="43">
        <v>51</v>
      </c>
      <c r="C57" s="49" t="s">
        <v>149</v>
      </c>
      <c r="D57" s="49" t="s">
        <v>151</v>
      </c>
      <c r="E57" s="50" t="str">
        <f>CONCATENATE(C57,"-",D57)</f>
        <v>1HF1-1HF2</v>
      </c>
      <c r="F57" s="50"/>
      <c r="G57" s="50">
        <f>B57</f>
        <v>51</v>
      </c>
      <c r="H57" s="51" t="str">
        <f>VLOOKUP(C57,$Q$3:$S$69,3,0)</f>
        <v/>
      </c>
      <c r="I57" s="51" t="str">
        <f>VLOOKUP(D57,$Q$3:$S$69,3,0)</f>
        <v/>
      </c>
      <c r="J57" s="51" t="str">
        <f>IF(ISNA(VLOOKUP(C57,$Q$67:$V$68,2,0)=TRUE),C57,VLOOKUP(C57,$Q$67:$V$68,2,0))</f>
        <v/>
      </c>
      <c r="K57" s="51" t="str">
        <f>IF(ISNA(VLOOKUP(D57,$Q$67:$V$68,2,0)=TRUE),D57,VLOOKUP(D57,$Q$67:$V$68,2,0))</f>
        <v/>
      </c>
      <c r="L57" s="126">
        <v>45487</v>
      </c>
      <c r="M57" s="127">
        <v>0.875</v>
      </c>
      <c r="N57" s="52" t="s">
        <v>1144</v>
      </c>
      <c r="O57" s="43" t="s">
        <v>59</v>
      </c>
      <c r="P57" s="417"/>
      <c r="Q57" s="43" t="s">
        <v>556</v>
      </c>
      <c r="R57" s="50" t="str">
        <f t="shared" si="23"/>
        <v/>
      </c>
      <c r="S57" s="72" t="str">
        <f>VLOOKUP(Q57,'Tipp-Formular'!AV$4:AW$19,2,0)</f>
        <v/>
      </c>
      <c r="T57" s="43" t="s">
        <v>564</v>
      </c>
      <c r="U57" s="50" t="str">
        <f t="shared" si="24"/>
        <v/>
      </c>
      <c r="V57" s="72" t="str">
        <f>VLOOKUP(T57,'Tipp-Formular'!BB$4:BC$19,2,0)</f>
        <v/>
      </c>
    </row>
    <row r="58" spans="2:22" ht="12.75" x14ac:dyDescent="0.35">
      <c r="Q58" s="43" t="s">
        <v>557</v>
      </c>
      <c r="R58" s="50" t="str">
        <f t="shared" si="23"/>
        <v/>
      </c>
      <c r="S58" s="72" t="str">
        <f>VLOOKUP(Q58,'Tipp-Formular'!AV$4:AW$19,2,0)</f>
        <v/>
      </c>
      <c r="T58" s="43" t="s">
        <v>565</v>
      </c>
      <c r="U58" s="50" t="str">
        <f t="shared" si="24"/>
        <v/>
      </c>
      <c r="V58" s="72" t="str">
        <f>VLOOKUP(T58,'Tipp-Formular'!BB$4:BC$19,2,0)</f>
        <v/>
      </c>
    </row>
    <row r="59" spans="2:22" ht="12.75" x14ac:dyDescent="0.35">
      <c r="Q59" s="43" t="s">
        <v>558</v>
      </c>
      <c r="R59" s="50" t="str">
        <f t="shared" si="23"/>
        <v/>
      </c>
      <c r="S59" s="72" t="str">
        <f>VLOOKUP(Q59,'Tipp-Formular'!AV$4:AW$19,2,0)</f>
        <v/>
      </c>
      <c r="T59" s="43" t="s">
        <v>566</v>
      </c>
      <c r="U59" s="50" t="str">
        <f t="shared" si="24"/>
        <v/>
      </c>
      <c r="V59" s="72" t="str">
        <f>VLOOKUP(T59,'Tipp-Formular'!BB$4:BC$19,2,0)</f>
        <v/>
      </c>
    </row>
    <row r="60" spans="2:22" ht="12.75" x14ac:dyDescent="0.35">
      <c r="Q60" s="43" t="s">
        <v>559</v>
      </c>
      <c r="R60" s="50" t="str">
        <f t="shared" si="23"/>
        <v/>
      </c>
      <c r="S60" s="72" t="str">
        <f>VLOOKUP(Q60,'Tipp-Formular'!AV$4:AW$19,2,0)</f>
        <v/>
      </c>
      <c r="T60" s="43" t="s">
        <v>567</v>
      </c>
      <c r="U60" s="50" t="str">
        <f t="shared" si="24"/>
        <v/>
      </c>
      <c r="V60" s="72" t="str">
        <f>VLOOKUP(T60,'Tipp-Formular'!BB$4:BC$19,2,0)</f>
        <v/>
      </c>
    </row>
    <row r="62" spans="2:22" ht="12.75" x14ac:dyDescent="0.35">
      <c r="Q62" s="43" t="s">
        <v>140</v>
      </c>
      <c r="R62" s="50" t="str">
        <f t="shared" si="23"/>
        <v/>
      </c>
      <c r="S62" s="72" t="str">
        <f>VLOOKUP(Q62,'Tipp-Formular'!$AV$25:$AW$32,2,0)</f>
        <v/>
      </c>
      <c r="T62" s="43" t="s">
        <v>141</v>
      </c>
      <c r="U62" s="50" t="str">
        <f t="shared" si="24"/>
        <v/>
      </c>
      <c r="V62" s="72" t="str">
        <f>VLOOKUP(T62,'Tipp-Formular'!$BB$25:$BC$32,2,0)</f>
        <v/>
      </c>
    </row>
    <row r="63" spans="2:22" ht="12.75" x14ac:dyDescent="0.35">
      <c r="Q63" s="43" t="s">
        <v>142</v>
      </c>
      <c r="R63" s="50" t="str">
        <f t="shared" si="23"/>
        <v/>
      </c>
      <c r="S63" s="72" t="str">
        <f>VLOOKUP(Q63,'Tipp-Formular'!$AV$25:$AW$32,2,0)</f>
        <v/>
      </c>
      <c r="T63" s="43" t="s">
        <v>143</v>
      </c>
      <c r="U63" s="50" t="str">
        <f t="shared" si="24"/>
        <v/>
      </c>
      <c r="V63" s="72" t="str">
        <f>VLOOKUP(T63,'Tipp-Formular'!$BB$25:$BC$32,2,0)</f>
        <v/>
      </c>
    </row>
    <row r="64" spans="2:22" ht="12.75" x14ac:dyDescent="0.35">
      <c r="Q64" s="43" t="s">
        <v>144</v>
      </c>
      <c r="R64" s="50" t="str">
        <f t="shared" si="23"/>
        <v/>
      </c>
      <c r="S64" s="72" t="str">
        <f>VLOOKUP(Q64,'Tipp-Formular'!$AV$25:$AW$32,2,0)</f>
        <v/>
      </c>
      <c r="T64" s="43" t="s">
        <v>145</v>
      </c>
      <c r="U64" s="50" t="str">
        <f t="shared" si="24"/>
        <v/>
      </c>
      <c r="V64" s="72" t="str">
        <f>VLOOKUP(T64,'Tipp-Formular'!$BB$25:$BC$32,2,0)</f>
        <v/>
      </c>
    </row>
    <row r="65" spans="2:22" ht="12.75" x14ac:dyDescent="0.35">
      <c r="Q65" s="43" t="s">
        <v>146</v>
      </c>
      <c r="R65" s="50" t="str">
        <f t="shared" si="23"/>
        <v/>
      </c>
      <c r="S65" s="72" t="str">
        <f>VLOOKUP(Q65,'Tipp-Formular'!$AV$25:$AW$32,2,0)</f>
        <v/>
      </c>
      <c r="T65" s="43" t="s">
        <v>147</v>
      </c>
      <c r="U65" s="50" t="str">
        <f t="shared" si="24"/>
        <v/>
      </c>
      <c r="V65" s="72" t="str">
        <f>VLOOKUP(T65,'Tipp-Formular'!$BB$25:$BC$32,2,0)</f>
        <v/>
      </c>
    </row>
    <row r="67" spans="2:22" ht="12.75" x14ac:dyDescent="0.35">
      <c r="Q67" s="43" t="s">
        <v>149</v>
      </c>
      <c r="R67" s="50" t="str">
        <f t="shared" si="23"/>
        <v/>
      </c>
      <c r="S67" s="72" t="str">
        <f>VLOOKUP(Q67,'Tipp-Formular'!$AV$38:$AW$41,2,0)</f>
        <v/>
      </c>
      <c r="T67" s="43" t="s">
        <v>150</v>
      </c>
      <c r="U67" s="50" t="str">
        <f t="shared" si="24"/>
        <v/>
      </c>
      <c r="V67" s="72" t="str">
        <f>VLOOKUP(T67,'Tipp-Formular'!$BB$38:$BC$41,2,0)</f>
        <v/>
      </c>
    </row>
    <row r="68" spans="2:22" ht="12.75" x14ac:dyDescent="0.35">
      <c r="Q68" s="43" t="s">
        <v>151</v>
      </c>
      <c r="R68" s="50" t="str">
        <f t="shared" si="23"/>
        <v/>
      </c>
      <c r="S68" s="72" t="str">
        <f>VLOOKUP(Q68,'Tipp-Formular'!$AV$38:$AW$41,2,0)</f>
        <v/>
      </c>
      <c r="T68" s="43" t="s">
        <v>152</v>
      </c>
      <c r="U68" s="50" t="str">
        <f t="shared" si="24"/>
        <v/>
      </c>
      <c r="V68" s="72" t="str">
        <f>VLOOKUP(T68,'Tipp-Formular'!$BB$38:$BC$41,2,0)</f>
        <v/>
      </c>
    </row>
    <row r="70" spans="2:22" ht="12.75" x14ac:dyDescent="0.35">
      <c r="B70" s="44"/>
      <c r="C70" s="44"/>
      <c r="D70" s="44"/>
      <c r="E70" s="44"/>
      <c r="F70" s="44"/>
      <c r="G70" s="44"/>
      <c r="O70" s="44"/>
      <c r="Q70" s="43" t="s">
        <v>153</v>
      </c>
      <c r="R70" s="50" t="str">
        <f t="shared" si="23"/>
        <v/>
      </c>
      <c r="S70" s="72" t="str">
        <f>VLOOKUP(Q70,'Tipp-Formular'!AV47:AW48,2,0)</f>
        <v/>
      </c>
      <c r="T70" s="43" t="s">
        <v>154</v>
      </c>
      <c r="U70" s="50" t="str">
        <f t="shared" si="24"/>
        <v/>
      </c>
      <c r="V70" s="72" t="str">
        <f>VLOOKUP(T70,'Tipp-Formular'!BB47:BC48,2,0)</f>
        <v/>
      </c>
    </row>
    <row r="71" spans="2:22" x14ac:dyDescent="0.35">
      <c r="B71" s="44"/>
      <c r="C71" s="44"/>
      <c r="D71" s="44"/>
      <c r="E71" s="44"/>
      <c r="F71" s="44"/>
      <c r="G71" s="44"/>
      <c r="O71" s="44"/>
    </row>
    <row r="72" spans="2:22" x14ac:dyDescent="0.35">
      <c r="B72" s="44"/>
      <c r="C72" s="44"/>
      <c r="D72" s="44"/>
      <c r="E72" s="44"/>
      <c r="F72" s="44"/>
      <c r="G72" s="44"/>
      <c r="O72" s="44"/>
    </row>
    <row r="73" spans="2:22" x14ac:dyDescent="0.35">
      <c r="B73" s="44"/>
      <c r="C73" s="44"/>
      <c r="D73" s="44"/>
      <c r="E73" s="44"/>
      <c r="F73" s="44"/>
      <c r="G73" s="44"/>
      <c r="O73" s="44"/>
    </row>
    <row r="74" spans="2:22" x14ac:dyDescent="0.35">
      <c r="B74" s="44"/>
      <c r="C74" s="44"/>
      <c r="D74" s="44"/>
      <c r="E74" s="44"/>
      <c r="F74" s="44"/>
      <c r="G74" s="44"/>
      <c r="O74" s="44"/>
    </row>
    <row r="75" spans="2:22" x14ac:dyDescent="0.35">
      <c r="B75" s="44"/>
      <c r="C75" s="44"/>
      <c r="D75" s="44"/>
      <c r="E75" s="44"/>
      <c r="F75" s="44"/>
      <c r="G75" s="44"/>
      <c r="O75" s="44"/>
    </row>
    <row r="76" spans="2:22" x14ac:dyDescent="0.35">
      <c r="B76" s="44"/>
      <c r="C76" s="44"/>
      <c r="D76" s="44"/>
      <c r="E76" s="44"/>
      <c r="F76" s="44"/>
      <c r="G76" s="44"/>
      <c r="O76" s="44"/>
    </row>
    <row r="77" spans="2:22" ht="12.75" x14ac:dyDescent="0.35">
      <c r="B77" s="44"/>
      <c r="C77" s="44"/>
      <c r="D77" s="44"/>
      <c r="E77" s="44"/>
      <c r="F77" s="44"/>
      <c r="G77" s="44"/>
      <c r="O77" s="44"/>
      <c r="R77" s="44"/>
      <c r="U77" s="44"/>
      <c r="V77" s="44"/>
    </row>
    <row r="78" spans="2:22" ht="12.75" x14ac:dyDescent="0.35">
      <c r="B78" s="44"/>
      <c r="C78" s="44"/>
      <c r="D78" s="44"/>
      <c r="E78" s="44"/>
      <c r="F78" s="44"/>
      <c r="G78" s="44"/>
      <c r="O78" s="44"/>
      <c r="R78" s="44"/>
      <c r="U78" s="44"/>
      <c r="V78" s="44"/>
    </row>
    <row r="79" spans="2:22" ht="12.75" x14ac:dyDescent="0.35">
      <c r="B79" s="44"/>
      <c r="C79" s="44"/>
      <c r="D79" s="44"/>
      <c r="E79" s="44"/>
      <c r="F79" s="44"/>
      <c r="G79" s="44"/>
      <c r="O79" s="44"/>
      <c r="R79" s="44"/>
      <c r="U79" s="44"/>
      <c r="V79" s="44"/>
    </row>
    <row r="80" spans="2:22" ht="12.75" x14ac:dyDescent="0.35">
      <c r="B80" s="44"/>
      <c r="C80" s="44"/>
      <c r="D80" s="44"/>
      <c r="E80" s="44"/>
      <c r="F80" s="44"/>
      <c r="G80" s="44"/>
      <c r="O80" s="44"/>
      <c r="R80" s="44"/>
      <c r="U80" s="44"/>
      <c r="V80" s="44"/>
    </row>
    <row r="81" spans="2:22" ht="12.75" x14ac:dyDescent="0.35">
      <c r="B81" s="44"/>
      <c r="C81" s="44"/>
      <c r="D81" s="44"/>
      <c r="E81" s="44"/>
      <c r="F81" s="44"/>
      <c r="G81" s="44"/>
      <c r="O81" s="44"/>
      <c r="R81" s="44"/>
      <c r="U81" s="44"/>
      <c r="V81" s="44"/>
    </row>
    <row r="82" spans="2:22" ht="12.75" x14ac:dyDescent="0.35">
      <c r="B82" s="44"/>
      <c r="C82" s="44"/>
      <c r="D82" s="44"/>
      <c r="E82" s="44"/>
      <c r="F82" s="44"/>
      <c r="G82" s="44"/>
      <c r="O82" s="44"/>
      <c r="R82" s="44"/>
      <c r="U82" s="44"/>
      <c r="V82" s="44"/>
    </row>
    <row r="83" spans="2:22" ht="12.75" x14ac:dyDescent="0.35">
      <c r="B83" s="44"/>
      <c r="C83" s="44"/>
      <c r="D83" s="44"/>
      <c r="E83" s="44"/>
      <c r="F83" s="44"/>
      <c r="G83" s="44"/>
      <c r="O83" s="44"/>
      <c r="R83" s="44"/>
      <c r="U83" s="44"/>
      <c r="V83" s="44"/>
    </row>
    <row r="84" spans="2:22" ht="12.75" x14ac:dyDescent="0.35">
      <c r="B84" s="44"/>
      <c r="C84" s="44"/>
      <c r="D84" s="44"/>
      <c r="E84" s="44"/>
      <c r="F84" s="44"/>
      <c r="G84" s="44"/>
      <c r="O84" s="44"/>
      <c r="R84" s="44"/>
      <c r="U84" s="44"/>
      <c r="V84" s="44"/>
    </row>
    <row r="85" spans="2:22" ht="12.75" x14ac:dyDescent="0.35">
      <c r="B85" s="44"/>
      <c r="C85" s="44"/>
      <c r="D85" s="44"/>
      <c r="E85" s="44"/>
      <c r="F85" s="44"/>
      <c r="G85" s="44"/>
      <c r="O85" s="44"/>
      <c r="R85" s="44"/>
      <c r="U85" s="44"/>
      <c r="V85" s="44"/>
    </row>
    <row r="86" spans="2:22" ht="12.75" x14ac:dyDescent="0.35">
      <c r="B86" s="44"/>
      <c r="C86" s="44"/>
      <c r="D86" s="44"/>
      <c r="E86" s="44"/>
      <c r="F86" s="44"/>
      <c r="G86" s="44"/>
      <c r="O86" s="44"/>
      <c r="R86" s="44"/>
      <c r="U86" s="44"/>
      <c r="V86" s="44"/>
    </row>
    <row r="87" spans="2:22" ht="12.75" x14ac:dyDescent="0.35">
      <c r="B87" s="44"/>
      <c r="C87" s="44"/>
      <c r="D87" s="44"/>
      <c r="E87" s="44"/>
      <c r="F87" s="44"/>
      <c r="G87" s="44"/>
      <c r="O87" s="44"/>
      <c r="R87" s="44"/>
      <c r="U87" s="44"/>
      <c r="V87" s="44"/>
    </row>
    <row r="88" spans="2:22" ht="12.75" x14ac:dyDescent="0.35">
      <c r="B88" s="44"/>
      <c r="C88" s="44"/>
      <c r="D88" s="44"/>
      <c r="E88" s="44"/>
      <c r="F88" s="44"/>
      <c r="G88" s="44"/>
      <c r="O88" s="44"/>
      <c r="R88" s="44"/>
      <c r="U88" s="44"/>
      <c r="V88" s="44"/>
    </row>
    <row r="89" spans="2:22" ht="12.75" x14ac:dyDescent="0.35">
      <c r="B89" s="44"/>
      <c r="C89" s="44"/>
      <c r="D89" s="44"/>
      <c r="E89" s="44"/>
      <c r="F89" s="44"/>
      <c r="G89" s="44"/>
      <c r="O89" s="44"/>
      <c r="R89" s="44"/>
      <c r="U89" s="44"/>
      <c r="V89" s="44"/>
    </row>
    <row r="90" spans="2:22" x14ac:dyDescent="0.35">
      <c r="B90" s="44"/>
      <c r="C90" s="44"/>
      <c r="D90" s="44"/>
      <c r="E90" s="44"/>
      <c r="F90" s="44"/>
      <c r="G90" s="44"/>
      <c r="O90" s="44"/>
    </row>
    <row r="91" spans="2:22" x14ac:dyDescent="0.35">
      <c r="B91" s="44"/>
      <c r="C91" s="44"/>
      <c r="D91" s="44"/>
      <c r="E91" s="44"/>
      <c r="F91" s="44"/>
      <c r="G91" s="44"/>
      <c r="O91" s="44"/>
    </row>
    <row r="92" spans="2:22" x14ac:dyDescent="0.35">
      <c r="B92" s="44"/>
      <c r="C92" s="44"/>
      <c r="D92" s="44"/>
      <c r="E92" s="44"/>
      <c r="F92" s="44"/>
      <c r="G92" s="44"/>
      <c r="O92" s="44"/>
    </row>
    <row r="93" spans="2:22" x14ac:dyDescent="0.35">
      <c r="B93" s="44"/>
      <c r="C93" s="44"/>
      <c r="D93" s="44"/>
      <c r="E93" s="44"/>
      <c r="F93" s="44"/>
      <c r="G93" s="44"/>
      <c r="O93" s="44"/>
    </row>
    <row r="94" spans="2:22" x14ac:dyDescent="0.35">
      <c r="B94" s="44"/>
      <c r="C94" s="44"/>
      <c r="D94" s="44"/>
      <c r="E94" s="44"/>
      <c r="F94" s="44"/>
      <c r="G94" s="44"/>
      <c r="O94" s="44"/>
    </row>
  </sheetData>
  <sortState xmlns:xlrd2="http://schemas.microsoft.com/office/spreadsheetml/2017/richdata2" ref="B40:N48">
    <sortCondition ref="B40:B48"/>
  </sortState>
  <mergeCells count="1">
    <mergeCell ref="AC2:AE2"/>
  </mergeCells>
  <phoneticPr fontId="0" type="noConversion"/>
  <pageMargins left="0.78740157499999996" right="0.78740157499999996" top="0.984251969" bottom="0.984251969" header="0.4921259845" footer="0.4921259845"/>
  <headerFooter alignWithMargins="0"/>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3"/>
  <dimension ref="B2:AE94"/>
  <sheetViews>
    <sheetView workbookViewId="0">
      <selection activeCell="L40" sqref="L40:L52"/>
    </sheetView>
  </sheetViews>
  <sheetFormatPr baseColWidth="10" defaultColWidth="11" defaultRowHeight="13.5" x14ac:dyDescent="0.35"/>
  <cols>
    <col min="1" max="1" width="2.6875" style="44" customWidth="1"/>
    <col min="2" max="4" width="6.5" style="46" customWidth="1"/>
    <col min="5" max="6" width="9.125" style="46" customWidth="1"/>
    <col min="7" max="7" width="5.5" style="46" customWidth="1"/>
    <col min="8" max="11" width="13.6875" style="46" customWidth="1"/>
    <col min="12" max="14" width="11" style="44"/>
    <col min="15" max="15" width="11" style="46"/>
    <col min="16" max="16" width="11" style="44"/>
    <col min="17" max="17" width="7.1875" style="44" customWidth="1"/>
    <col min="18" max="18" width="11" style="46"/>
    <col min="19" max="19" width="13.6875" style="44" customWidth="1"/>
    <col min="20" max="20" width="7.1875" style="44" customWidth="1"/>
    <col min="21" max="21" width="11" style="46"/>
    <col min="22" max="22" width="13.875" style="70" customWidth="1"/>
    <col min="23" max="23" width="5.5" style="44" customWidth="1"/>
    <col min="24" max="24" width="4.1875" style="44" customWidth="1"/>
    <col min="25" max="25" width="13.5" style="44" customWidth="1"/>
    <col min="26" max="28" width="4.1875" style="44" customWidth="1"/>
    <col min="29" max="16384" width="11" style="44"/>
  </cols>
  <sheetData>
    <row r="2" spans="2:31" ht="12.75" x14ac:dyDescent="0.35">
      <c r="B2" s="42"/>
      <c r="C2" s="43"/>
      <c r="D2" s="43"/>
      <c r="E2" s="43"/>
      <c r="F2" s="43"/>
      <c r="G2" s="43"/>
      <c r="H2" s="43" t="s">
        <v>159</v>
      </c>
      <c r="I2" s="43" t="s">
        <v>160</v>
      </c>
      <c r="J2" s="43" t="s">
        <v>159</v>
      </c>
      <c r="K2" s="43" t="s">
        <v>160</v>
      </c>
      <c r="L2" s="43" t="s">
        <v>161</v>
      </c>
      <c r="M2" s="43" t="s">
        <v>162</v>
      </c>
      <c r="N2" s="43" t="s">
        <v>163</v>
      </c>
      <c r="O2" s="43" t="s">
        <v>164</v>
      </c>
      <c r="R2" s="45"/>
      <c r="S2" s="44" t="s">
        <v>651</v>
      </c>
      <c r="V2" s="47" t="s">
        <v>675</v>
      </c>
      <c r="W2" s="46" t="s">
        <v>56</v>
      </c>
      <c r="Y2" s="47" t="s">
        <v>675</v>
      </c>
      <c r="AB2" s="48"/>
      <c r="AC2" s="702" t="s">
        <v>165</v>
      </c>
      <c r="AD2" s="702"/>
      <c r="AE2" s="703"/>
    </row>
    <row r="3" spans="2:31" ht="14.25" customHeight="1" x14ac:dyDescent="0.35">
      <c r="B3" s="43">
        <v>1</v>
      </c>
      <c r="C3" s="49" t="s">
        <v>166</v>
      </c>
      <c r="D3" s="49" t="s">
        <v>167</v>
      </c>
      <c r="E3" s="50" t="str">
        <f>CONCATENATE(C3,"-",D3)</f>
        <v>A1-A2</v>
      </c>
      <c r="F3" s="50" t="str">
        <f t="shared" ref="F3:F38" si="0">IF(RIGHT(C3,1)&gt;RIGHT(D3,1),CONCATENATE(D3,"-",C3),CONCATENATE(C3,"-",D3))</f>
        <v>A1-A2</v>
      </c>
      <c r="G3" s="50">
        <f>B3</f>
        <v>1</v>
      </c>
      <c r="H3" s="51" t="str">
        <f>VLOOKUP(C3,$Q$3:$S$26,3,0)</f>
        <v>Deutschland</v>
      </c>
      <c r="I3" s="51" t="str">
        <f>VLOOKUP(D3,$Q$3:$S$26,3,0)</f>
        <v>Schottland</v>
      </c>
      <c r="J3" s="51" t="str">
        <f>VLOOKUP(C3,$Q$3:$S$26,2,0)</f>
        <v>GER</v>
      </c>
      <c r="K3" s="51" t="str">
        <f>VLOOKUP(D3,$Q$3:$S$26,2,0)</f>
        <v>SCO</v>
      </c>
      <c r="L3" s="126">
        <v>45457</v>
      </c>
      <c r="M3" s="127">
        <v>0.875</v>
      </c>
      <c r="N3" s="52" t="s">
        <v>672</v>
      </c>
      <c r="O3" s="50" t="str">
        <f>LEFT(C3,1)</f>
        <v>A</v>
      </c>
      <c r="Q3" s="53" t="s">
        <v>166</v>
      </c>
      <c r="R3" s="50" t="str">
        <f>IF(ISNA(VLOOKUP(S3,'Pulldown-Listen'!$Y$2:$Z$55,2,0)=TRUE),Q3,VLOOKUP(S3,'Pulldown-Listen'!$Y$2:$Z$55,2,0))</f>
        <v>GER</v>
      </c>
      <c r="S3" s="54" t="s">
        <v>2</v>
      </c>
      <c r="T3" s="55" t="s">
        <v>166</v>
      </c>
      <c r="U3" s="50" t="str">
        <f>IF(ISNA(VLOOKUP(S3,'Pulldown-Listen'!$Y$2:$Z$55,2,0)=TRUE),Q3,VLOOKUP(S3,'Pulldown-Listen'!$Y$2:$Z$55,2,0))</f>
        <v>GER</v>
      </c>
      <c r="V3" s="246">
        <f>VLOOKUP(S3,Tabelle1!$G$2:$H$25,2,0)</f>
        <v>1</v>
      </c>
      <c r="W3" s="248">
        <f>RANK(V3,$V$3:$V$26,0)</f>
        <v>24</v>
      </c>
      <c r="Y3" s="54" t="s">
        <v>2</v>
      </c>
      <c r="Z3" s="248">
        <f>W3</f>
        <v>24</v>
      </c>
      <c r="AB3" s="56"/>
      <c r="AC3" s="57" t="s">
        <v>168</v>
      </c>
      <c r="AD3" s="58" t="s">
        <v>169</v>
      </c>
      <c r="AE3" s="59" t="s">
        <v>170</v>
      </c>
    </row>
    <row r="4" spans="2:31" x14ac:dyDescent="0.35">
      <c r="B4" s="43">
        <v>2</v>
      </c>
      <c r="C4" s="49" t="s">
        <v>171</v>
      </c>
      <c r="D4" s="49" t="s">
        <v>172</v>
      </c>
      <c r="E4" s="50" t="str">
        <f t="shared" ref="E4:E38" si="1">CONCATENATE(C4,"-",D4)</f>
        <v>A3-A4</v>
      </c>
      <c r="F4" s="50" t="str">
        <f t="shared" si="0"/>
        <v>A3-A4</v>
      </c>
      <c r="G4" s="50">
        <f t="shared" ref="G4:G38" si="2">B4</f>
        <v>2</v>
      </c>
      <c r="H4" s="51" t="str">
        <f t="shared" ref="H4:I38" si="3">VLOOKUP(C4,$Q$3:$S$26,3,0)</f>
        <v>Ungarn</v>
      </c>
      <c r="I4" s="51" t="str">
        <f t="shared" si="3"/>
        <v>Schweiz</v>
      </c>
      <c r="J4" s="51" t="str">
        <f t="shared" ref="J4:K38" si="4">VLOOKUP(C4,$Q$3:$S$26,2,0)</f>
        <v>HUN</v>
      </c>
      <c r="K4" s="51" t="str">
        <f t="shared" si="4"/>
        <v>SUI</v>
      </c>
      <c r="L4" s="126">
        <v>45458</v>
      </c>
      <c r="M4" s="127">
        <v>0.625</v>
      </c>
      <c r="N4" s="52" t="s">
        <v>1146</v>
      </c>
      <c r="O4" s="50" t="str">
        <f t="shared" ref="O4:O38" si="5">LEFT(C4,1)</f>
        <v>A</v>
      </c>
      <c r="Q4" s="60" t="s">
        <v>167</v>
      </c>
      <c r="R4" s="50" t="str">
        <f>IF(ISNA(VLOOKUP(S4,'Pulldown-Listen'!$Y$2:$Z$55,2,0)=TRUE),Q4,VLOOKUP(S4,'Pulldown-Listen'!$Y$2:$Z$55,2,0))</f>
        <v>SCO</v>
      </c>
      <c r="S4" s="52" t="s">
        <v>48</v>
      </c>
      <c r="T4" s="43" t="s">
        <v>167</v>
      </c>
      <c r="U4" s="50" t="str">
        <f>IF(ISNA(VLOOKUP(S4,'Pulldown-Listen'!$Y$2:$Z$55,2,0)=TRUE),Q4,VLOOKUP(S4,'Pulldown-Listen'!$Y$2:$Z$55,2,0))</f>
        <v>SCO</v>
      </c>
      <c r="V4" s="246">
        <f>VLOOKUP(S4,Tabelle1!$G$2:$H$25,2,0)</f>
        <v>14</v>
      </c>
      <c r="W4" s="248">
        <f t="shared" ref="W4:W26" si="6">RANK(V4,$V$3:$V$26,0)</f>
        <v>11</v>
      </c>
      <c r="Y4" s="52" t="s">
        <v>48</v>
      </c>
      <c r="Z4" s="248">
        <f t="shared" ref="Z4:Z26" si="7">W4</f>
        <v>11</v>
      </c>
      <c r="AB4" s="61">
        <v>10</v>
      </c>
      <c r="AC4" s="52">
        <v>1</v>
      </c>
      <c r="AD4" s="52"/>
      <c r="AE4" s="62"/>
    </row>
    <row r="5" spans="2:31" x14ac:dyDescent="0.35">
      <c r="B5" s="43">
        <v>3</v>
      </c>
      <c r="C5" s="49" t="s">
        <v>173</v>
      </c>
      <c r="D5" s="49" t="s">
        <v>174</v>
      </c>
      <c r="E5" s="50" t="str">
        <f t="shared" si="1"/>
        <v>B1-B2</v>
      </c>
      <c r="F5" s="50" t="str">
        <f t="shared" si="0"/>
        <v>B1-B2</v>
      </c>
      <c r="G5" s="50">
        <f t="shared" si="2"/>
        <v>3</v>
      </c>
      <c r="H5" s="51" t="str">
        <f t="shared" si="3"/>
        <v>Spanien</v>
      </c>
      <c r="I5" s="51" t="str">
        <f t="shared" si="3"/>
        <v>Kroatien</v>
      </c>
      <c r="J5" s="51" t="str">
        <f t="shared" si="4"/>
        <v>ESP</v>
      </c>
      <c r="K5" s="51" t="str">
        <f t="shared" si="4"/>
        <v>CRO</v>
      </c>
      <c r="L5" s="126">
        <v>45458</v>
      </c>
      <c r="M5" s="127">
        <v>0.75</v>
      </c>
      <c r="N5" s="52" t="s">
        <v>1144</v>
      </c>
      <c r="O5" s="50" t="str">
        <f t="shared" si="5"/>
        <v>B</v>
      </c>
      <c r="Q5" s="60" t="s">
        <v>171</v>
      </c>
      <c r="R5" s="50" t="str">
        <f>IF(ISNA(VLOOKUP(S5,'Pulldown-Listen'!$Y$2:$Z$55,2,0)=TRUE),Q5,VLOOKUP(S5,'Pulldown-Listen'!$Y$2:$Z$55,2,0))</f>
        <v>HUN</v>
      </c>
      <c r="S5" s="52" t="s">
        <v>28</v>
      </c>
      <c r="T5" s="43" t="s">
        <v>171</v>
      </c>
      <c r="U5" s="50" t="str">
        <f>IF(ISNA(VLOOKUP(S5,'Pulldown-Listen'!$Y$2:$Z$55,2,0)=TRUE),Q5,VLOOKUP(S5,'Pulldown-Listen'!$Y$2:$Z$55,2,0))</f>
        <v>HUN</v>
      </c>
      <c r="V5" s="246">
        <f>VLOOKUP(S5,Tabelle1!$G$2:$H$25,2,0)</f>
        <v>7</v>
      </c>
      <c r="W5" s="248">
        <f t="shared" si="6"/>
        <v>18</v>
      </c>
      <c r="Y5" s="52" t="s">
        <v>28</v>
      </c>
      <c r="Z5" s="248">
        <f t="shared" si="7"/>
        <v>18</v>
      </c>
      <c r="AB5" s="61">
        <v>9</v>
      </c>
      <c r="AC5" s="52">
        <v>2</v>
      </c>
      <c r="AD5" s="52"/>
      <c r="AE5" s="62"/>
    </row>
    <row r="6" spans="2:31" x14ac:dyDescent="0.35">
      <c r="B6" s="43">
        <v>4</v>
      </c>
      <c r="C6" s="49" t="s">
        <v>175</v>
      </c>
      <c r="D6" s="49" t="s">
        <v>176</v>
      </c>
      <c r="E6" s="50" t="str">
        <f t="shared" si="1"/>
        <v>B3-B4</v>
      </c>
      <c r="F6" s="50" t="str">
        <f t="shared" si="0"/>
        <v>B3-B4</v>
      </c>
      <c r="G6" s="50">
        <f t="shared" si="2"/>
        <v>4</v>
      </c>
      <c r="H6" s="51" t="str">
        <f t="shared" si="3"/>
        <v>Italien</v>
      </c>
      <c r="I6" s="51" t="str">
        <f t="shared" si="3"/>
        <v>Albanien</v>
      </c>
      <c r="J6" s="51" t="str">
        <f t="shared" si="4"/>
        <v>ITA</v>
      </c>
      <c r="K6" s="51" t="str">
        <f t="shared" si="4"/>
        <v>ALB</v>
      </c>
      <c r="L6" s="126">
        <v>45458</v>
      </c>
      <c r="M6" s="127">
        <v>0.875</v>
      </c>
      <c r="N6" s="52" t="s">
        <v>1145</v>
      </c>
      <c r="O6" s="50" t="str">
        <f t="shared" si="5"/>
        <v>B</v>
      </c>
      <c r="Q6" s="63" t="s">
        <v>172</v>
      </c>
      <c r="R6" s="64" t="str">
        <f>IF(ISNA(VLOOKUP(S6,'Pulldown-Listen'!$Y$2:$Z$55,2,0)=TRUE),Q6,VLOOKUP(S6,'Pulldown-Listen'!$Y$2:$Z$55,2,0))</f>
        <v>SUI</v>
      </c>
      <c r="S6" s="65" t="s">
        <v>41</v>
      </c>
      <c r="T6" s="66" t="s">
        <v>172</v>
      </c>
      <c r="U6" s="64" t="str">
        <f>IF(ISNA(VLOOKUP(S6,'Pulldown-Listen'!$Y$2:$Z$55,2,0)=TRUE),Q6,VLOOKUP(S6,'Pulldown-Listen'!$Y$2:$Z$55,2,0))</f>
        <v>SUI</v>
      </c>
      <c r="V6" s="246">
        <f>VLOOKUP(S6,Tabelle1!$G$2:$H$25,2,0)</f>
        <v>21</v>
      </c>
      <c r="W6" s="248">
        <f t="shared" si="6"/>
        <v>4</v>
      </c>
      <c r="Y6" s="65" t="s">
        <v>41</v>
      </c>
      <c r="Z6" s="248">
        <f t="shared" si="7"/>
        <v>4</v>
      </c>
      <c r="AB6" s="61">
        <v>8</v>
      </c>
      <c r="AC6" s="52">
        <v>3</v>
      </c>
      <c r="AD6" s="52"/>
      <c r="AE6" s="62"/>
    </row>
    <row r="7" spans="2:31" x14ac:dyDescent="0.35">
      <c r="B7" s="43">
        <v>5</v>
      </c>
      <c r="C7" s="49" t="s">
        <v>177</v>
      </c>
      <c r="D7" s="49" t="s">
        <v>178</v>
      </c>
      <c r="E7" s="50" t="str">
        <f t="shared" si="1"/>
        <v>C1-C2</v>
      </c>
      <c r="F7" s="50" t="str">
        <f t="shared" si="0"/>
        <v>C1-C2</v>
      </c>
      <c r="G7" s="50">
        <f t="shared" si="2"/>
        <v>5</v>
      </c>
      <c r="H7" s="51" t="str">
        <f t="shared" si="3"/>
        <v>Slowenien</v>
      </c>
      <c r="I7" s="51" t="str">
        <f t="shared" si="3"/>
        <v>Dänemark</v>
      </c>
      <c r="J7" s="51" t="str">
        <f t="shared" si="4"/>
        <v>SVN</v>
      </c>
      <c r="K7" s="51" t="str">
        <f t="shared" si="4"/>
        <v>DEN</v>
      </c>
      <c r="L7" s="126">
        <v>45459</v>
      </c>
      <c r="M7" s="127">
        <v>0.875</v>
      </c>
      <c r="N7" s="52" t="s">
        <v>1147</v>
      </c>
      <c r="O7" s="50" t="str">
        <f t="shared" si="5"/>
        <v>C</v>
      </c>
      <c r="Q7" s="53" t="s">
        <v>173</v>
      </c>
      <c r="R7" s="50" t="str">
        <f>IF(ISNA(VLOOKUP(S7,'Pulldown-Listen'!$Y$2:$Z$55,2,0)=TRUE),Q7,VLOOKUP(S7,'Pulldown-Listen'!$Y$2:$Z$55,2,0))</f>
        <v>ESP</v>
      </c>
      <c r="S7" s="54" t="s">
        <v>50</v>
      </c>
      <c r="T7" s="55" t="s">
        <v>173</v>
      </c>
      <c r="U7" s="50" t="str">
        <f>IF(ISNA(VLOOKUP(S7,'Pulldown-Listen'!$Y$2:$Z$55,2,0)=TRUE),Q7,VLOOKUP(S7,'Pulldown-Listen'!$Y$2:$Z$55,2,0))</f>
        <v>ESP</v>
      </c>
      <c r="V7" s="246">
        <f>VLOOKUP(S7,Tabelle1!$G$2:$H$25,2,0)</f>
        <v>4</v>
      </c>
      <c r="W7" s="248">
        <f t="shared" si="6"/>
        <v>21</v>
      </c>
      <c r="Y7" s="54" t="s">
        <v>50</v>
      </c>
      <c r="Z7" s="248">
        <f t="shared" si="7"/>
        <v>21</v>
      </c>
      <c r="AB7" s="61">
        <v>7</v>
      </c>
      <c r="AC7" s="52">
        <v>4</v>
      </c>
      <c r="AD7" s="52">
        <v>2</v>
      </c>
      <c r="AE7" s="62"/>
    </row>
    <row r="8" spans="2:31" x14ac:dyDescent="0.35">
      <c r="B8" s="43">
        <v>6</v>
      </c>
      <c r="C8" s="49" t="s">
        <v>179</v>
      </c>
      <c r="D8" s="49" t="s">
        <v>180</v>
      </c>
      <c r="E8" s="50" t="str">
        <f t="shared" si="1"/>
        <v>C3-C4</v>
      </c>
      <c r="F8" s="50" t="str">
        <f t="shared" si="0"/>
        <v>C3-C4</v>
      </c>
      <c r="G8" s="50">
        <f t="shared" si="2"/>
        <v>6</v>
      </c>
      <c r="H8" s="51" t="str">
        <f t="shared" si="3"/>
        <v>Serbien</v>
      </c>
      <c r="I8" s="51" t="str">
        <f t="shared" si="3"/>
        <v>England</v>
      </c>
      <c r="J8" s="51" t="str">
        <f t="shared" si="4"/>
        <v>SRB</v>
      </c>
      <c r="K8" s="51" t="str">
        <f t="shared" si="4"/>
        <v>MKD</v>
      </c>
      <c r="L8" s="126">
        <v>45459</v>
      </c>
      <c r="M8" s="127">
        <v>0.75</v>
      </c>
      <c r="N8" s="52" t="s">
        <v>1149</v>
      </c>
      <c r="O8" s="50" t="str">
        <f t="shared" si="5"/>
        <v>C</v>
      </c>
      <c r="Q8" s="60" t="s">
        <v>174</v>
      </c>
      <c r="R8" s="50" t="str">
        <f>IF(ISNA(VLOOKUP(S8,'Pulldown-Listen'!$Y$2:$Z$55,2,0)=TRUE),Q8,VLOOKUP(S8,'Pulldown-Listen'!$Y$2:$Z$55,2,0))</f>
        <v>CRO</v>
      </c>
      <c r="S8" s="52" t="s">
        <v>36</v>
      </c>
      <c r="T8" s="43" t="s">
        <v>174</v>
      </c>
      <c r="U8" s="50" t="str">
        <f>IF(ISNA(VLOOKUP(S8,'Pulldown-Listen'!$Y$2:$Z$55,2,0)=TRUE),Q8,VLOOKUP(S8,'Pulldown-Listen'!$Y$2:$Z$55,2,0))</f>
        <v>CRO</v>
      </c>
      <c r="V8" s="246">
        <f>VLOOKUP(S8,Tabelle1!$G$2:$H$25,2,0)</f>
        <v>15</v>
      </c>
      <c r="W8" s="248">
        <f t="shared" si="6"/>
        <v>10</v>
      </c>
      <c r="Y8" s="52" t="s">
        <v>36</v>
      </c>
      <c r="Z8" s="248">
        <f t="shared" si="7"/>
        <v>10</v>
      </c>
      <c r="AB8" s="61">
        <v>6</v>
      </c>
      <c r="AC8" s="52">
        <v>5</v>
      </c>
      <c r="AD8" s="52">
        <v>3</v>
      </c>
      <c r="AE8" s="62"/>
    </row>
    <row r="9" spans="2:31" x14ac:dyDescent="0.35">
      <c r="B9" s="43">
        <v>7</v>
      </c>
      <c r="C9" s="49" t="s">
        <v>181</v>
      </c>
      <c r="D9" s="49" t="s">
        <v>182</v>
      </c>
      <c r="E9" s="50" t="str">
        <f t="shared" si="1"/>
        <v>D1-D2</v>
      </c>
      <c r="F9" s="50" t="str">
        <f t="shared" si="0"/>
        <v>D1-D2</v>
      </c>
      <c r="G9" s="50">
        <f t="shared" si="2"/>
        <v>7</v>
      </c>
      <c r="H9" s="51" t="str">
        <f t="shared" si="3"/>
        <v>Polen</v>
      </c>
      <c r="I9" s="51" t="str">
        <f t="shared" si="3"/>
        <v>Niederlande</v>
      </c>
      <c r="J9" s="51" t="str">
        <f t="shared" si="4"/>
        <v>POL</v>
      </c>
      <c r="K9" s="51" t="str">
        <f t="shared" si="4"/>
        <v>NED</v>
      </c>
      <c r="L9" s="126">
        <v>45459</v>
      </c>
      <c r="M9" s="127">
        <v>0.625</v>
      </c>
      <c r="N9" s="52" t="s">
        <v>1148</v>
      </c>
      <c r="O9" s="50" t="str">
        <f t="shared" si="5"/>
        <v>D</v>
      </c>
      <c r="Q9" s="60" t="s">
        <v>175</v>
      </c>
      <c r="R9" s="50" t="str">
        <f>IF(ISNA(VLOOKUP(S9,'Pulldown-Listen'!$Y$2:$Z$55,2,0)=TRUE),Q9,VLOOKUP(S9,'Pulldown-Listen'!$Y$2:$Z$55,2,0))</f>
        <v>ITA</v>
      </c>
      <c r="S9" s="52" t="s">
        <v>17</v>
      </c>
      <c r="T9" s="43" t="s">
        <v>175</v>
      </c>
      <c r="U9" s="50" t="str">
        <f>IF(ISNA(VLOOKUP(S9,'Pulldown-Listen'!$Y$2:$Z$55,2,0)=TRUE),Q9,VLOOKUP(S9,'Pulldown-Listen'!$Y$2:$Z$55,2,0))</f>
        <v>ITA</v>
      </c>
      <c r="V9" s="246">
        <f>VLOOKUP(S9,Tabelle1!$G$2:$H$25,2,0)</f>
        <v>19</v>
      </c>
      <c r="W9" s="248">
        <f t="shared" si="6"/>
        <v>6</v>
      </c>
      <c r="Y9" s="52" t="s">
        <v>17</v>
      </c>
      <c r="Z9" s="248">
        <f t="shared" si="7"/>
        <v>6</v>
      </c>
      <c r="AB9" s="61">
        <v>5</v>
      </c>
      <c r="AC9" s="52">
        <v>7.5</v>
      </c>
      <c r="AD9" s="52">
        <v>5</v>
      </c>
      <c r="AE9" s="62"/>
    </row>
    <row r="10" spans="2:31" x14ac:dyDescent="0.35">
      <c r="B10" s="43">
        <v>8</v>
      </c>
      <c r="C10" s="49" t="s">
        <v>183</v>
      </c>
      <c r="D10" s="49" t="s">
        <v>184</v>
      </c>
      <c r="E10" s="50" t="str">
        <f t="shared" si="1"/>
        <v>D3-D4</v>
      </c>
      <c r="F10" s="50" t="str">
        <f t="shared" si="0"/>
        <v>D3-D4</v>
      </c>
      <c r="G10" s="50">
        <f t="shared" si="2"/>
        <v>8</v>
      </c>
      <c r="H10" s="51" t="str">
        <f t="shared" si="3"/>
        <v>Österreich</v>
      </c>
      <c r="I10" s="51" t="str">
        <f t="shared" si="3"/>
        <v>Frankreich</v>
      </c>
      <c r="J10" s="51" t="str">
        <f t="shared" si="4"/>
        <v>AUT</v>
      </c>
      <c r="K10" s="51" t="str">
        <f t="shared" si="4"/>
        <v>FRA</v>
      </c>
      <c r="L10" s="126">
        <v>45460</v>
      </c>
      <c r="M10" s="127">
        <v>0.875</v>
      </c>
      <c r="N10" s="52" t="s">
        <v>1150</v>
      </c>
      <c r="O10" s="50" t="str">
        <f t="shared" si="5"/>
        <v>D</v>
      </c>
      <c r="Q10" s="63" t="s">
        <v>176</v>
      </c>
      <c r="R10" s="64" t="str">
        <f>IF(ISNA(VLOOKUP(S10,'Pulldown-Listen'!$Y$2:$Z$55,2,0)=TRUE),Q10,VLOOKUP(S10,'Pulldown-Listen'!$Y$2:$Z$55,2,0))</f>
        <v>ALB</v>
      </c>
      <c r="S10" s="65" t="s">
        <v>24</v>
      </c>
      <c r="T10" s="66" t="s">
        <v>176</v>
      </c>
      <c r="U10" s="64" t="str">
        <f>IF(ISNA(VLOOKUP(S10,'Pulldown-Listen'!$Y$2:$Z$55,2,0)=TRUE),Q10,VLOOKUP(S10,'Pulldown-Listen'!$Y$2:$Z$55,2,0))</f>
        <v>ALB</v>
      </c>
      <c r="V10" s="246">
        <f>VLOOKUP(S10,Tabelle1!$G$2:$H$25,2,0)</f>
        <v>11</v>
      </c>
      <c r="W10" s="248">
        <f t="shared" si="6"/>
        <v>14</v>
      </c>
      <c r="Y10" s="65" t="s">
        <v>24</v>
      </c>
      <c r="Z10" s="248">
        <f t="shared" si="7"/>
        <v>14</v>
      </c>
      <c r="AB10" s="61">
        <v>4</v>
      </c>
      <c r="AC10" s="52">
        <v>10</v>
      </c>
      <c r="AD10" s="52">
        <v>10</v>
      </c>
      <c r="AE10" s="62"/>
    </row>
    <row r="11" spans="2:31" x14ac:dyDescent="0.35">
      <c r="B11" s="43">
        <v>9</v>
      </c>
      <c r="C11" s="49" t="s">
        <v>479</v>
      </c>
      <c r="D11" s="49" t="s">
        <v>480</v>
      </c>
      <c r="E11" s="50" t="str">
        <f t="shared" si="1"/>
        <v>E1-E2</v>
      </c>
      <c r="F11" s="50" t="str">
        <f t="shared" si="0"/>
        <v>E1-E2</v>
      </c>
      <c r="G11" s="50">
        <f t="shared" si="2"/>
        <v>9</v>
      </c>
      <c r="H11" s="51" t="str">
        <f t="shared" si="3"/>
        <v>Belgien</v>
      </c>
      <c r="I11" s="51" t="str">
        <f t="shared" si="3"/>
        <v>Slowakei</v>
      </c>
      <c r="J11" s="51" t="str">
        <f t="shared" si="4"/>
        <v>BEL</v>
      </c>
      <c r="K11" s="51" t="str">
        <f t="shared" si="4"/>
        <v>SVK</v>
      </c>
      <c r="L11" s="126">
        <v>45460</v>
      </c>
      <c r="M11" s="127">
        <v>0.75</v>
      </c>
      <c r="N11" s="52" t="s">
        <v>1151</v>
      </c>
      <c r="O11" s="50" t="str">
        <f t="shared" si="5"/>
        <v>E</v>
      </c>
      <c r="Q11" s="53" t="s">
        <v>177</v>
      </c>
      <c r="R11" s="50" t="str">
        <f>IF(ISNA(VLOOKUP(S11,'Pulldown-Listen'!$Y$2:$Z$55,2,0)=TRUE),Q11,VLOOKUP(S11,'Pulldown-Listen'!$Y$2:$Z$55,2,0))</f>
        <v>SVN</v>
      </c>
      <c r="S11" s="54" t="s">
        <v>15</v>
      </c>
      <c r="T11" s="55" t="s">
        <v>177</v>
      </c>
      <c r="U11" s="50" t="str">
        <f>IF(ISNA(VLOOKUP(S11,'Pulldown-Listen'!$Y$2:$Z$55,2,0)=TRUE),Q11,VLOOKUP(S11,'Pulldown-Listen'!$Y$2:$Z$55,2,0))</f>
        <v>SVN</v>
      </c>
      <c r="V11" s="246">
        <f>VLOOKUP(S11,Tabelle1!$G$2:$H$25,2,0)</f>
        <v>16</v>
      </c>
      <c r="W11" s="248">
        <f t="shared" si="6"/>
        <v>9</v>
      </c>
      <c r="Y11" s="54" t="s">
        <v>15</v>
      </c>
      <c r="Z11" s="248">
        <f t="shared" si="7"/>
        <v>9</v>
      </c>
      <c r="AB11" s="61">
        <v>3</v>
      </c>
      <c r="AC11" s="52">
        <v>12.5</v>
      </c>
      <c r="AD11" s="52">
        <v>15</v>
      </c>
      <c r="AE11" s="62">
        <v>20</v>
      </c>
    </row>
    <row r="12" spans="2:31" x14ac:dyDescent="0.35">
      <c r="B12" s="43">
        <v>10</v>
      </c>
      <c r="C12" s="49" t="s">
        <v>481</v>
      </c>
      <c r="D12" s="49" t="s">
        <v>482</v>
      </c>
      <c r="E12" s="50" t="str">
        <f t="shared" si="1"/>
        <v>E3-E4</v>
      </c>
      <c r="F12" s="50" t="str">
        <f t="shared" si="0"/>
        <v>E3-E4</v>
      </c>
      <c r="G12" s="50">
        <f t="shared" si="2"/>
        <v>10</v>
      </c>
      <c r="H12" s="51" t="str">
        <f t="shared" si="3"/>
        <v>Rumänien</v>
      </c>
      <c r="I12" s="51" t="str">
        <f t="shared" si="3"/>
        <v>Ukraine</v>
      </c>
      <c r="J12" s="51" t="str">
        <f t="shared" si="4"/>
        <v>ROU</v>
      </c>
      <c r="K12" s="51" t="str">
        <f t="shared" si="4"/>
        <v>UKR</v>
      </c>
      <c r="L12" s="126">
        <v>45460</v>
      </c>
      <c r="M12" s="127">
        <v>0.625</v>
      </c>
      <c r="N12" s="52" t="s">
        <v>672</v>
      </c>
      <c r="O12" s="50" t="str">
        <f t="shared" si="5"/>
        <v>E</v>
      </c>
      <c r="Q12" s="60" t="s">
        <v>178</v>
      </c>
      <c r="R12" s="50" t="str">
        <f>IF(ISNA(VLOOKUP(S12,'Pulldown-Listen'!$Y$2:$Z$55,2,0)=TRUE),Q12,VLOOKUP(S12,'Pulldown-Listen'!$Y$2:$Z$55,2,0))</f>
        <v>DEN</v>
      </c>
      <c r="S12" s="52" t="s">
        <v>46</v>
      </c>
      <c r="T12" s="43" t="s">
        <v>178</v>
      </c>
      <c r="U12" s="50" t="str">
        <f>IF(ISNA(VLOOKUP(S12,'Pulldown-Listen'!$Y$2:$Z$55,2,0)=TRUE),Q12,VLOOKUP(S12,'Pulldown-Listen'!$Y$2:$Z$55,2,0))</f>
        <v>DEN</v>
      </c>
      <c r="V12" s="246">
        <f>VLOOKUP(S12,Tabelle1!$G$2:$H$25,2,0)</f>
        <v>10</v>
      </c>
      <c r="W12" s="248">
        <f t="shared" si="6"/>
        <v>15</v>
      </c>
      <c r="Y12" s="52" t="s">
        <v>46</v>
      </c>
      <c r="Z12" s="248">
        <f t="shared" si="7"/>
        <v>15</v>
      </c>
      <c r="AB12" s="61">
        <v>2</v>
      </c>
      <c r="AC12" s="52">
        <v>20</v>
      </c>
      <c r="AD12" s="52">
        <v>25</v>
      </c>
      <c r="AE12" s="62">
        <v>30</v>
      </c>
    </row>
    <row r="13" spans="2:31" x14ac:dyDescent="0.35">
      <c r="B13" s="43">
        <v>11</v>
      </c>
      <c r="C13" s="49" t="s">
        <v>483</v>
      </c>
      <c r="D13" s="49" t="s">
        <v>484</v>
      </c>
      <c r="E13" s="50" t="str">
        <f t="shared" si="1"/>
        <v>F1-F2</v>
      </c>
      <c r="F13" s="50" t="str">
        <f t="shared" si="0"/>
        <v>F1-F2</v>
      </c>
      <c r="G13" s="50">
        <f t="shared" si="2"/>
        <v>11</v>
      </c>
      <c r="H13" s="51" t="str">
        <f t="shared" si="3"/>
        <v>Türkei</v>
      </c>
      <c r="I13" s="51" t="str">
        <f t="shared" si="3"/>
        <v>Georgien</v>
      </c>
      <c r="J13" s="51" t="str">
        <f t="shared" si="4"/>
        <v>TUR</v>
      </c>
      <c r="K13" s="51" t="str">
        <f t="shared" si="4"/>
        <v>GEO</v>
      </c>
      <c r="L13" s="126">
        <v>45461</v>
      </c>
      <c r="M13" s="127">
        <v>0.75</v>
      </c>
      <c r="N13" s="52" t="s">
        <v>1145</v>
      </c>
      <c r="O13" s="50" t="str">
        <f t="shared" si="5"/>
        <v>F</v>
      </c>
      <c r="Q13" s="60" t="s">
        <v>179</v>
      </c>
      <c r="R13" s="50" t="str">
        <f>IF(ISNA(VLOOKUP(S13,'Pulldown-Listen'!$Y$2:$Z$55,2,0)=TRUE),Q13,VLOOKUP(S13,'Pulldown-Listen'!$Y$2:$Z$55,2,0))</f>
        <v>SRB</v>
      </c>
      <c r="S13" s="52" t="s">
        <v>18</v>
      </c>
      <c r="T13" s="43" t="s">
        <v>179</v>
      </c>
      <c r="U13" s="50" t="str">
        <f>IF(ISNA(VLOOKUP(S13,'Pulldown-Listen'!$Y$2:$Z$55,2,0)=TRUE),Q13,VLOOKUP(S13,'Pulldown-Listen'!$Y$2:$Z$55,2,0))</f>
        <v>SRB</v>
      </c>
      <c r="V13" s="246">
        <f>VLOOKUP(S13,Tabelle1!$G$2:$H$25,2,0)</f>
        <v>20</v>
      </c>
      <c r="W13" s="248">
        <f t="shared" si="6"/>
        <v>5</v>
      </c>
      <c r="Y13" s="52" t="s">
        <v>18</v>
      </c>
      <c r="Z13" s="248">
        <f t="shared" si="7"/>
        <v>5</v>
      </c>
      <c r="AB13" s="56">
        <v>1</v>
      </c>
      <c r="AC13" s="65">
        <v>35</v>
      </c>
      <c r="AD13" s="65">
        <v>40</v>
      </c>
      <c r="AE13" s="67">
        <v>50</v>
      </c>
    </row>
    <row r="14" spans="2:31" x14ac:dyDescent="0.35">
      <c r="B14" s="43">
        <v>12</v>
      </c>
      <c r="C14" s="49" t="s">
        <v>485</v>
      </c>
      <c r="D14" s="49" t="s">
        <v>486</v>
      </c>
      <c r="E14" s="50" t="str">
        <f t="shared" si="1"/>
        <v>F3-F4</v>
      </c>
      <c r="F14" s="50" t="str">
        <f t="shared" si="0"/>
        <v>F3-F4</v>
      </c>
      <c r="G14" s="50">
        <f t="shared" si="2"/>
        <v>12</v>
      </c>
      <c r="H14" s="51" t="str">
        <f t="shared" si="3"/>
        <v>Portugal</v>
      </c>
      <c r="I14" s="51" t="str">
        <f t="shared" si="3"/>
        <v>Tschechien</v>
      </c>
      <c r="J14" s="51" t="str">
        <f t="shared" si="4"/>
        <v>POR</v>
      </c>
      <c r="K14" s="51" t="str">
        <f t="shared" si="4"/>
        <v>CZE</v>
      </c>
      <c r="L14" s="126">
        <v>45461</v>
      </c>
      <c r="M14" s="127">
        <v>0.875</v>
      </c>
      <c r="N14" s="52" t="s">
        <v>1152</v>
      </c>
      <c r="O14" s="50" t="str">
        <f t="shared" si="5"/>
        <v>F</v>
      </c>
      <c r="Q14" s="63" t="s">
        <v>180</v>
      </c>
      <c r="R14" s="64" t="s">
        <v>91</v>
      </c>
      <c r="S14" s="65" t="s">
        <v>39</v>
      </c>
      <c r="T14" s="66" t="s">
        <v>180</v>
      </c>
      <c r="U14" s="64" t="str">
        <f>IF(ISNA(VLOOKUP(S14,'Pulldown-Listen'!$Y$2:$Z$55,2,0)=TRUE),Q14,VLOOKUP(S14,'Pulldown-Listen'!$Y$2:$Z$55,2,0))</f>
        <v>ENG</v>
      </c>
      <c r="V14" s="246">
        <f>VLOOKUP(S14,Tabelle1!$G$2:$H$25,2,0)</f>
        <v>6</v>
      </c>
      <c r="W14" s="248">
        <f t="shared" si="6"/>
        <v>19</v>
      </c>
      <c r="Y14" s="65" t="s">
        <v>39</v>
      </c>
      <c r="Z14" s="248">
        <f t="shared" si="7"/>
        <v>19</v>
      </c>
      <c r="AB14" s="68"/>
      <c r="AC14" s="69">
        <f>SUM(AC4:AC13)</f>
        <v>100</v>
      </c>
      <c r="AD14" s="65">
        <f>SUM(AD7:AD13)</f>
        <v>100</v>
      </c>
      <c r="AE14" s="67">
        <f>SUM(AE7:AE13)</f>
        <v>100</v>
      </c>
    </row>
    <row r="15" spans="2:31" x14ac:dyDescent="0.35">
      <c r="B15" s="43">
        <v>13</v>
      </c>
      <c r="C15" s="49" t="s">
        <v>166</v>
      </c>
      <c r="D15" s="49" t="s">
        <v>171</v>
      </c>
      <c r="E15" s="50" t="str">
        <f t="shared" si="1"/>
        <v>A1-A3</v>
      </c>
      <c r="F15" s="50" t="str">
        <f t="shared" si="0"/>
        <v>A1-A3</v>
      </c>
      <c r="G15" s="50">
        <f t="shared" si="2"/>
        <v>13</v>
      </c>
      <c r="H15" s="51" t="str">
        <f t="shared" si="3"/>
        <v>Deutschland</v>
      </c>
      <c r="I15" s="51" t="str">
        <f t="shared" si="3"/>
        <v>Ungarn</v>
      </c>
      <c r="J15" s="51" t="str">
        <f t="shared" si="4"/>
        <v>GER</v>
      </c>
      <c r="K15" s="51" t="str">
        <f t="shared" si="4"/>
        <v>HUN</v>
      </c>
      <c r="L15" s="126">
        <v>45462</v>
      </c>
      <c r="M15" s="127">
        <v>0.875</v>
      </c>
      <c r="N15" s="52" t="s">
        <v>1146</v>
      </c>
      <c r="O15" s="50" t="str">
        <f t="shared" si="5"/>
        <v>A</v>
      </c>
      <c r="Q15" s="53" t="s">
        <v>181</v>
      </c>
      <c r="R15" s="50" t="str">
        <f>IF(ISNA(VLOOKUP(S15,'Pulldown-Listen'!$Y$2:$Z$55,2,0)=TRUE),Q15,VLOOKUP(S15,'Pulldown-Listen'!$Y$2:$Z$55,2,0))</f>
        <v>POL</v>
      </c>
      <c r="S15" s="54" t="s">
        <v>58</v>
      </c>
      <c r="T15" s="55" t="s">
        <v>181</v>
      </c>
      <c r="U15" s="50" t="str">
        <f>IF(ISNA(VLOOKUP(S15,'Pulldown-Listen'!$Y$2:$Z$55,2,0)=TRUE),Q15,VLOOKUP(S15,'Pulldown-Listen'!$Y$2:$Z$55,2,0))</f>
        <v>POL</v>
      </c>
      <c r="V15" s="246">
        <f>VLOOKUP(S15,Tabelle1!$G$2:$H$25,2,0)</f>
        <v>22</v>
      </c>
      <c r="W15" s="248">
        <f t="shared" si="6"/>
        <v>3</v>
      </c>
      <c r="Y15" s="54" t="s">
        <v>58</v>
      </c>
      <c r="Z15" s="248">
        <f t="shared" si="7"/>
        <v>3</v>
      </c>
    </row>
    <row r="16" spans="2:31" x14ac:dyDescent="0.35">
      <c r="B16" s="43">
        <v>14</v>
      </c>
      <c r="C16" s="49" t="s">
        <v>167</v>
      </c>
      <c r="D16" s="49" t="s">
        <v>172</v>
      </c>
      <c r="E16" s="50" t="str">
        <f t="shared" si="1"/>
        <v>A2-A4</v>
      </c>
      <c r="F16" s="50" t="str">
        <f t="shared" si="0"/>
        <v>A2-A4</v>
      </c>
      <c r="G16" s="50">
        <f t="shared" si="2"/>
        <v>14</v>
      </c>
      <c r="H16" s="51" t="str">
        <f t="shared" si="3"/>
        <v>Schottland</v>
      </c>
      <c r="I16" s="51" t="str">
        <f t="shared" si="3"/>
        <v>Schweiz</v>
      </c>
      <c r="J16" s="51" t="str">
        <f t="shared" si="4"/>
        <v>SCO</v>
      </c>
      <c r="K16" s="51" t="str">
        <f t="shared" si="4"/>
        <v>SUI</v>
      </c>
      <c r="L16" s="126">
        <v>45462</v>
      </c>
      <c r="M16" s="127">
        <v>0.75</v>
      </c>
      <c r="N16" s="52" t="s">
        <v>1149</v>
      </c>
      <c r="O16" s="50" t="str">
        <f t="shared" si="5"/>
        <v>A</v>
      </c>
      <c r="Q16" s="60" t="s">
        <v>182</v>
      </c>
      <c r="R16" s="50" t="str">
        <f>IF(ISNA(VLOOKUP(S16,'Pulldown-Listen'!$Y$2:$Z$55,2,0)=TRUE),Q16,VLOOKUP(S16,'Pulldown-Listen'!$Y$2:$Z$55,2,0))</f>
        <v>NED</v>
      </c>
      <c r="S16" s="52" t="s">
        <v>26</v>
      </c>
      <c r="T16" s="43" t="s">
        <v>182</v>
      </c>
      <c r="U16" s="50" t="str">
        <f>IF(ISNA(VLOOKUP(S16,'Pulldown-Listen'!$Y$2:$Z$55,2,0)=TRUE),Q16,VLOOKUP(S16,'Pulldown-Listen'!$Y$2:$Z$55,2,0))</f>
        <v>NED</v>
      </c>
      <c r="V16" s="246">
        <f>VLOOKUP(S16,Tabelle1!$G$2:$H$25,2,0)</f>
        <v>13</v>
      </c>
      <c r="W16" s="248">
        <f t="shared" si="6"/>
        <v>12</v>
      </c>
      <c r="Y16" s="52" t="s">
        <v>26</v>
      </c>
      <c r="Z16" s="248">
        <f t="shared" si="7"/>
        <v>12</v>
      </c>
    </row>
    <row r="17" spans="2:26" x14ac:dyDescent="0.35">
      <c r="B17" s="43">
        <v>15</v>
      </c>
      <c r="C17" s="49" t="s">
        <v>173</v>
      </c>
      <c r="D17" s="49" t="s">
        <v>175</v>
      </c>
      <c r="E17" s="50" t="str">
        <f t="shared" si="1"/>
        <v>B1-B3</v>
      </c>
      <c r="F17" s="50" t="str">
        <f t="shared" si="0"/>
        <v>B1-B3</v>
      </c>
      <c r="G17" s="50">
        <f t="shared" si="2"/>
        <v>15</v>
      </c>
      <c r="H17" s="51" t="str">
        <f t="shared" si="3"/>
        <v>Spanien</v>
      </c>
      <c r="I17" s="51" t="str">
        <f t="shared" si="3"/>
        <v>Italien</v>
      </c>
      <c r="J17" s="51" t="str">
        <f t="shared" si="4"/>
        <v>ESP</v>
      </c>
      <c r="K17" s="51" t="str">
        <f t="shared" si="4"/>
        <v>ITA</v>
      </c>
      <c r="L17" s="126">
        <v>45462</v>
      </c>
      <c r="M17" s="127">
        <v>0.625</v>
      </c>
      <c r="N17" s="52" t="s">
        <v>1148</v>
      </c>
      <c r="O17" s="50" t="str">
        <f t="shared" si="5"/>
        <v>B</v>
      </c>
      <c r="Q17" s="60" t="s">
        <v>183</v>
      </c>
      <c r="R17" s="50" t="str">
        <f>IF(ISNA(VLOOKUP(S17,'Pulldown-Listen'!$Y$2:$Z$55,2,0)=TRUE),Q17,VLOOKUP(S17,'Pulldown-Listen'!$Y$2:$Z$55,2,0))</f>
        <v>AUT</v>
      </c>
      <c r="S17" s="52" t="s">
        <v>6</v>
      </c>
      <c r="T17" s="43" t="s">
        <v>183</v>
      </c>
      <c r="U17" s="50" t="str">
        <f>IF(ISNA(VLOOKUP(S17,'Pulldown-Listen'!$Y$2:$Z$55,2,0)=TRUE),Q17,VLOOKUP(S17,'Pulldown-Listen'!$Y$2:$Z$55,2,0))</f>
        <v>AUT</v>
      </c>
      <c r="V17" s="246">
        <f>VLOOKUP(S17,Tabelle1!$G$2:$H$25,2,0)</f>
        <v>12</v>
      </c>
      <c r="W17" s="248">
        <f t="shared" si="6"/>
        <v>13</v>
      </c>
      <c r="Y17" s="52" t="s">
        <v>6</v>
      </c>
      <c r="Z17" s="248">
        <f t="shared" si="7"/>
        <v>13</v>
      </c>
    </row>
    <row r="18" spans="2:26" x14ac:dyDescent="0.35">
      <c r="B18" s="43">
        <v>16</v>
      </c>
      <c r="C18" s="49" t="s">
        <v>174</v>
      </c>
      <c r="D18" s="49" t="s">
        <v>176</v>
      </c>
      <c r="E18" s="50" t="str">
        <f t="shared" si="1"/>
        <v>B2-B4</v>
      </c>
      <c r="F18" s="50" t="str">
        <f t="shared" si="0"/>
        <v>B2-B4</v>
      </c>
      <c r="G18" s="50">
        <f t="shared" si="2"/>
        <v>16</v>
      </c>
      <c r="H18" s="51" t="str">
        <f t="shared" si="3"/>
        <v>Kroatien</v>
      </c>
      <c r="I18" s="51" t="str">
        <f t="shared" si="3"/>
        <v>Albanien</v>
      </c>
      <c r="J18" s="51" t="str">
        <f t="shared" si="4"/>
        <v>CRO</v>
      </c>
      <c r="K18" s="51" t="str">
        <f t="shared" si="4"/>
        <v>ALB</v>
      </c>
      <c r="L18" s="126">
        <v>45463</v>
      </c>
      <c r="M18" s="127">
        <v>0.875</v>
      </c>
      <c r="N18" s="52" t="s">
        <v>1147</v>
      </c>
      <c r="O18" s="50" t="str">
        <f t="shared" si="5"/>
        <v>B</v>
      </c>
      <c r="Q18" s="60" t="s">
        <v>184</v>
      </c>
      <c r="R18" s="64" t="str">
        <f>IF(ISNA(VLOOKUP(S18,'Pulldown-Listen'!$Y$2:$Z$55,2,0)=TRUE),Q18,VLOOKUP(S18,'Pulldown-Listen'!$Y$2:$Z$55,2,0))</f>
        <v>FRA</v>
      </c>
      <c r="S18" s="65" t="s">
        <v>21</v>
      </c>
      <c r="T18" s="66" t="s">
        <v>184</v>
      </c>
      <c r="U18" s="64" t="str">
        <f>IF(ISNA(VLOOKUP(S18,'Pulldown-Listen'!$Y$2:$Z$55,2,0)=TRUE),Q18,VLOOKUP(S18,'Pulldown-Listen'!$Y$2:$Z$55,2,0))</f>
        <v>FRA</v>
      </c>
      <c r="V18" s="246">
        <f>VLOOKUP(S18,Tabelle1!$G$2:$H$25,2,0)</f>
        <v>3</v>
      </c>
      <c r="W18" s="248">
        <f t="shared" si="6"/>
        <v>22</v>
      </c>
      <c r="Y18" s="65" t="s">
        <v>21</v>
      </c>
      <c r="Z18" s="248">
        <f t="shared" si="7"/>
        <v>22</v>
      </c>
    </row>
    <row r="19" spans="2:26" x14ac:dyDescent="0.35">
      <c r="B19" s="43">
        <v>17</v>
      </c>
      <c r="C19" s="49" t="s">
        <v>177</v>
      </c>
      <c r="D19" s="49" t="s">
        <v>179</v>
      </c>
      <c r="E19" s="50" t="str">
        <f t="shared" si="1"/>
        <v>C1-C3</v>
      </c>
      <c r="F19" s="50" t="str">
        <f t="shared" si="0"/>
        <v>C1-C3</v>
      </c>
      <c r="G19" s="50">
        <f t="shared" si="2"/>
        <v>17</v>
      </c>
      <c r="H19" s="51" t="str">
        <f t="shared" si="3"/>
        <v>Slowenien</v>
      </c>
      <c r="I19" s="51" t="str">
        <f t="shared" si="3"/>
        <v>Serbien</v>
      </c>
      <c r="J19" s="51" t="str">
        <f t="shared" si="4"/>
        <v>SVN</v>
      </c>
      <c r="K19" s="51" t="str">
        <f t="shared" si="4"/>
        <v>SRB</v>
      </c>
      <c r="L19" s="126">
        <v>45463</v>
      </c>
      <c r="M19" s="127">
        <v>0.75</v>
      </c>
      <c r="N19" s="52" t="s">
        <v>1151</v>
      </c>
      <c r="O19" s="50" t="str">
        <f t="shared" si="5"/>
        <v>C</v>
      </c>
      <c r="Q19" s="43" t="s">
        <v>479</v>
      </c>
      <c r="R19" s="50" t="str">
        <f>IF(ISNA(VLOOKUP(S19,'Pulldown-Listen'!$Y$2:$Z$55,2,0)=TRUE),Q19,VLOOKUP(S19,'Pulldown-Listen'!$Y$2:$Z$55,2,0))</f>
        <v>BEL</v>
      </c>
      <c r="S19" s="52" t="s">
        <v>1</v>
      </c>
      <c r="T19" s="55" t="s">
        <v>479</v>
      </c>
      <c r="U19" s="50" t="str">
        <f>IF(ISNA(VLOOKUP(S19,'Pulldown-Listen'!$Y$2:$Z$55,2,0)=TRUE),Q19,VLOOKUP(S19,'Pulldown-Listen'!$Y$2:$Z$55,2,0))</f>
        <v>BEL</v>
      </c>
      <c r="V19" s="246">
        <f>VLOOKUP(S19,Tabelle1!$G$2:$H$25,2,0)</f>
        <v>5</v>
      </c>
      <c r="W19" s="248">
        <f t="shared" si="6"/>
        <v>20</v>
      </c>
      <c r="Y19" s="52" t="s">
        <v>1</v>
      </c>
      <c r="Z19" s="248">
        <f t="shared" si="7"/>
        <v>20</v>
      </c>
    </row>
    <row r="20" spans="2:26" x14ac:dyDescent="0.35">
      <c r="B20" s="43">
        <v>18</v>
      </c>
      <c r="C20" s="49" t="s">
        <v>178</v>
      </c>
      <c r="D20" s="49" t="s">
        <v>180</v>
      </c>
      <c r="E20" s="50" t="str">
        <f t="shared" si="1"/>
        <v>C2-C4</v>
      </c>
      <c r="F20" s="50" t="str">
        <f t="shared" si="0"/>
        <v>C2-C4</v>
      </c>
      <c r="G20" s="50">
        <f t="shared" si="2"/>
        <v>18</v>
      </c>
      <c r="H20" s="51" t="str">
        <f t="shared" si="3"/>
        <v>Dänemark</v>
      </c>
      <c r="I20" s="51" t="str">
        <f t="shared" si="3"/>
        <v>England</v>
      </c>
      <c r="J20" s="51" t="str">
        <f t="shared" si="4"/>
        <v>DEN</v>
      </c>
      <c r="K20" s="51" t="str">
        <f t="shared" si="4"/>
        <v>MKD</v>
      </c>
      <c r="L20" s="126">
        <v>45463</v>
      </c>
      <c r="M20" s="127">
        <v>0.625</v>
      </c>
      <c r="N20" s="52" t="s">
        <v>672</v>
      </c>
      <c r="O20" s="50" t="str">
        <f t="shared" si="5"/>
        <v>C</v>
      </c>
      <c r="Q20" s="43" t="s">
        <v>480</v>
      </c>
      <c r="R20" s="50" t="str">
        <f>IF(ISNA(VLOOKUP(S20,'Pulldown-Listen'!$Y$2:$Z$55,2,0)=TRUE),Q20,VLOOKUP(S20,'Pulldown-Listen'!$Y$2:$Z$55,2,0))</f>
        <v>SVK</v>
      </c>
      <c r="S20" s="52" t="s">
        <v>11</v>
      </c>
      <c r="T20" s="43" t="s">
        <v>480</v>
      </c>
      <c r="U20" s="50" t="str">
        <f>IF(ISNA(VLOOKUP(S20,'Pulldown-Listen'!$Y$2:$Z$55,2,0)=TRUE),Q20,VLOOKUP(S20,'Pulldown-Listen'!$Y$2:$Z$55,2,0))</f>
        <v>SVK</v>
      </c>
      <c r="V20" s="246">
        <f>VLOOKUP(S20,Tabelle1!$G$2:$H$25,2,0)</f>
        <v>17</v>
      </c>
      <c r="W20" s="248">
        <f t="shared" si="6"/>
        <v>8</v>
      </c>
      <c r="Y20" s="52" t="s">
        <v>11</v>
      </c>
      <c r="Z20" s="248">
        <f t="shared" si="7"/>
        <v>8</v>
      </c>
    </row>
    <row r="21" spans="2:26" x14ac:dyDescent="0.35">
      <c r="B21" s="43">
        <v>19</v>
      </c>
      <c r="C21" s="49" t="s">
        <v>181</v>
      </c>
      <c r="D21" s="49" t="s">
        <v>183</v>
      </c>
      <c r="E21" s="50" t="str">
        <f t="shared" si="1"/>
        <v>D1-D3</v>
      </c>
      <c r="F21" s="50" t="str">
        <f t="shared" si="0"/>
        <v>D1-D3</v>
      </c>
      <c r="G21" s="50">
        <f t="shared" si="2"/>
        <v>19</v>
      </c>
      <c r="H21" s="51" t="str">
        <f t="shared" si="3"/>
        <v>Polen</v>
      </c>
      <c r="I21" s="51" t="str">
        <f t="shared" si="3"/>
        <v>Österreich</v>
      </c>
      <c r="J21" s="51" t="str">
        <f t="shared" si="4"/>
        <v>POL</v>
      </c>
      <c r="K21" s="51" t="str">
        <f t="shared" si="4"/>
        <v>AUT</v>
      </c>
      <c r="L21" s="126">
        <v>45464</v>
      </c>
      <c r="M21" s="127">
        <v>0.75</v>
      </c>
      <c r="N21" s="52" t="s">
        <v>1144</v>
      </c>
      <c r="O21" s="50" t="str">
        <f t="shared" si="5"/>
        <v>D</v>
      </c>
      <c r="Q21" s="43" t="s">
        <v>481</v>
      </c>
      <c r="R21" s="50" t="str">
        <f>IF(ISNA(VLOOKUP(S21,'Pulldown-Listen'!$Y$2:$Z$55,2,0)=TRUE),Q21,VLOOKUP(S21,'Pulldown-Listen'!$Y$2:$Z$55,2,0))</f>
        <v>ROU</v>
      </c>
      <c r="S21" s="52" t="s">
        <v>23</v>
      </c>
      <c r="T21" s="43" t="s">
        <v>481</v>
      </c>
      <c r="U21" s="50" t="str">
        <f>IF(ISNA(VLOOKUP(S21,'Pulldown-Listen'!$Y$2:$Z$55,2,0)=TRUE),Q21,VLOOKUP(S21,'Pulldown-Listen'!$Y$2:$Z$55,2,0))</f>
        <v>ROU</v>
      </c>
      <c r="V21" s="246">
        <f>VLOOKUP(S21,Tabelle1!$G$2:$H$25,2,0)</f>
        <v>9</v>
      </c>
      <c r="W21" s="248">
        <f t="shared" si="6"/>
        <v>16</v>
      </c>
      <c r="Y21" s="52" t="s">
        <v>23</v>
      </c>
      <c r="Z21" s="248">
        <f t="shared" si="7"/>
        <v>16</v>
      </c>
    </row>
    <row r="22" spans="2:26" x14ac:dyDescent="0.35">
      <c r="B22" s="43">
        <v>20</v>
      </c>
      <c r="C22" s="49" t="s">
        <v>182</v>
      </c>
      <c r="D22" s="49" t="s">
        <v>184</v>
      </c>
      <c r="E22" s="50" t="str">
        <f t="shared" si="1"/>
        <v>D2-D4</v>
      </c>
      <c r="F22" s="50" t="str">
        <f t="shared" si="0"/>
        <v>D2-D4</v>
      </c>
      <c r="G22" s="50">
        <f t="shared" si="2"/>
        <v>20</v>
      </c>
      <c r="H22" s="51" t="str">
        <f t="shared" si="3"/>
        <v>Niederlande</v>
      </c>
      <c r="I22" s="51" t="str">
        <f t="shared" si="3"/>
        <v>Frankreich</v>
      </c>
      <c r="J22" s="51" t="str">
        <f t="shared" si="4"/>
        <v>NED</v>
      </c>
      <c r="K22" s="51" t="str">
        <f t="shared" si="4"/>
        <v>FRA</v>
      </c>
      <c r="L22" s="126">
        <v>45464</v>
      </c>
      <c r="M22" s="127">
        <v>0.875</v>
      </c>
      <c r="N22" s="52" t="s">
        <v>1152</v>
      </c>
      <c r="O22" s="50" t="str">
        <f t="shared" si="5"/>
        <v>D</v>
      </c>
      <c r="Q22" s="43" t="s">
        <v>482</v>
      </c>
      <c r="R22" s="64" t="str">
        <f>IF(ISNA(VLOOKUP(S22,'Pulldown-Listen'!$Y$2:$Z$55,2,0)=TRUE),Q22,VLOOKUP(S22,'Pulldown-Listen'!$Y$2:$Z$55,2,0))</f>
        <v>UKR</v>
      </c>
      <c r="S22" s="65" t="s">
        <v>57</v>
      </c>
      <c r="T22" s="66" t="s">
        <v>482</v>
      </c>
      <c r="U22" s="64" t="str">
        <f>IF(ISNA(VLOOKUP(S22,'Pulldown-Listen'!$Y$2:$Z$55,2,0)=TRUE),Q22,VLOOKUP(S22,'Pulldown-Listen'!$Y$2:$Z$55,2,0))</f>
        <v>UKR</v>
      </c>
      <c r="V22" s="246">
        <f>VLOOKUP(S22,Tabelle1!$G$2:$H$25,2,0)</f>
        <v>23</v>
      </c>
      <c r="W22" s="248">
        <f t="shared" si="6"/>
        <v>2</v>
      </c>
      <c r="Y22" s="65" t="s">
        <v>57</v>
      </c>
      <c r="Z22" s="248">
        <f t="shared" si="7"/>
        <v>2</v>
      </c>
    </row>
    <row r="23" spans="2:26" x14ac:dyDescent="0.35">
      <c r="B23" s="43">
        <v>21</v>
      </c>
      <c r="C23" s="49" t="s">
        <v>479</v>
      </c>
      <c r="D23" s="49" t="s">
        <v>481</v>
      </c>
      <c r="E23" s="50" t="str">
        <f t="shared" si="1"/>
        <v>E1-E3</v>
      </c>
      <c r="F23" s="50" t="str">
        <f t="shared" si="0"/>
        <v>E1-E3</v>
      </c>
      <c r="G23" s="50">
        <f t="shared" si="2"/>
        <v>21</v>
      </c>
      <c r="H23" s="51" t="str">
        <f t="shared" si="3"/>
        <v>Belgien</v>
      </c>
      <c r="I23" s="51" t="str">
        <f t="shared" si="3"/>
        <v>Rumänien</v>
      </c>
      <c r="J23" s="51" t="str">
        <f t="shared" si="4"/>
        <v>BEL</v>
      </c>
      <c r="K23" s="51" t="str">
        <f t="shared" si="4"/>
        <v>ROU</v>
      </c>
      <c r="L23" s="126">
        <v>45464</v>
      </c>
      <c r="M23" s="127">
        <v>0.625</v>
      </c>
      <c r="N23" s="52" t="s">
        <v>1150</v>
      </c>
      <c r="O23" s="50" t="str">
        <f t="shared" si="5"/>
        <v>E</v>
      </c>
      <c r="Q23" s="43" t="s">
        <v>483</v>
      </c>
      <c r="R23" s="50" t="str">
        <f>IF(ISNA(VLOOKUP(S23,'Pulldown-Listen'!$Y$2:$Z$55,2,0)=TRUE),Q23,VLOOKUP(S23,'Pulldown-Listen'!$Y$2:$Z$55,2,0))</f>
        <v>TUR</v>
      </c>
      <c r="S23" s="52" t="s">
        <v>4</v>
      </c>
      <c r="T23" s="55" t="s">
        <v>483</v>
      </c>
      <c r="U23" s="50" t="str">
        <f>IF(ISNA(VLOOKUP(S23,'Pulldown-Listen'!$Y$2:$Z$55,2,0)=TRUE),Q23,VLOOKUP(S23,'Pulldown-Listen'!$Y$2:$Z$55,2,0))</f>
        <v>TUR</v>
      </c>
      <c r="V23" s="246">
        <f>VLOOKUP(S23,Tabelle1!$G$2:$H$25,2,0)</f>
        <v>8</v>
      </c>
      <c r="W23" s="248">
        <f t="shared" si="6"/>
        <v>17</v>
      </c>
      <c r="Y23" s="52" t="s">
        <v>4</v>
      </c>
      <c r="Z23" s="248">
        <f t="shared" si="7"/>
        <v>17</v>
      </c>
    </row>
    <row r="24" spans="2:26" x14ac:dyDescent="0.35">
      <c r="B24" s="43">
        <v>22</v>
      </c>
      <c r="C24" s="49" t="s">
        <v>480</v>
      </c>
      <c r="D24" s="49" t="s">
        <v>482</v>
      </c>
      <c r="E24" s="50" t="str">
        <f t="shared" si="1"/>
        <v>E2-E4</v>
      </c>
      <c r="F24" s="50" t="str">
        <f t="shared" si="0"/>
        <v>E2-E4</v>
      </c>
      <c r="G24" s="50">
        <f t="shared" si="2"/>
        <v>22</v>
      </c>
      <c r="H24" s="51" t="str">
        <f t="shared" si="3"/>
        <v>Slowakei</v>
      </c>
      <c r="I24" s="51" t="str">
        <f t="shared" si="3"/>
        <v>Ukraine</v>
      </c>
      <c r="J24" s="51" t="str">
        <f t="shared" si="4"/>
        <v>SVK</v>
      </c>
      <c r="K24" s="51" t="str">
        <f t="shared" si="4"/>
        <v>UKR</v>
      </c>
      <c r="L24" s="126">
        <v>45465</v>
      </c>
      <c r="M24" s="127">
        <v>0.875</v>
      </c>
      <c r="N24" s="52" t="s">
        <v>1146</v>
      </c>
      <c r="O24" s="50" t="str">
        <f t="shared" si="5"/>
        <v>E</v>
      </c>
      <c r="Q24" s="43" t="s">
        <v>484</v>
      </c>
      <c r="R24" s="50" t="str">
        <f>IF(ISNA(VLOOKUP(S24,'Pulldown-Listen'!$Y$2:$Z$55,2,0)=TRUE),Q24,VLOOKUP(S24,'Pulldown-Listen'!$Y$2:$Z$55,2,0))</f>
        <v>GEO</v>
      </c>
      <c r="S24" s="52" t="s">
        <v>32</v>
      </c>
      <c r="T24" s="43" t="s">
        <v>484</v>
      </c>
      <c r="U24" s="50" t="str">
        <f>IF(ISNA(VLOOKUP(S24,'Pulldown-Listen'!$Y$2:$Z$55,2,0)=TRUE),Q24,VLOOKUP(S24,'Pulldown-Listen'!$Y$2:$Z$55,2,0))</f>
        <v>GEO</v>
      </c>
      <c r="V24" s="246">
        <f>VLOOKUP(S24,Tabelle1!$G$2:$H$25,2,0)</f>
        <v>24</v>
      </c>
      <c r="W24" s="248">
        <f t="shared" si="6"/>
        <v>1</v>
      </c>
      <c r="Y24" s="52" t="s">
        <v>32</v>
      </c>
      <c r="Z24" s="248">
        <f t="shared" si="7"/>
        <v>1</v>
      </c>
    </row>
    <row r="25" spans="2:26" x14ac:dyDescent="0.35">
      <c r="B25" s="43">
        <v>23</v>
      </c>
      <c r="C25" s="49" t="s">
        <v>483</v>
      </c>
      <c r="D25" s="49" t="s">
        <v>485</v>
      </c>
      <c r="E25" s="50" t="str">
        <f t="shared" si="1"/>
        <v>F1-F3</v>
      </c>
      <c r="F25" s="50" t="str">
        <f t="shared" si="0"/>
        <v>F1-F3</v>
      </c>
      <c r="G25" s="50">
        <f t="shared" si="2"/>
        <v>23</v>
      </c>
      <c r="H25" s="51" t="str">
        <f t="shared" si="3"/>
        <v>Türkei</v>
      </c>
      <c r="I25" s="51" t="str">
        <f t="shared" si="3"/>
        <v>Portugal</v>
      </c>
      <c r="J25" s="51" t="str">
        <f t="shared" si="4"/>
        <v>TUR</v>
      </c>
      <c r="K25" s="51" t="str">
        <f t="shared" si="4"/>
        <v>POR</v>
      </c>
      <c r="L25" s="126">
        <v>45465</v>
      </c>
      <c r="M25" s="127">
        <v>0.75</v>
      </c>
      <c r="N25" s="391" t="s">
        <v>1145</v>
      </c>
      <c r="O25" s="50" t="str">
        <f t="shared" si="5"/>
        <v>F</v>
      </c>
      <c r="Q25" s="43" t="s">
        <v>485</v>
      </c>
      <c r="R25" s="50" t="str">
        <f>IF(ISNA(VLOOKUP(S25,'Pulldown-Listen'!$Y$2:$Z$55,2,0)=TRUE),Q25,VLOOKUP(S25,'Pulldown-Listen'!$Y$2:$Z$55,2,0))</f>
        <v>POR</v>
      </c>
      <c r="S25" s="52" t="s">
        <v>42</v>
      </c>
      <c r="T25" s="43" t="s">
        <v>485</v>
      </c>
      <c r="U25" s="50" t="str">
        <f>IF(ISNA(VLOOKUP(S25,'Pulldown-Listen'!$Y$2:$Z$55,2,0)=TRUE),Q25,VLOOKUP(S25,'Pulldown-Listen'!$Y$2:$Z$55,2,0))</f>
        <v>POR</v>
      </c>
      <c r="V25" s="246">
        <f>VLOOKUP(S25,Tabelle1!$G$2:$H$25,2,0)</f>
        <v>2</v>
      </c>
      <c r="W25" s="248">
        <f t="shared" si="6"/>
        <v>23</v>
      </c>
      <c r="Y25" s="52" t="s">
        <v>42</v>
      </c>
      <c r="Z25" s="248">
        <f t="shared" si="7"/>
        <v>23</v>
      </c>
    </row>
    <row r="26" spans="2:26" x14ac:dyDescent="0.35">
      <c r="B26" s="43">
        <v>24</v>
      </c>
      <c r="C26" s="49" t="s">
        <v>484</v>
      </c>
      <c r="D26" s="49" t="s">
        <v>486</v>
      </c>
      <c r="E26" s="50" t="str">
        <f t="shared" si="1"/>
        <v>F2-F4</v>
      </c>
      <c r="F26" s="50" t="str">
        <f t="shared" si="0"/>
        <v>F2-F4</v>
      </c>
      <c r="G26" s="50">
        <f t="shared" si="2"/>
        <v>24</v>
      </c>
      <c r="H26" s="51" t="str">
        <f t="shared" si="3"/>
        <v>Georgien</v>
      </c>
      <c r="I26" s="51" t="str">
        <f t="shared" si="3"/>
        <v>Tschechien</v>
      </c>
      <c r="J26" s="51" t="str">
        <f t="shared" si="4"/>
        <v>GEO</v>
      </c>
      <c r="K26" s="51" t="str">
        <f t="shared" si="4"/>
        <v>CZE</v>
      </c>
      <c r="L26" s="126">
        <v>45465</v>
      </c>
      <c r="M26" s="127">
        <v>0.625</v>
      </c>
      <c r="N26" s="52" t="s">
        <v>1148</v>
      </c>
      <c r="O26" s="50" t="str">
        <f t="shared" si="5"/>
        <v>F</v>
      </c>
      <c r="Q26" s="43" t="s">
        <v>486</v>
      </c>
      <c r="R26" s="64" t="str">
        <f>IF(ISNA(VLOOKUP(S26,'Pulldown-Listen'!$Y$2:$Z$55,2,0)=TRUE),Q26,VLOOKUP(S26,'Pulldown-Listen'!$Y$2:$Z$55,2,0))</f>
        <v>CZE</v>
      </c>
      <c r="S26" s="65" t="s">
        <v>51</v>
      </c>
      <c r="T26" s="66" t="s">
        <v>486</v>
      </c>
      <c r="U26" s="64" t="str">
        <f>IF(ISNA(VLOOKUP(S26,'Pulldown-Listen'!$Y$2:$Z$55,2,0)=TRUE),Q26,VLOOKUP(S26,'Pulldown-Listen'!$Y$2:$Z$55,2,0))</f>
        <v>CZE</v>
      </c>
      <c r="V26" s="246">
        <f>VLOOKUP(S26,Tabelle1!$G$2:$H$25,2,0)</f>
        <v>18</v>
      </c>
      <c r="W26" s="248">
        <f t="shared" si="6"/>
        <v>7</v>
      </c>
      <c r="Y26" s="65" t="s">
        <v>51</v>
      </c>
      <c r="Z26" s="248">
        <f t="shared" si="7"/>
        <v>7</v>
      </c>
    </row>
    <row r="27" spans="2:26" x14ac:dyDescent="0.35">
      <c r="B27" s="43">
        <v>25</v>
      </c>
      <c r="C27" s="49" t="s">
        <v>172</v>
      </c>
      <c r="D27" s="49" t="s">
        <v>166</v>
      </c>
      <c r="E27" s="50" t="str">
        <f t="shared" si="1"/>
        <v>A4-A1</v>
      </c>
      <c r="F27" s="50" t="str">
        <f t="shared" si="0"/>
        <v>A1-A4</v>
      </c>
      <c r="G27" s="50">
        <f t="shared" si="2"/>
        <v>25</v>
      </c>
      <c r="H27" s="51" t="str">
        <f t="shared" si="3"/>
        <v>Schweiz</v>
      </c>
      <c r="I27" s="51" t="str">
        <f t="shared" si="3"/>
        <v>Deutschland</v>
      </c>
      <c r="J27" s="51" t="str">
        <f t="shared" si="4"/>
        <v>SUI</v>
      </c>
      <c r="K27" s="51" t="str">
        <f t="shared" si="4"/>
        <v>GER</v>
      </c>
      <c r="L27" s="126">
        <v>45466</v>
      </c>
      <c r="M27" s="127">
        <v>0.875</v>
      </c>
      <c r="N27" s="52" t="s">
        <v>1151</v>
      </c>
      <c r="O27" s="50" t="str">
        <f t="shared" si="5"/>
        <v>A</v>
      </c>
      <c r="W27" s="247">
        <f>SUM(W3:W26)</f>
        <v>300</v>
      </c>
      <c r="Z27" s="394">
        <f>SUM(Z3:Z26)</f>
        <v>300</v>
      </c>
    </row>
    <row r="28" spans="2:26" x14ac:dyDescent="0.35">
      <c r="B28" s="43">
        <v>26</v>
      </c>
      <c r="C28" s="49" t="s">
        <v>167</v>
      </c>
      <c r="D28" s="49" t="s">
        <v>171</v>
      </c>
      <c r="E28" s="50" t="str">
        <f t="shared" si="1"/>
        <v>A2-A3</v>
      </c>
      <c r="F28" s="50" t="str">
        <f t="shared" si="0"/>
        <v>A2-A3</v>
      </c>
      <c r="G28" s="50">
        <f t="shared" si="2"/>
        <v>26</v>
      </c>
      <c r="H28" s="51" t="str">
        <f t="shared" si="3"/>
        <v>Schottland</v>
      </c>
      <c r="I28" s="51" t="str">
        <f t="shared" si="3"/>
        <v>Ungarn</v>
      </c>
      <c r="J28" s="51" t="str">
        <f t="shared" si="4"/>
        <v>SCO</v>
      </c>
      <c r="K28" s="51" t="str">
        <f t="shared" si="4"/>
        <v>HUN</v>
      </c>
      <c r="L28" s="126">
        <v>45466</v>
      </c>
      <c r="M28" s="127">
        <v>0.875</v>
      </c>
      <c r="N28" s="52" t="s">
        <v>1149</v>
      </c>
      <c r="O28" s="50" t="str">
        <f t="shared" si="5"/>
        <v>A</v>
      </c>
      <c r="Q28" s="43" t="s">
        <v>185</v>
      </c>
      <c r="R28" s="50" t="str">
        <f ca="1">VLOOKUP(S28,$S$3:$U$26,3,0)</f>
        <v>HUN</v>
      </c>
      <c r="S28" s="72" t="str">
        <f ca="1">VLOOKUP(Q28,'Grupp-Tab-Quick'!$AH$3:$AI$90,2,0)</f>
        <v>Ungarn</v>
      </c>
    </row>
    <row r="29" spans="2:26" x14ac:dyDescent="0.35">
      <c r="B29" s="43">
        <v>27</v>
      </c>
      <c r="C29" s="49" t="s">
        <v>176</v>
      </c>
      <c r="D29" s="49" t="s">
        <v>173</v>
      </c>
      <c r="E29" s="50" t="str">
        <f t="shared" si="1"/>
        <v>B4-B1</v>
      </c>
      <c r="F29" s="50" t="str">
        <f t="shared" si="0"/>
        <v>B1-B4</v>
      </c>
      <c r="G29" s="50">
        <f t="shared" si="2"/>
        <v>27</v>
      </c>
      <c r="H29" s="51" t="str">
        <f t="shared" si="3"/>
        <v>Albanien</v>
      </c>
      <c r="I29" s="51" t="str">
        <f t="shared" si="3"/>
        <v>Spanien</v>
      </c>
      <c r="J29" s="51" t="str">
        <f t="shared" si="4"/>
        <v>ALB</v>
      </c>
      <c r="K29" s="51" t="str">
        <f t="shared" si="4"/>
        <v>ESP</v>
      </c>
      <c r="L29" s="126">
        <v>45467</v>
      </c>
      <c r="M29" s="127">
        <v>0.875</v>
      </c>
      <c r="N29" s="52" t="s">
        <v>1150</v>
      </c>
      <c r="O29" s="50" t="str">
        <f t="shared" si="5"/>
        <v>B</v>
      </c>
      <c r="Q29" s="43" t="s">
        <v>187</v>
      </c>
      <c r="R29" s="50" t="str">
        <f ca="1">VLOOKUP(S29,$S$3:$U$26,3,0)</f>
        <v>GER</v>
      </c>
      <c r="S29" s="72" t="str">
        <f ca="1">VLOOKUP(Q29,'Grupp-Tab-Quick'!$AH$3:$AI$90,2,0)</f>
        <v>Deutschland</v>
      </c>
    </row>
    <row r="30" spans="2:26" x14ac:dyDescent="0.35">
      <c r="B30" s="43">
        <v>28</v>
      </c>
      <c r="C30" s="49" t="s">
        <v>174</v>
      </c>
      <c r="D30" s="49" t="s">
        <v>175</v>
      </c>
      <c r="E30" s="50" t="str">
        <f t="shared" si="1"/>
        <v>B2-B3</v>
      </c>
      <c r="F30" s="50" t="str">
        <f t="shared" si="0"/>
        <v>B2-B3</v>
      </c>
      <c r="G30" s="50">
        <f t="shared" si="2"/>
        <v>28</v>
      </c>
      <c r="H30" s="51" t="str">
        <f t="shared" si="3"/>
        <v>Kroatien</v>
      </c>
      <c r="I30" s="51" t="str">
        <f t="shared" si="3"/>
        <v>Italien</v>
      </c>
      <c r="J30" s="51" t="str">
        <f t="shared" si="4"/>
        <v>CRO</v>
      </c>
      <c r="K30" s="51" t="str">
        <f t="shared" si="4"/>
        <v>ITA</v>
      </c>
      <c r="L30" s="126">
        <v>45467</v>
      </c>
      <c r="M30" s="127">
        <v>0.875</v>
      </c>
      <c r="N30" s="52" t="s">
        <v>1152</v>
      </c>
      <c r="O30" s="50" t="str">
        <f t="shared" si="5"/>
        <v>B</v>
      </c>
      <c r="Q30" s="43" t="s">
        <v>186</v>
      </c>
      <c r="R30" s="50" t="str">
        <f t="shared" ref="R30:R51" ca="1" si="8">VLOOKUP(S30,$S$3:$U$26,3,0)</f>
        <v>SCO</v>
      </c>
      <c r="S30" s="72" t="str">
        <f ca="1">VLOOKUP(Q30,'Grupp-Tab-Quick'!$AH$3:$AI$90,2,0)</f>
        <v>Schottland</v>
      </c>
    </row>
    <row r="31" spans="2:26" x14ac:dyDescent="0.35">
      <c r="B31" s="43">
        <v>29</v>
      </c>
      <c r="C31" s="49" t="s">
        <v>180</v>
      </c>
      <c r="D31" s="49" t="s">
        <v>177</v>
      </c>
      <c r="E31" s="50" t="str">
        <f t="shared" si="1"/>
        <v>C4-C1</v>
      </c>
      <c r="F31" s="50" t="str">
        <f t="shared" si="0"/>
        <v>C1-C4</v>
      </c>
      <c r="G31" s="50">
        <f t="shared" si="2"/>
        <v>29</v>
      </c>
      <c r="H31" s="51" t="str">
        <f t="shared" si="3"/>
        <v>England</v>
      </c>
      <c r="I31" s="51" t="str">
        <f t="shared" si="3"/>
        <v>Slowenien</v>
      </c>
      <c r="J31" s="51" t="str">
        <f t="shared" si="4"/>
        <v>MKD</v>
      </c>
      <c r="K31" s="51" t="str">
        <f t="shared" si="4"/>
        <v>SVN</v>
      </c>
      <c r="L31" s="126">
        <v>45468</v>
      </c>
      <c r="M31" s="127">
        <v>0.875</v>
      </c>
      <c r="N31" s="52" t="s">
        <v>1146</v>
      </c>
      <c r="O31" s="50" t="str">
        <f t="shared" si="5"/>
        <v>C</v>
      </c>
      <c r="Q31" s="66" t="s">
        <v>188</v>
      </c>
      <c r="R31" s="64" t="str">
        <f t="shared" ca="1" si="8"/>
        <v>SUI</v>
      </c>
      <c r="S31" s="71" t="str">
        <f ca="1">VLOOKUP(Q31,'Grupp-Tab-Quick'!$AH$3:$AI$90,2,0)</f>
        <v>Schweiz</v>
      </c>
    </row>
    <row r="32" spans="2:26" x14ac:dyDescent="0.35">
      <c r="B32" s="43">
        <v>30</v>
      </c>
      <c r="C32" s="49" t="s">
        <v>178</v>
      </c>
      <c r="D32" s="49" t="s">
        <v>179</v>
      </c>
      <c r="E32" s="50" t="str">
        <f t="shared" si="1"/>
        <v>C2-C3</v>
      </c>
      <c r="F32" s="50" t="str">
        <f t="shared" si="0"/>
        <v>C2-C3</v>
      </c>
      <c r="G32" s="50">
        <f t="shared" si="2"/>
        <v>30</v>
      </c>
      <c r="H32" s="51" t="str">
        <f t="shared" si="3"/>
        <v>Dänemark</v>
      </c>
      <c r="I32" s="51" t="str">
        <f t="shared" si="3"/>
        <v>Serbien</v>
      </c>
      <c r="J32" s="51" t="str">
        <f t="shared" si="4"/>
        <v>DEN</v>
      </c>
      <c r="K32" s="51" t="str">
        <f t="shared" si="4"/>
        <v>SRB</v>
      </c>
      <c r="L32" s="126">
        <v>45468</v>
      </c>
      <c r="M32" s="127">
        <v>0.875</v>
      </c>
      <c r="N32" s="52" t="s">
        <v>672</v>
      </c>
      <c r="O32" s="50" t="str">
        <f t="shared" si="5"/>
        <v>C</v>
      </c>
      <c r="Q32" s="43" t="s">
        <v>189</v>
      </c>
      <c r="R32" s="50" t="str">
        <f t="shared" ca="1" si="8"/>
        <v>CRO</v>
      </c>
      <c r="S32" s="72" t="str">
        <f ca="1">VLOOKUP(Q32,'Grupp-Tab-Quick'!$AH$3:$AI$90,2,0)</f>
        <v>Kroatien</v>
      </c>
    </row>
    <row r="33" spans="2:19" x14ac:dyDescent="0.35">
      <c r="B33" s="43">
        <v>31</v>
      </c>
      <c r="C33" s="49" t="s">
        <v>184</v>
      </c>
      <c r="D33" s="49" t="s">
        <v>181</v>
      </c>
      <c r="E33" s="50" t="str">
        <f t="shared" si="1"/>
        <v>D4-D1</v>
      </c>
      <c r="F33" s="50" t="str">
        <f t="shared" si="0"/>
        <v>D1-D4</v>
      </c>
      <c r="G33" s="50">
        <f t="shared" si="2"/>
        <v>31</v>
      </c>
      <c r="H33" s="51" t="str">
        <f t="shared" si="3"/>
        <v>Frankreich</v>
      </c>
      <c r="I33" s="51" t="str">
        <f t="shared" si="3"/>
        <v>Polen</v>
      </c>
      <c r="J33" s="51" t="str">
        <f t="shared" si="4"/>
        <v>FRA</v>
      </c>
      <c r="K33" s="51" t="str">
        <f t="shared" si="4"/>
        <v>POL</v>
      </c>
      <c r="L33" s="126">
        <v>45468</v>
      </c>
      <c r="M33" s="127">
        <v>0.75</v>
      </c>
      <c r="N33" s="52" t="s">
        <v>1144</v>
      </c>
      <c r="O33" s="50" t="str">
        <f t="shared" si="5"/>
        <v>D</v>
      </c>
      <c r="Q33" s="43" t="s">
        <v>191</v>
      </c>
      <c r="R33" s="50" t="str">
        <f t="shared" ca="1" si="8"/>
        <v>ESP</v>
      </c>
      <c r="S33" s="72" t="str">
        <f ca="1">VLOOKUP(Q33,'Grupp-Tab-Quick'!$AH$3:$AI$90,2,0)</f>
        <v>Spanien</v>
      </c>
    </row>
    <row r="34" spans="2:19" x14ac:dyDescent="0.35">
      <c r="B34" s="43">
        <v>32</v>
      </c>
      <c r="C34" s="49" t="s">
        <v>182</v>
      </c>
      <c r="D34" s="49" t="s">
        <v>183</v>
      </c>
      <c r="E34" s="50" t="str">
        <f t="shared" si="1"/>
        <v>D2-D3</v>
      </c>
      <c r="F34" s="50" t="str">
        <f t="shared" si="0"/>
        <v>D2-D3</v>
      </c>
      <c r="G34" s="50">
        <f t="shared" si="2"/>
        <v>32</v>
      </c>
      <c r="H34" s="51" t="str">
        <f t="shared" si="3"/>
        <v>Niederlande</v>
      </c>
      <c r="I34" s="51" t="str">
        <f t="shared" si="3"/>
        <v>Österreich</v>
      </c>
      <c r="J34" s="51" t="str">
        <f t="shared" si="4"/>
        <v>NED</v>
      </c>
      <c r="K34" s="51" t="str">
        <f t="shared" si="4"/>
        <v>AUT</v>
      </c>
      <c r="L34" s="126">
        <v>45468</v>
      </c>
      <c r="M34" s="127">
        <v>0.75</v>
      </c>
      <c r="N34" s="52" t="s">
        <v>1145</v>
      </c>
      <c r="O34" s="50" t="str">
        <f t="shared" si="5"/>
        <v>D</v>
      </c>
      <c r="Q34" s="43" t="s">
        <v>190</v>
      </c>
      <c r="R34" s="50" t="str">
        <f t="shared" ca="1" si="8"/>
        <v>ITA</v>
      </c>
      <c r="S34" s="72" t="str">
        <f ca="1">VLOOKUP(Q34,'Grupp-Tab-Quick'!$AH$3:$AI$90,2,0)</f>
        <v>Italien</v>
      </c>
    </row>
    <row r="35" spans="2:19" x14ac:dyDescent="0.35">
      <c r="B35" s="43">
        <v>33</v>
      </c>
      <c r="C35" s="49" t="s">
        <v>482</v>
      </c>
      <c r="D35" s="49" t="s">
        <v>479</v>
      </c>
      <c r="E35" s="50" t="str">
        <f t="shared" si="1"/>
        <v>E4-E1</v>
      </c>
      <c r="F35" s="50" t="str">
        <f t="shared" si="0"/>
        <v>E1-E4</v>
      </c>
      <c r="G35" s="50">
        <f t="shared" si="2"/>
        <v>33</v>
      </c>
      <c r="H35" s="51" t="str">
        <f t="shared" si="3"/>
        <v>Ukraine</v>
      </c>
      <c r="I35" s="51" t="str">
        <f t="shared" si="3"/>
        <v>Belgien</v>
      </c>
      <c r="J35" s="51" t="str">
        <f t="shared" si="4"/>
        <v>UKR</v>
      </c>
      <c r="K35" s="51" t="str">
        <f t="shared" si="4"/>
        <v>BEL</v>
      </c>
      <c r="L35" s="126">
        <v>45469</v>
      </c>
      <c r="M35" s="127">
        <v>0.75</v>
      </c>
      <c r="N35" s="52" t="s">
        <v>1151</v>
      </c>
      <c r="O35" s="50" t="str">
        <f t="shared" si="5"/>
        <v>E</v>
      </c>
      <c r="Q35" s="66" t="s">
        <v>192</v>
      </c>
      <c r="R35" s="64" t="str">
        <f t="shared" ca="1" si="8"/>
        <v>ALB</v>
      </c>
      <c r="S35" s="71" t="str">
        <f ca="1">VLOOKUP(Q35,'Grupp-Tab-Quick'!$AH$3:$AI$90,2,0)</f>
        <v>Albanien</v>
      </c>
    </row>
    <row r="36" spans="2:19" x14ac:dyDescent="0.35">
      <c r="B36" s="43">
        <v>34</v>
      </c>
      <c r="C36" s="49" t="s">
        <v>480</v>
      </c>
      <c r="D36" s="49" t="s">
        <v>481</v>
      </c>
      <c r="E36" s="50" t="str">
        <f t="shared" si="1"/>
        <v>E2-E3</v>
      </c>
      <c r="F36" s="50" t="str">
        <f t="shared" si="0"/>
        <v>E2-E3</v>
      </c>
      <c r="G36" s="50">
        <f t="shared" si="2"/>
        <v>34</v>
      </c>
      <c r="H36" s="51" t="str">
        <f t="shared" si="3"/>
        <v>Slowakei</v>
      </c>
      <c r="I36" s="51" t="str">
        <f t="shared" si="3"/>
        <v>Rumänien</v>
      </c>
      <c r="J36" s="51" t="str">
        <f t="shared" si="4"/>
        <v>SVK</v>
      </c>
      <c r="K36" s="51" t="str">
        <f t="shared" si="4"/>
        <v>ROU</v>
      </c>
      <c r="L36" s="126">
        <v>45469</v>
      </c>
      <c r="M36" s="127">
        <v>0.75</v>
      </c>
      <c r="N36" s="52" t="s">
        <v>1149</v>
      </c>
      <c r="O36" s="50" t="str">
        <f t="shared" si="5"/>
        <v>E</v>
      </c>
      <c r="Q36" s="43" t="s">
        <v>193</v>
      </c>
      <c r="R36" s="50" t="str">
        <f t="shared" ca="1" si="8"/>
        <v>DEN</v>
      </c>
      <c r="S36" s="72" t="str">
        <f ca="1">VLOOKUP(Q36,'Grupp-Tab-Quick'!$AH$3:$AI$90,2,0)</f>
        <v>Dänemark</v>
      </c>
    </row>
    <row r="37" spans="2:19" x14ac:dyDescent="0.35">
      <c r="B37" s="43">
        <v>35</v>
      </c>
      <c r="C37" s="49" t="s">
        <v>486</v>
      </c>
      <c r="D37" s="49" t="s">
        <v>483</v>
      </c>
      <c r="E37" s="50" t="str">
        <f t="shared" si="1"/>
        <v>F4-F1</v>
      </c>
      <c r="F37" s="50" t="str">
        <f t="shared" si="0"/>
        <v>F1-F4</v>
      </c>
      <c r="G37" s="50">
        <f t="shared" si="2"/>
        <v>35</v>
      </c>
      <c r="H37" s="51" t="str">
        <f t="shared" si="3"/>
        <v>Tschechien</v>
      </c>
      <c r="I37" s="51" t="str">
        <f t="shared" si="3"/>
        <v>Türkei</v>
      </c>
      <c r="J37" s="51" t="str">
        <f t="shared" si="4"/>
        <v>CZE</v>
      </c>
      <c r="K37" s="51" t="str">
        <f t="shared" si="4"/>
        <v>TUR</v>
      </c>
      <c r="L37" s="126">
        <v>45469</v>
      </c>
      <c r="M37" s="127">
        <v>0.875</v>
      </c>
      <c r="N37" s="52" t="s">
        <v>1147</v>
      </c>
      <c r="O37" s="50" t="str">
        <f t="shared" si="5"/>
        <v>F</v>
      </c>
      <c r="Q37" s="43" t="s">
        <v>195</v>
      </c>
      <c r="R37" s="50" t="str">
        <f t="shared" ca="1" si="8"/>
        <v>ENG</v>
      </c>
      <c r="S37" s="72" t="str">
        <f ca="1">VLOOKUP(Q37,'Grupp-Tab-Quick'!$AH$3:$AI$90,2,0)</f>
        <v>England</v>
      </c>
    </row>
    <row r="38" spans="2:19" x14ac:dyDescent="0.35">
      <c r="B38" s="43">
        <v>36</v>
      </c>
      <c r="C38" s="49" t="s">
        <v>484</v>
      </c>
      <c r="D38" s="49" t="s">
        <v>485</v>
      </c>
      <c r="E38" s="50" t="str">
        <f t="shared" si="1"/>
        <v>F2-F3</v>
      </c>
      <c r="F38" s="50" t="str">
        <f t="shared" si="0"/>
        <v>F2-F3</v>
      </c>
      <c r="G38" s="50">
        <f t="shared" si="2"/>
        <v>36</v>
      </c>
      <c r="H38" s="51" t="str">
        <f t="shared" si="3"/>
        <v>Georgien</v>
      </c>
      <c r="I38" s="51" t="str">
        <f t="shared" si="3"/>
        <v>Portugal</v>
      </c>
      <c r="J38" s="51" t="str">
        <f t="shared" si="4"/>
        <v>GEO</v>
      </c>
      <c r="K38" s="51" t="str">
        <f t="shared" si="4"/>
        <v>POR</v>
      </c>
      <c r="L38" s="126">
        <v>45469</v>
      </c>
      <c r="M38" s="127">
        <v>0.875</v>
      </c>
      <c r="N38" s="52" t="s">
        <v>1148</v>
      </c>
      <c r="O38" s="50" t="str">
        <f t="shared" si="5"/>
        <v>F</v>
      </c>
      <c r="Q38" s="43" t="s">
        <v>194</v>
      </c>
      <c r="R38" s="50" t="str">
        <f t="shared" ca="1" si="8"/>
        <v>SVN</v>
      </c>
      <c r="S38" s="72" t="str">
        <f ca="1">VLOOKUP(Q38,'Grupp-Tab-Quick'!$AH$3:$AI$90,2,0)</f>
        <v>Slowenien</v>
      </c>
    </row>
    <row r="39" spans="2:19" x14ac:dyDescent="0.35">
      <c r="H39" s="74"/>
      <c r="I39" s="74"/>
      <c r="J39" s="74"/>
      <c r="K39" s="74"/>
      <c r="L39" s="273"/>
      <c r="M39" s="274"/>
      <c r="Q39" s="66" t="s">
        <v>196</v>
      </c>
      <c r="R39" s="64" t="str">
        <f t="shared" ca="1" si="8"/>
        <v>SRB</v>
      </c>
      <c r="S39" s="71" t="str">
        <f ca="1">VLOOKUP(Q39,'Grupp-Tab-Quick'!$AH$3:$AI$90,2,0)</f>
        <v>Serbien</v>
      </c>
    </row>
    <row r="40" spans="2:19" x14ac:dyDescent="0.35">
      <c r="B40" s="43">
        <v>37</v>
      </c>
      <c r="C40" s="272" t="str">
        <f>Modus!C34</f>
        <v>1A</v>
      </c>
      <c r="D40" s="272" t="str">
        <f>IF(ISNA(Modus!D35=TRUE),"3W",Modus!D34)</f>
        <v>2C</v>
      </c>
      <c r="E40" s="50" t="str">
        <f t="shared" ref="E40:E47" si="9">CONCATENATE(C40,"-",D40)</f>
        <v>1A-2C</v>
      </c>
      <c r="F40" s="50" t="str">
        <f t="shared" ref="F40:F47" si="10">IF(RIGHT(C40,1)&gt;RIGHT(D40,1),CONCATENATE(D40,"-",C40),CONCATENATE(C40,"-",D40))</f>
        <v>1A-2C</v>
      </c>
      <c r="G40" s="50">
        <f t="shared" ref="G40:G47" si="11">B40</f>
        <v>37</v>
      </c>
      <c r="H40" s="51" t="str">
        <f t="shared" ref="H40:H47" ca="1" si="12">VLOOKUP(C40,$Q$28:$S$51,3,0)</f>
        <v>Ungarn</v>
      </c>
      <c r="I40" s="51" t="str">
        <f ca="1">IF(ISNA(VLOOKUP(D40,$Q$28:$S$51,3,0)=TRUE),D40,VLOOKUP(D40,$Q$28:$S$51,3,0))</f>
        <v>England</v>
      </c>
      <c r="J40" s="51" t="str">
        <f t="shared" ref="J40:J47" ca="1" si="13">VLOOKUP(C40,$Q$28:$S$51,2,0)</f>
        <v>HUN</v>
      </c>
      <c r="K40" s="51" t="str">
        <f ca="1">IF(ISNA(VLOOKUP(D40,$Q$28:$S$51,2,0)=TRUE),D40,VLOOKUP(D40,$Q$28:$S$51,2,0))</f>
        <v>ENG</v>
      </c>
      <c r="L40" s="126">
        <v>45472</v>
      </c>
      <c r="M40" s="127">
        <v>0.875</v>
      </c>
      <c r="N40" s="52" t="s">
        <v>1145</v>
      </c>
      <c r="O40" s="43" t="s">
        <v>544</v>
      </c>
      <c r="Q40" s="43" t="s">
        <v>197</v>
      </c>
      <c r="R40" s="50" t="str">
        <f t="shared" ca="1" si="8"/>
        <v>NED</v>
      </c>
      <c r="S40" s="72" t="str">
        <f ca="1">VLOOKUP(Q40,'Grupp-Tab-Quick'!$AH$3:$AI$90,2,0)</f>
        <v>Niederlande</v>
      </c>
    </row>
    <row r="41" spans="2:19" x14ac:dyDescent="0.35">
      <c r="B41" s="43">
        <v>38</v>
      </c>
      <c r="C41" s="272" t="str">
        <f>Modus!C40</f>
        <v>2A</v>
      </c>
      <c r="D41" s="272" t="str">
        <f>Modus!D40</f>
        <v>2B</v>
      </c>
      <c r="E41" s="50" t="str">
        <f t="shared" si="9"/>
        <v>2A-2B</v>
      </c>
      <c r="F41" s="50" t="str">
        <f t="shared" si="10"/>
        <v>2A-2B</v>
      </c>
      <c r="G41" s="50">
        <f t="shared" si="11"/>
        <v>38</v>
      </c>
      <c r="H41" s="51" t="str">
        <f t="shared" ca="1" si="12"/>
        <v>Deutschland</v>
      </c>
      <c r="I41" s="51" t="str">
        <f ca="1">VLOOKUP(D41,$Q$28:$S$51,3,0)</f>
        <v>Spanien</v>
      </c>
      <c r="J41" s="51" t="str">
        <f t="shared" ca="1" si="13"/>
        <v>GER</v>
      </c>
      <c r="K41" s="51" t="str">
        <f ca="1">VLOOKUP(D41,$Q$28:$S$51,2,0)</f>
        <v>ESP</v>
      </c>
      <c r="L41" s="126">
        <v>45472</v>
      </c>
      <c r="M41" s="127">
        <v>0.75</v>
      </c>
      <c r="N41" s="52" t="s">
        <v>1144</v>
      </c>
      <c r="O41" s="43" t="s">
        <v>545</v>
      </c>
      <c r="Q41" s="43" t="s">
        <v>199</v>
      </c>
      <c r="R41" s="50" t="str">
        <f t="shared" ca="1" si="8"/>
        <v>FRA</v>
      </c>
      <c r="S41" s="72" t="str">
        <f ca="1">VLOOKUP(Q41,'Grupp-Tab-Quick'!$AH$3:$AI$90,2,0)</f>
        <v>Frankreich</v>
      </c>
    </row>
    <row r="42" spans="2:19" x14ac:dyDescent="0.35">
      <c r="B42" s="43">
        <v>39</v>
      </c>
      <c r="C42" s="272" t="str">
        <f>Modus!C33</f>
        <v>1B</v>
      </c>
      <c r="D42" s="272" t="str">
        <f>Modus!D33</f>
        <v>3A</v>
      </c>
      <c r="E42" s="50" t="str">
        <f t="shared" si="9"/>
        <v>1B-3A</v>
      </c>
      <c r="F42" s="50" t="str">
        <f t="shared" si="10"/>
        <v>3A-1B</v>
      </c>
      <c r="G42" s="50">
        <f t="shared" si="11"/>
        <v>39</v>
      </c>
      <c r="H42" s="51" t="str">
        <f t="shared" ca="1" si="12"/>
        <v>Kroatien</v>
      </c>
      <c r="I42" s="51" t="str">
        <f ca="1">VLOOKUP(D42,$Q$28:$S$51,3,0)</f>
        <v>Schottland</v>
      </c>
      <c r="J42" s="51" t="str">
        <f t="shared" ca="1" si="13"/>
        <v>CRO</v>
      </c>
      <c r="K42" s="51" t="str">
        <f ca="1">VLOOKUP(D42,$Q$28:$S$51,2,0)</f>
        <v>SCO</v>
      </c>
      <c r="L42" s="126">
        <v>45473</v>
      </c>
      <c r="M42" s="127">
        <v>0.875</v>
      </c>
      <c r="N42" s="52" t="s">
        <v>1146</v>
      </c>
      <c r="O42" s="43" t="s">
        <v>546</v>
      </c>
      <c r="Q42" s="43" t="s">
        <v>198</v>
      </c>
      <c r="R42" s="50" t="str">
        <f t="shared" ca="1" si="8"/>
        <v>POL</v>
      </c>
      <c r="S42" s="72" t="str">
        <f ca="1">VLOOKUP(Q42,'Grupp-Tab-Quick'!$AH$3:$AI$90,2,0)</f>
        <v>Polen</v>
      </c>
    </row>
    <row r="43" spans="2:19" x14ac:dyDescent="0.35">
      <c r="B43" s="43">
        <v>40</v>
      </c>
      <c r="C43" s="272" t="str">
        <f>Modus!C39</f>
        <v>1C</v>
      </c>
      <c r="D43" s="272" t="str">
        <f>Modus!D39</f>
        <v>3D</v>
      </c>
      <c r="E43" s="50" t="str">
        <f t="shared" si="9"/>
        <v>1C-3D</v>
      </c>
      <c r="F43" s="50" t="str">
        <f t="shared" si="10"/>
        <v>1C-3D</v>
      </c>
      <c r="G43" s="50">
        <f t="shared" si="11"/>
        <v>40</v>
      </c>
      <c r="H43" s="51" t="str">
        <f t="shared" ca="1" si="12"/>
        <v>Dänemark</v>
      </c>
      <c r="I43" s="51" t="str">
        <f ca="1">VLOOKUP(D43,$Q$28:$S$51,3,0)</f>
        <v>Polen</v>
      </c>
      <c r="J43" s="51" t="str">
        <f t="shared" ca="1" si="13"/>
        <v>DEN</v>
      </c>
      <c r="K43" s="51" t="str">
        <f ca="1">VLOOKUP(D43,$Q$28:$S$51,2,0)</f>
        <v>POL</v>
      </c>
      <c r="L43" s="126">
        <v>45473</v>
      </c>
      <c r="M43" s="127">
        <v>0.75</v>
      </c>
      <c r="N43" s="52" t="s">
        <v>1147</v>
      </c>
      <c r="O43" s="43" t="s">
        <v>547</v>
      </c>
      <c r="Q43" s="66" t="s">
        <v>200</v>
      </c>
      <c r="R43" s="64" t="str">
        <f t="shared" ca="1" si="8"/>
        <v>AUT</v>
      </c>
      <c r="S43" s="71" t="str">
        <f ca="1">VLOOKUP(Q43,'Grupp-Tab-Quick'!$AH$3:$AI$90,2,0)</f>
        <v>Österreich</v>
      </c>
    </row>
    <row r="44" spans="2:19" x14ac:dyDescent="0.35">
      <c r="B44" s="43">
        <v>41</v>
      </c>
      <c r="C44" s="272" t="str">
        <f>Modus!C35</f>
        <v>1F</v>
      </c>
      <c r="D44" s="272" t="str">
        <f>IF(ISNA(Modus!D34=TRUE),"3X",Modus!D35)</f>
        <v>3C</v>
      </c>
      <c r="E44" s="50" t="str">
        <f t="shared" si="9"/>
        <v>1F-3C</v>
      </c>
      <c r="F44" s="50" t="str">
        <f t="shared" si="10"/>
        <v>3C-1F</v>
      </c>
      <c r="G44" s="50">
        <f t="shared" si="11"/>
        <v>41</v>
      </c>
      <c r="H44" s="51" t="str">
        <f t="shared" ca="1" si="12"/>
        <v>Tschechien</v>
      </c>
      <c r="I44" s="51" t="str">
        <f ca="1">IF(ISNA(VLOOKUP(D44,$Q$28:$S$51,3,0)=TRUE),D44,VLOOKUP(D44,$Q$28:$S$51,3,0))</f>
        <v>Slowenien</v>
      </c>
      <c r="J44" s="51" t="str">
        <f t="shared" ca="1" si="13"/>
        <v>CZE</v>
      </c>
      <c r="K44" s="51" t="str">
        <f ca="1">IF(ISNA(VLOOKUP(D44,$Q$28:$S$51,2,0)=TRUE),D44,VLOOKUP(D44,$Q$28:$S$51,2,0))</f>
        <v>SVN</v>
      </c>
      <c r="L44" s="126">
        <v>45474</v>
      </c>
      <c r="M44" s="127">
        <v>0.875</v>
      </c>
      <c r="N44" s="52" t="s">
        <v>1151</v>
      </c>
      <c r="O44" s="43" t="s">
        <v>548</v>
      </c>
      <c r="Q44" s="43" t="s">
        <v>487</v>
      </c>
      <c r="R44" s="50" t="str">
        <f t="shared" ca="1" si="8"/>
        <v>BEL</v>
      </c>
      <c r="S44" s="72" t="str">
        <f ca="1">VLOOKUP(Q44,'Grupp-Tab-Quick'!$AH$3:$AI$90,2,0)</f>
        <v>Belgien</v>
      </c>
    </row>
    <row r="45" spans="2:19" x14ac:dyDescent="0.35">
      <c r="B45" s="43">
        <v>42</v>
      </c>
      <c r="C45" s="272" t="str">
        <f>Modus!C36</f>
        <v>2D</v>
      </c>
      <c r="D45" s="272" t="str">
        <f>IF(ISNA(Modus!D36=TRUE),"3Y",Modus!D36)</f>
        <v>2E</v>
      </c>
      <c r="E45" s="50" t="str">
        <f t="shared" si="9"/>
        <v>2D-2E</v>
      </c>
      <c r="F45" s="50" t="str">
        <f t="shared" si="10"/>
        <v>2D-2E</v>
      </c>
      <c r="G45" s="50">
        <f t="shared" si="11"/>
        <v>42</v>
      </c>
      <c r="H45" s="51" t="str">
        <f t="shared" ca="1" si="12"/>
        <v>Frankreich</v>
      </c>
      <c r="I45" s="51" t="str">
        <f ca="1">IF(ISNA(VLOOKUP(D45,$Q$28:$S$51,3,0)=TRUE),D45,VLOOKUP(D45,$Q$28:$S$51,3,0))</f>
        <v>Ukraine</v>
      </c>
      <c r="J45" s="51" t="str">
        <f t="shared" ca="1" si="13"/>
        <v>FRA</v>
      </c>
      <c r="K45" s="51" t="str">
        <f ca="1">IF(ISNA(VLOOKUP(D45,$Q$28:$S$51,2,0)=TRUE),D45,VLOOKUP(D45,$Q$28:$S$51,2,0))</f>
        <v>UKR</v>
      </c>
      <c r="L45" s="126">
        <v>45474</v>
      </c>
      <c r="M45" s="127">
        <v>0.75</v>
      </c>
      <c r="N45" s="52" t="s">
        <v>1150</v>
      </c>
      <c r="O45" s="43" t="s">
        <v>549</v>
      </c>
      <c r="Q45" s="43" t="s">
        <v>488</v>
      </c>
      <c r="R45" s="50" t="str">
        <f t="shared" ca="1" si="8"/>
        <v>UKR</v>
      </c>
      <c r="S45" s="72" t="str">
        <f ca="1">VLOOKUP(Q45,'Grupp-Tab-Quick'!$AH$3:$AI$90,2,0)</f>
        <v>Ukraine</v>
      </c>
    </row>
    <row r="46" spans="2:19" x14ac:dyDescent="0.35">
      <c r="B46" s="43">
        <v>43</v>
      </c>
      <c r="C46" s="272" t="str">
        <f>Modus!C37</f>
        <v>1E</v>
      </c>
      <c r="D46" s="272" t="str">
        <f>IF(ISNA(Modus!D37=TRUE),"3Z",Modus!D37)</f>
        <v>3B</v>
      </c>
      <c r="E46" s="50" t="str">
        <f t="shared" si="9"/>
        <v>1E-3B</v>
      </c>
      <c r="F46" s="50" t="str">
        <f t="shared" si="10"/>
        <v>3B-1E</v>
      </c>
      <c r="G46" s="50">
        <f t="shared" si="11"/>
        <v>43</v>
      </c>
      <c r="H46" s="51" t="str">
        <f t="shared" ca="1" si="12"/>
        <v>Belgien</v>
      </c>
      <c r="I46" s="51" t="str">
        <f ca="1">IF(ISNA(VLOOKUP(D46,$Q$28:$S$51,3,0)=TRUE),D46,VLOOKUP(D46,$Q$28:$S$51,3,0))</f>
        <v>Italien</v>
      </c>
      <c r="J46" s="51" t="str">
        <f t="shared" ca="1" si="13"/>
        <v>BEL</v>
      </c>
      <c r="K46" s="51" t="str">
        <f ca="1">IF(ISNA(VLOOKUP(D46,$Q$28:$S$51,2,0)=TRUE),D46,VLOOKUP(D46,$Q$28:$S$51,2,0))</f>
        <v>ITA</v>
      </c>
      <c r="L46" s="126">
        <v>45475</v>
      </c>
      <c r="M46" s="127">
        <v>0.75</v>
      </c>
      <c r="N46" s="52" t="s">
        <v>672</v>
      </c>
      <c r="O46" s="43" t="s">
        <v>550</v>
      </c>
      <c r="Q46" s="43" t="s">
        <v>489</v>
      </c>
      <c r="R46" s="50" t="str">
        <f t="shared" ca="1" si="8"/>
        <v>SVK</v>
      </c>
      <c r="S46" s="72" t="str">
        <f ca="1">VLOOKUP(Q46,'Grupp-Tab-Quick'!$AH$3:$AI$90,2,0)</f>
        <v>Slowakei</v>
      </c>
    </row>
    <row r="47" spans="2:19" x14ac:dyDescent="0.35">
      <c r="B47" s="43">
        <v>44</v>
      </c>
      <c r="C47" s="272" t="str">
        <f>Modus!C38</f>
        <v>1D</v>
      </c>
      <c r="D47" s="272" t="str">
        <f>Modus!D38</f>
        <v>2F</v>
      </c>
      <c r="E47" s="50" t="str">
        <f t="shared" si="9"/>
        <v>1D-2F</v>
      </c>
      <c r="F47" s="50" t="str">
        <f t="shared" si="10"/>
        <v>1D-2F</v>
      </c>
      <c r="G47" s="50">
        <f t="shared" si="11"/>
        <v>44</v>
      </c>
      <c r="H47" s="51" t="str">
        <f t="shared" ca="1" si="12"/>
        <v>Niederlande</v>
      </c>
      <c r="I47" s="51" t="str">
        <f ca="1">VLOOKUP(D47,$Q$28:$S$51,3,0)</f>
        <v>Georgien</v>
      </c>
      <c r="J47" s="51" t="str">
        <f t="shared" ca="1" si="13"/>
        <v>NED</v>
      </c>
      <c r="K47" s="51" t="str">
        <f ca="1">VLOOKUP(D47,$Q$28:$S$51,2,0)</f>
        <v>GEO</v>
      </c>
      <c r="L47" s="126">
        <v>45475</v>
      </c>
      <c r="M47" s="127">
        <v>0.875</v>
      </c>
      <c r="N47" s="52" t="s">
        <v>1152</v>
      </c>
      <c r="O47" s="43" t="s">
        <v>551</v>
      </c>
      <c r="Q47" s="66" t="s">
        <v>490</v>
      </c>
      <c r="R47" s="64" t="str">
        <f t="shared" ca="1" si="8"/>
        <v>ROU</v>
      </c>
      <c r="S47" s="71" t="str">
        <f ca="1">VLOOKUP(Q47,'Grupp-Tab-Quick'!$AH$3:$AI$90,2,0)</f>
        <v>Rumänien</v>
      </c>
    </row>
    <row r="48" spans="2:19" x14ac:dyDescent="0.35">
      <c r="H48" s="74"/>
      <c r="I48" s="74"/>
      <c r="J48" s="74"/>
      <c r="K48" s="74"/>
      <c r="L48" s="273"/>
      <c r="M48" s="274"/>
      <c r="Q48" s="43" t="s">
        <v>153</v>
      </c>
      <c r="R48" s="50" t="str">
        <f t="shared" ca="1" si="8"/>
        <v>CZE</v>
      </c>
      <c r="S48" s="72" t="str">
        <f ca="1">VLOOKUP(Q48,'Grupp-Tab-Quick'!$AH$3:$AI$90,2,0)</f>
        <v>Tschechien</v>
      </c>
    </row>
    <row r="49" spans="2:22" x14ac:dyDescent="0.35">
      <c r="B49" s="43">
        <v>45</v>
      </c>
      <c r="C49" s="49" t="s">
        <v>554</v>
      </c>
      <c r="D49" s="49" t="s">
        <v>552</v>
      </c>
      <c r="E49" s="50" t="str">
        <f>CONCATENATE(C49,"-",D49)</f>
        <v>1AF3-1AF1</v>
      </c>
      <c r="F49" s="50"/>
      <c r="G49" s="50">
        <f>B49</f>
        <v>45</v>
      </c>
      <c r="H49" s="51" t="str">
        <f t="shared" ref="H49:I52" ca="1" si="14">VLOOKUP(C49,$Q$53:$V$60,3,0)</f>
        <v>Schottland</v>
      </c>
      <c r="I49" s="51" t="str">
        <f t="shared" ca="1" si="14"/>
        <v>England</v>
      </c>
      <c r="J49" s="51" t="str">
        <f ca="1">IF(ISNA(VLOOKUP(C49,$Q$53:$V$60,2,0)=TRUE),C49,VLOOKUP(C49,$Q$53:$V$60,2,0))</f>
        <v>SCO</v>
      </c>
      <c r="K49" s="51" t="str">
        <f ca="1">IF(ISNA(VLOOKUP(D49,$Q$53:$V$60,2,0)=TRUE),D49,VLOOKUP(D49,$Q$53:$V$60,2,0))</f>
        <v>ENG</v>
      </c>
      <c r="L49" s="126">
        <v>45478</v>
      </c>
      <c r="M49" s="127">
        <v>0.75</v>
      </c>
      <c r="N49" s="52" t="s">
        <v>1149</v>
      </c>
      <c r="O49" s="43" t="s">
        <v>201</v>
      </c>
      <c r="Q49" s="43" t="s">
        <v>154</v>
      </c>
      <c r="R49" s="50" t="str">
        <f t="shared" ca="1" si="8"/>
        <v>GEO</v>
      </c>
      <c r="S49" s="72" t="str">
        <f ca="1">VLOOKUP(Q49,'Grupp-Tab-Quick'!$AH$3:$AI$90,2,0)</f>
        <v>Georgien</v>
      </c>
    </row>
    <row r="50" spans="2:22" x14ac:dyDescent="0.35">
      <c r="B50" s="43">
        <v>46</v>
      </c>
      <c r="C50" s="49" t="s">
        <v>556</v>
      </c>
      <c r="D50" s="49" t="s">
        <v>557</v>
      </c>
      <c r="E50" s="50" t="str">
        <f>CONCATENATE(C50,"-",D50)</f>
        <v>1AF5-1AF6</v>
      </c>
      <c r="F50" s="50"/>
      <c r="G50" s="50">
        <f>B50</f>
        <v>46</v>
      </c>
      <c r="H50" s="51" t="str">
        <f t="shared" ca="1" si="14"/>
        <v>Tschechien</v>
      </c>
      <c r="I50" s="51" t="str">
        <f t="shared" ca="1" si="14"/>
        <v>Ukraine</v>
      </c>
      <c r="J50" s="51" t="str">
        <f t="shared" ref="J50:K52" ca="1" si="15">IF(ISNA(VLOOKUP(C50,$Q$53:$V$60,2,0)=TRUE),C50,VLOOKUP(C50,$Q$53:$V$60,2,0))</f>
        <v>CZE</v>
      </c>
      <c r="K50" s="51" t="str">
        <f t="shared" ca="1" si="15"/>
        <v>UKR</v>
      </c>
      <c r="L50" s="126">
        <v>45478</v>
      </c>
      <c r="M50" s="127">
        <v>0.875</v>
      </c>
      <c r="N50" s="52" t="s">
        <v>1148</v>
      </c>
      <c r="O50" s="43" t="s">
        <v>202</v>
      </c>
      <c r="Q50" s="43" t="s">
        <v>491</v>
      </c>
      <c r="R50" s="50" t="str">
        <f t="shared" ca="1" si="8"/>
        <v>POR</v>
      </c>
      <c r="S50" s="72" t="str">
        <f ca="1">VLOOKUP(Q50,'Grupp-Tab-Quick'!$AH$3:$AI$90,2,0)</f>
        <v>Portugal</v>
      </c>
    </row>
    <row r="51" spans="2:22" x14ac:dyDescent="0.35">
      <c r="B51" s="43">
        <v>47</v>
      </c>
      <c r="C51" s="49" t="s">
        <v>558</v>
      </c>
      <c r="D51" s="49" t="s">
        <v>559</v>
      </c>
      <c r="E51" s="50" t="str">
        <f>CONCATENATE(C51,"-",D51)</f>
        <v>1AF7-1AF8</v>
      </c>
      <c r="F51" s="50"/>
      <c r="G51" s="50">
        <f>B51</f>
        <v>47</v>
      </c>
      <c r="H51" s="51" t="str">
        <f t="shared" ca="1" si="14"/>
        <v>Italien</v>
      </c>
      <c r="I51" s="51" t="str">
        <f t="shared" ca="1" si="14"/>
        <v>Niederlande</v>
      </c>
      <c r="J51" s="51" t="str">
        <f t="shared" ca="1" si="15"/>
        <v>ITA</v>
      </c>
      <c r="K51" s="51" t="str">
        <f t="shared" ca="1" si="15"/>
        <v>NED</v>
      </c>
      <c r="L51" s="126">
        <v>45479</v>
      </c>
      <c r="M51" s="127">
        <v>0.875</v>
      </c>
      <c r="N51" s="52" t="s">
        <v>1144</v>
      </c>
      <c r="O51" s="43" t="s">
        <v>203</v>
      </c>
      <c r="Q51" s="43" t="s">
        <v>492</v>
      </c>
      <c r="R51" s="50" t="str">
        <f t="shared" ca="1" si="8"/>
        <v>TUR</v>
      </c>
      <c r="S51" s="72" t="str">
        <f ca="1">VLOOKUP(Q51,'Grupp-Tab-Quick'!$AH$3:$AI$90,2,0)</f>
        <v>Türkei</v>
      </c>
    </row>
    <row r="52" spans="2:22" x14ac:dyDescent="0.35">
      <c r="B52" s="43">
        <v>48</v>
      </c>
      <c r="C52" s="49" t="s">
        <v>555</v>
      </c>
      <c r="D52" s="49" t="s">
        <v>553</v>
      </c>
      <c r="E52" s="50" t="str">
        <f>CONCATENATE(C52,"-",D52)</f>
        <v>1AF4-1AF2</v>
      </c>
      <c r="F52" s="50"/>
      <c r="G52" s="50">
        <f>B52</f>
        <v>48</v>
      </c>
      <c r="H52" s="51" t="str">
        <f t="shared" ca="1" si="14"/>
        <v>Dänemark</v>
      </c>
      <c r="I52" s="51" t="str">
        <f t="shared" ca="1" si="14"/>
        <v>Spanien</v>
      </c>
      <c r="J52" s="51" t="str">
        <f ca="1">IF(ISNA(VLOOKUP(C52,$Q$53:$V$60,2,0)=TRUE),C52,VLOOKUP(C52,$Q$53:$V$60,2,0))</f>
        <v>DEN</v>
      </c>
      <c r="K52" s="51" t="str">
        <f t="shared" ca="1" si="15"/>
        <v>ESP</v>
      </c>
      <c r="L52" s="126">
        <v>45479</v>
      </c>
      <c r="M52" s="127">
        <v>0.75</v>
      </c>
      <c r="N52" s="52" t="s">
        <v>1150</v>
      </c>
      <c r="O52" s="43" t="s">
        <v>204</v>
      </c>
    </row>
    <row r="53" spans="2:22" ht="12.75" x14ac:dyDescent="0.35">
      <c r="H53" s="74"/>
      <c r="I53" s="74"/>
      <c r="J53" s="74"/>
      <c r="K53" s="74"/>
      <c r="L53" s="46"/>
      <c r="M53" s="46"/>
      <c r="Q53" s="43" t="s">
        <v>552</v>
      </c>
      <c r="R53" s="50" t="str">
        <f ca="1">IF(ISNA(VLOOKUP(S53,$S$3:$U$26,3,0)=TRUE),S53,VLOOKUP(S53,$S$3:$U$26,3,0))</f>
        <v>ENG</v>
      </c>
      <c r="S53" s="72" t="str">
        <f ca="1">VLOOKUP(Q53,Quicktipp!AV$4:AW$19,2,0)</f>
        <v>England</v>
      </c>
      <c r="T53" s="43" t="s">
        <v>560</v>
      </c>
      <c r="U53" s="50" t="str">
        <f ca="1">IF(ISNA(VLOOKUP(V53,$S$3:$U$26,3,0)=TRUE),V53,VLOOKUP(V53,$S$3:$U$26,3,0))</f>
        <v>HUN</v>
      </c>
      <c r="V53" s="72" t="str">
        <f ca="1">VLOOKUP(T53,Quicktipp!BB$4:BC$19,2,0)</f>
        <v>Ungarn</v>
      </c>
    </row>
    <row r="54" spans="2:22" ht="12.75" x14ac:dyDescent="0.35">
      <c r="B54" s="43">
        <v>49</v>
      </c>
      <c r="C54" s="49" t="s">
        <v>140</v>
      </c>
      <c r="D54" s="49" t="s">
        <v>142</v>
      </c>
      <c r="E54" s="50" t="str">
        <f>CONCATENATE(C54,"-",D54)</f>
        <v>1VF1-1VF2</v>
      </c>
      <c r="F54" s="50"/>
      <c r="G54" s="50">
        <f>B54</f>
        <v>49</v>
      </c>
      <c r="H54" s="51" t="str">
        <f ca="1">VLOOKUP(C54,$Q$3:$S$69,3,0)</f>
        <v>England</v>
      </c>
      <c r="I54" s="51" t="str">
        <f ca="1">VLOOKUP(D54,$Q$3:$S$69,3,0)</f>
        <v>Tschechien</v>
      </c>
      <c r="J54" s="51" t="str">
        <f ca="1">IF(ISNA(VLOOKUP(C54,$Q$62:$V$65,2,0)=TRUE),C54,VLOOKUP(C54,$Q$62:$V$65,2,0))</f>
        <v>ENG</v>
      </c>
      <c r="K54" s="51" t="str">
        <f ca="1">IF(ISNA(VLOOKUP(D54,$Q$62:$V$65,2,0)=TRUE),D54,VLOOKUP(D54,$Q$62:$V$65,2,0))</f>
        <v>CZE</v>
      </c>
      <c r="L54" s="126">
        <v>45482</v>
      </c>
      <c r="M54" s="127">
        <v>0.875</v>
      </c>
      <c r="N54" s="52" t="s">
        <v>672</v>
      </c>
      <c r="O54" s="43" t="s">
        <v>205</v>
      </c>
      <c r="Q54" s="43" t="s">
        <v>553</v>
      </c>
      <c r="R54" s="50" t="str">
        <f t="shared" ref="R54:R70" ca="1" si="16">IF(ISNA(VLOOKUP(S54,$S$3:$U$26,3,0)=TRUE),S54,VLOOKUP(S54,$S$3:$U$26,3,0))</f>
        <v>ESP</v>
      </c>
      <c r="S54" s="72" t="str">
        <f ca="1">VLOOKUP(Q54,Quicktipp!AV$4:AW$19,2,0)</f>
        <v>Spanien</v>
      </c>
      <c r="T54" s="43" t="s">
        <v>561</v>
      </c>
      <c r="U54" s="50" t="str">
        <f t="shared" ref="U54:U70" ca="1" si="17">IF(ISNA(VLOOKUP(V54,$S$3:$U$26,3,0)=TRUE),V54,VLOOKUP(V54,$S$3:$U$26,3,0))</f>
        <v>GER</v>
      </c>
      <c r="V54" s="72" t="str">
        <f ca="1">VLOOKUP(T54,Quicktipp!BB$4:BC$19,2,0)</f>
        <v>Deutschland</v>
      </c>
    </row>
    <row r="55" spans="2:22" ht="12.75" x14ac:dyDescent="0.35">
      <c r="B55" s="43">
        <v>50</v>
      </c>
      <c r="C55" s="49" t="s">
        <v>144</v>
      </c>
      <c r="D55" s="49" t="s">
        <v>146</v>
      </c>
      <c r="E55" s="50" t="str">
        <f>CONCATENATE(C55,"-",D55)</f>
        <v>1VF3-1VF4</v>
      </c>
      <c r="F55" s="50"/>
      <c r="G55" s="50">
        <f>B55</f>
        <v>50</v>
      </c>
      <c r="H55" s="51" t="str">
        <f ca="1">VLOOKUP(C55,$Q$3:$S$69,3,0)</f>
        <v>Italien</v>
      </c>
      <c r="I55" s="51" t="str">
        <f ca="1">VLOOKUP(D55,$Q$3:$S$69,3,0)</f>
        <v>Dänemark</v>
      </c>
      <c r="J55" s="51" t="str">
        <f ca="1">IF(ISNA(VLOOKUP(C55,$Q$62:$V$65,2,0)=TRUE),C55,VLOOKUP(C55,$Q$62:$V$65,2,0))</f>
        <v>ITA</v>
      </c>
      <c r="K55" s="51" t="str">
        <f ca="1">IF(ISNA(VLOOKUP(D55,$Q$62:$V$65,2,0)=TRUE),D55,VLOOKUP(D55,$Q$62:$V$65,2,0))</f>
        <v>DEN</v>
      </c>
      <c r="L55" s="126">
        <v>45483</v>
      </c>
      <c r="M55" s="127">
        <v>0.875</v>
      </c>
      <c r="N55" s="52" t="s">
        <v>1145</v>
      </c>
      <c r="O55" s="43" t="s">
        <v>206</v>
      </c>
      <c r="Q55" s="43" t="s">
        <v>554</v>
      </c>
      <c r="R55" s="50" t="str">
        <f t="shared" ca="1" si="16"/>
        <v>SCO</v>
      </c>
      <c r="S55" s="72" t="str">
        <f ca="1">VLOOKUP(Q55,Quicktipp!AV$4:AW$19,2,0)</f>
        <v>Schottland</v>
      </c>
      <c r="T55" s="43" t="s">
        <v>562</v>
      </c>
      <c r="U55" s="50" t="str">
        <f t="shared" ca="1" si="17"/>
        <v>CRO</v>
      </c>
      <c r="V55" s="72" t="str">
        <f ca="1">VLOOKUP(T55,Quicktipp!BB$4:BC$19,2,0)</f>
        <v>Kroatien</v>
      </c>
    </row>
    <row r="56" spans="2:22" ht="12.75" x14ac:dyDescent="0.35">
      <c r="H56" s="74"/>
      <c r="I56" s="74"/>
      <c r="J56" s="74"/>
      <c r="K56" s="74"/>
      <c r="L56" s="46"/>
      <c r="M56" s="46"/>
      <c r="Q56" s="43" t="s">
        <v>555</v>
      </c>
      <c r="R56" s="50" t="str">
        <f t="shared" ca="1" si="16"/>
        <v>DEN</v>
      </c>
      <c r="S56" s="72" t="str">
        <f ca="1">VLOOKUP(Q56,Quicktipp!AV$4:AW$19,2,0)</f>
        <v>Dänemark</v>
      </c>
      <c r="T56" s="43" t="s">
        <v>563</v>
      </c>
      <c r="U56" s="50" t="str">
        <f t="shared" ca="1" si="17"/>
        <v>POL</v>
      </c>
      <c r="V56" s="72" t="str">
        <f ca="1">VLOOKUP(T56,Quicktipp!BB$4:BC$19,2,0)</f>
        <v>Polen</v>
      </c>
    </row>
    <row r="57" spans="2:22" ht="12.75" x14ac:dyDescent="0.35">
      <c r="B57" s="43">
        <v>51</v>
      </c>
      <c r="C57" s="49" t="s">
        <v>149</v>
      </c>
      <c r="D57" s="49" t="s">
        <v>151</v>
      </c>
      <c r="E57" s="50" t="str">
        <f>CONCATENATE(C57,"-",D57)</f>
        <v>1HF1-1HF2</v>
      </c>
      <c r="F57" s="50"/>
      <c r="G57" s="50">
        <f>B57</f>
        <v>51</v>
      </c>
      <c r="H57" s="51" t="str">
        <f ca="1">VLOOKUP(C57,$Q$3:$S$69,3,0)</f>
        <v>Tschechien</v>
      </c>
      <c r="I57" s="51" t="str">
        <f ca="1">VLOOKUP(D57,$Q$3:$S$69,3,0)</f>
        <v>Italien</v>
      </c>
      <c r="J57" s="51" t="str">
        <f ca="1">IF(ISNA(VLOOKUP(C57,$Q$67:$V$68,2,0)=TRUE),C57,VLOOKUP(C57,$Q$67:$V$68,2,0))</f>
        <v>CZE</v>
      </c>
      <c r="K57" s="51" t="str">
        <f ca="1">IF(ISNA(VLOOKUP(D57,$Q$67:$V$68,2,0)=TRUE),D57,VLOOKUP(D57,$Q$67:$V$68,2,0))</f>
        <v>ITA</v>
      </c>
      <c r="L57" s="126">
        <v>45487</v>
      </c>
      <c r="M57" s="127">
        <v>0.875</v>
      </c>
      <c r="N57" s="52" t="s">
        <v>1144</v>
      </c>
      <c r="O57" s="43" t="s">
        <v>59</v>
      </c>
      <c r="Q57" s="43" t="s">
        <v>556</v>
      </c>
      <c r="R57" s="50" t="str">
        <f t="shared" ca="1" si="16"/>
        <v>CZE</v>
      </c>
      <c r="S57" s="72" t="str">
        <f ca="1">VLOOKUP(Q57,Quicktipp!AV$4:AW$19,2,0)</f>
        <v>Tschechien</v>
      </c>
      <c r="T57" s="43" t="s">
        <v>564</v>
      </c>
      <c r="U57" s="50" t="str">
        <f t="shared" ca="1" si="17"/>
        <v>SVN</v>
      </c>
      <c r="V57" s="72" t="str">
        <f ca="1">VLOOKUP(T57,Quicktipp!BB$4:BC$19,2,0)</f>
        <v>Slowenien</v>
      </c>
    </row>
    <row r="58" spans="2:22" ht="12.75" x14ac:dyDescent="0.35">
      <c r="Q58" s="43" t="s">
        <v>557</v>
      </c>
      <c r="R58" s="50" t="str">
        <f t="shared" ca="1" si="16"/>
        <v>UKR</v>
      </c>
      <c r="S58" s="72" t="str">
        <f ca="1">VLOOKUP(Q58,Quicktipp!AV$4:AW$19,2,0)</f>
        <v>Ukraine</v>
      </c>
      <c r="T58" s="43" t="s">
        <v>565</v>
      </c>
      <c r="U58" s="50" t="str">
        <f t="shared" ca="1" si="17"/>
        <v>FRA</v>
      </c>
      <c r="V58" s="72" t="str">
        <f ca="1">VLOOKUP(T58,Quicktipp!BB$4:BC$19,2,0)</f>
        <v>Frankreich</v>
      </c>
    </row>
    <row r="59" spans="2:22" ht="12.75" x14ac:dyDescent="0.35">
      <c r="Q59" s="43" t="s">
        <v>558</v>
      </c>
      <c r="R59" s="50" t="str">
        <f t="shared" ca="1" si="16"/>
        <v>ITA</v>
      </c>
      <c r="S59" s="72" t="str">
        <f ca="1">VLOOKUP(Q59,Quicktipp!AV$4:AW$19,2,0)</f>
        <v>Italien</v>
      </c>
      <c r="T59" s="43" t="s">
        <v>566</v>
      </c>
      <c r="U59" s="50" t="str">
        <f t="shared" ca="1" si="17"/>
        <v>BEL</v>
      </c>
      <c r="V59" s="72" t="str">
        <f ca="1">VLOOKUP(T59,Quicktipp!BB$4:BC$19,2,0)</f>
        <v>Belgien</v>
      </c>
    </row>
    <row r="60" spans="2:22" ht="12.75" x14ac:dyDescent="0.35">
      <c r="Q60" s="43" t="s">
        <v>559</v>
      </c>
      <c r="R60" s="50" t="str">
        <f t="shared" ca="1" si="16"/>
        <v>NED</v>
      </c>
      <c r="S60" s="72" t="str">
        <f ca="1">VLOOKUP(Q60,Quicktipp!AV$4:AW$19,2,0)</f>
        <v>Niederlande</v>
      </c>
      <c r="T60" s="43" t="s">
        <v>567</v>
      </c>
      <c r="U60" s="50" t="str">
        <f t="shared" ca="1" si="17"/>
        <v>GEO</v>
      </c>
      <c r="V60" s="72" t="str">
        <f ca="1">VLOOKUP(T60,Quicktipp!BB$4:BC$19,2,0)</f>
        <v>Georgien</v>
      </c>
    </row>
    <row r="62" spans="2:22" ht="12.75" x14ac:dyDescent="0.35">
      <c r="Q62" s="43" t="s">
        <v>140</v>
      </c>
      <c r="R62" s="50" t="str">
        <f t="shared" ca="1" si="16"/>
        <v>ENG</v>
      </c>
      <c r="S62" s="72" t="str">
        <f ca="1">VLOOKUP(Q62,Quicktipp!$AV$25:$AW$32,2,0)</f>
        <v>England</v>
      </c>
      <c r="T62" s="43" t="s">
        <v>141</v>
      </c>
      <c r="U62" s="50" t="str">
        <f t="shared" ca="1" si="17"/>
        <v>SCO</v>
      </c>
      <c r="V62" s="72" t="str">
        <f ca="1">VLOOKUP(T62,Quicktipp!$BB$25:$BC$32,2,0)</f>
        <v>Schottland</v>
      </c>
    </row>
    <row r="63" spans="2:22" ht="12.75" x14ac:dyDescent="0.35">
      <c r="Q63" s="43" t="s">
        <v>142</v>
      </c>
      <c r="R63" s="50" t="str">
        <f t="shared" ca="1" si="16"/>
        <v>CZE</v>
      </c>
      <c r="S63" s="72" t="str">
        <f ca="1">VLOOKUP(Q63,Quicktipp!$AV$25:$AW$32,2,0)</f>
        <v>Tschechien</v>
      </c>
      <c r="T63" s="43" t="s">
        <v>143</v>
      </c>
      <c r="U63" s="50" t="str">
        <f t="shared" ca="1" si="17"/>
        <v>UKR</v>
      </c>
      <c r="V63" s="72" t="str">
        <f ca="1">VLOOKUP(T63,Quicktipp!$BB$25:$BC$32,2,0)</f>
        <v>Ukraine</v>
      </c>
    </row>
    <row r="64" spans="2:22" ht="12.75" x14ac:dyDescent="0.35">
      <c r="Q64" s="43" t="s">
        <v>144</v>
      </c>
      <c r="R64" s="50" t="str">
        <f t="shared" ca="1" si="16"/>
        <v>ITA</v>
      </c>
      <c r="S64" s="72" t="str">
        <f ca="1">VLOOKUP(Q64,Quicktipp!$AV$25:$AW$32,2,0)</f>
        <v>Italien</v>
      </c>
      <c r="T64" s="43" t="s">
        <v>145</v>
      </c>
      <c r="U64" s="50" t="str">
        <f t="shared" ca="1" si="17"/>
        <v>NED</v>
      </c>
      <c r="V64" s="72" t="str">
        <f ca="1">VLOOKUP(T64,Quicktipp!$BB$25:$BC$32,2,0)</f>
        <v>Niederlande</v>
      </c>
    </row>
    <row r="65" spans="2:22" ht="12.75" x14ac:dyDescent="0.35">
      <c r="Q65" s="43" t="s">
        <v>146</v>
      </c>
      <c r="R65" s="50" t="str">
        <f t="shared" ca="1" si="16"/>
        <v>DEN</v>
      </c>
      <c r="S65" s="72" t="str">
        <f ca="1">VLOOKUP(Q65,Quicktipp!$AV$25:$AW$32,2,0)</f>
        <v>Dänemark</v>
      </c>
      <c r="T65" s="43" t="s">
        <v>147</v>
      </c>
      <c r="U65" s="50" t="str">
        <f t="shared" ca="1" si="17"/>
        <v>ESP</v>
      </c>
      <c r="V65" s="72" t="str">
        <f ca="1">VLOOKUP(T65,Quicktipp!$BB$25:$BC$32,2,0)</f>
        <v>Spanien</v>
      </c>
    </row>
    <row r="67" spans="2:22" ht="12.75" x14ac:dyDescent="0.35">
      <c r="Q67" s="43" t="s">
        <v>149</v>
      </c>
      <c r="R67" s="50" t="str">
        <f t="shared" ca="1" si="16"/>
        <v>CZE</v>
      </c>
      <c r="S67" s="72" t="str">
        <f ca="1">VLOOKUP(Q67,Quicktipp!$AV$38:$AW$41,2,0)</f>
        <v>Tschechien</v>
      </c>
      <c r="T67" s="43" t="s">
        <v>150</v>
      </c>
      <c r="U67" s="50" t="str">
        <f t="shared" ca="1" si="17"/>
        <v>ENG</v>
      </c>
      <c r="V67" s="72" t="str">
        <f ca="1">VLOOKUP(T67,Quicktipp!$BB$38:$BC$41,2,0)</f>
        <v>England</v>
      </c>
    </row>
    <row r="68" spans="2:22" ht="12.75" x14ac:dyDescent="0.35">
      <c r="Q68" s="43" t="s">
        <v>151</v>
      </c>
      <c r="R68" s="50" t="str">
        <f t="shared" ca="1" si="16"/>
        <v>ITA</v>
      </c>
      <c r="S68" s="72" t="str">
        <f ca="1">VLOOKUP(Q68,Quicktipp!$AV$38:$AW$41,2,0)</f>
        <v>Italien</v>
      </c>
      <c r="T68" s="43" t="s">
        <v>152</v>
      </c>
      <c r="U68" s="50" t="str">
        <f t="shared" ca="1" si="17"/>
        <v>DEN</v>
      </c>
      <c r="V68" s="72" t="str">
        <f ca="1">VLOOKUP(T68,Quicktipp!$BB$38:$BC$41,2,0)</f>
        <v>Dänemark</v>
      </c>
    </row>
    <row r="70" spans="2:22" ht="12.75" x14ac:dyDescent="0.35">
      <c r="B70" s="44"/>
      <c r="C70" s="44"/>
      <c r="D70" s="44"/>
      <c r="E70" s="44"/>
      <c r="F70" s="44"/>
      <c r="G70" s="44"/>
      <c r="O70" s="44"/>
      <c r="Q70" s="43" t="s">
        <v>153</v>
      </c>
      <c r="R70" s="50" t="str">
        <f t="shared" ca="1" si="16"/>
        <v>CZE</v>
      </c>
      <c r="S70" s="72" t="str">
        <f ca="1">VLOOKUP(Q70,Quicktipp!AV47:AW48,2,0)</f>
        <v>Tschechien</v>
      </c>
      <c r="T70" s="43" t="s">
        <v>154</v>
      </c>
      <c r="U70" s="50" t="str">
        <f t="shared" ca="1" si="17"/>
        <v>ITA</v>
      </c>
      <c r="V70" s="72" t="str">
        <f ca="1">VLOOKUP(T70,Quicktipp!BB47:BC48,2,0)</f>
        <v>Italien</v>
      </c>
    </row>
    <row r="71" spans="2:22" x14ac:dyDescent="0.35">
      <c r="B71" s="44"/>
      <c r="C71" s="44"/>
      <c r="D71" s="44"/>
      <c r="E71" s="44"/>
      <c r="F71" s="44"/>
      <c r="G71" s="44"/>
      <c r="O71" s="44"/>
    </row>
    <row r="72" spans="2:22" x14ac:dyDescent="0.35">
      <c r="B72" s="44"/>
      <c r="C72" s="44"/>
      <c r="D72" s="44"/>
      <c r="E72" s="44"/>
      <c r="F72" s="44"/>
      <c r="G72" s="44"/>
      <c r="O72" s="44"/>
    </row>
    <row r="73" spans="2:22" x14ac:dyDescent="0.35">
      <c r="B73" s="44"/>
      <c r="C73" s="44"/>
      <c r="D73" s="44"/>
      <c r="E73" s="44"/>
      <c r="F73" s="44"/>
      <c r="G73" s="44"/>
      <c r="O73" s="44"/>
    </row>
    <row r="74" spans="2:22" x14ac:dyDescent="0.35">
      <c r="B74" s="44"/>
      <c r="C74" s="44"/>
      <c r="D74" s="44"/>
      <c r="E74" s="44"/>
      <c r="F74" s="44"/>
      <c r="G74" s="44"/>
      <c r="O74" s="44"/>
    </row>
    <row r="75" spans="2:22" x14ac:dyDescent="0.35">
      <c r="B75" s="44"/>
      <c r="C75" s="44"/>
      <c r="D75" s="44"/>
      <c r="E75" s="44"/>
      <c r="F75" s="44"/>
      <c r="G75" s="44"/>
      <c r="O75" s="44"/>
    </row>
    <row r="76" spans="2:22" x14ac:dyDescent="0.35">
      <c r="B76" s="44"/>
      <c r="C76" s="44"/>
      <c r="D76" s="44"/>
      <c r="E76" s="44"/>
      <c r="F76" s="44"/>
      <c r="G76" s="44"/>
      <c r="O76" s="44"/>
    </row>
    <row r="77" spans="2:22" ht="12.75" x14ac:dyDescent="0.35">
      <c r="B77" s="44"/>
      <c r="C77" s="44"/>
      <c r="D77" s="44"/>
      <c r="E77" s="44"/>
      <c r="F77" s="44"/>
      <c r="G77" s="44"/>
      <c r="O77" s="44"/>
      <c r="R77" s="44"/>
      <c r="U77" s="44"/>
      <c r="V77" s="44"/>
    </row>
    <row r="78" spans="2:22" ht="12.75" x14ac:dyDescent="0.35">
      <c r="B78" s="44"/>
      <c r="C78" s="44"/>
      <c r="D78" s="44"/>
      <c r="E78" s="44"/>
      <c r="F78" s="44"/>
      <c r="G78" s="44"/>
      <c r="O78" s="44"/>
      <c r="R78" s="44"/>
      <c r="U78" s="44"/>
      <c r="V78" s="44"/>
    </row>
    <row r="79" spans="2:22" ht="12.75" x14ac:dyDescent="0.35">
      <c r="B79" s="44"/>
      <c r="C79" s="44"/>
      <c r="D79" s="44"/>
      <c r="E79" s="44"/>
      <c r="F79" s="44"/>
      <c r="G79" s="44"/>
      <c r="O79" s="44"/>
      <c r="R79" s="44"/>
      <c r="U79" s="44"/>
      <c r="V79" s="44"/>
    </row>
    <row r="80" spans="2:22" ht="12.75" x14ac:dyDescent="0.35">
      <c r="B80" s="44"/>
      <c r="C80" s="44"/>
      <c r="D80" s="44"/>
      <c r="E80" s="44"/>
      <c r="F80" s="44"/>
      <c r="G80" s="44"/>
      <c r="O80" s="44"/>
      <c r="R80" s="44"/>
      <c r="U80" s="44"/>
      <c r="V80" s="44"/>
    </row>
    <row r="81" spans="2:22" ht="12.75" x14ac:dyDescent="0.35">
      <c r="B81" s="44"/>
      <c r="C81" s="44"/>
      <c r="D81" s="44"/>
      <c r="E81" s="44"/>
      <c r="F81" s="44"/>
      <c r="G81" s="44"/>
      <c r="O81" s="44"/>
      <c r="R81" s="44"/>
      <c r="U81" s="44"/>
      <c r="V81" s="44"/>
    </row>
    <row r="82" spans="2:22" ht="12.75" x14ac:dyDescent="0.35">
      <c r="B82" s="44"/>
      <c r="C82" s="44"/>
      <c r="D82" s="44"/>
      <c r="E82" s="44"/>
      <c r="F82" s="44"/>
      <c r="G82" s="44"/>
      <c r="O82" s="44"/>
      <c r="R82" s="44"/>
      <c r="U82" s="44"/>
      <c r="V82" s="44"/>
    </row>
    <row r="83" spans="2:22" ht="12.75" x14ac:dyDescent="0.35">
      <c r="B83" s="44"/>
      <c r="C83" s="44"/>
      <c r="D83" s="44"/>
      <c r="E83" s="44"/>
      <c r="F83" s="44"/>
      <c r="G83" s="44"/>
      <c r="O83" s="44"/>
      <c r="R83" s="44"/>
      <c r="U83" s="44"/>
      <c r="V83" s="44"/>
    </row>
    <row r="84" spans="2:22" ht="12.75" x14ac:dyDescent="0.35">
      <c r="B84" s="44"/>
      <c r="C84" s="44"/>
      <c r="D84" s="44"/>
      <c r="E84" s="44"/>
      <c r="F84" s="44"/>
      <c r="G84" s="44"/>
      <c r="O84" s="44"/>
      <c r="R84" s="44"/>
      <c r="U84" s="44"/>
      <c r="V84" s="44"/>
    </row>
    <row r="85" spans="2:22" ht="12.75" x14ac:dyDescent="0.35">
      <c r="B85" s="44"/>
      <c r="C85" s="44"/>
      <c r="D85" s="44"/>
      <c r="E85" s="44"/>
      <c r="F85" s="44"/>
      <c r="G85" s="44"/>
      <c r="O85" s="44"/>
      <c r="R85" s="44"/>
      <c r="U85" s="44"/>
      <c r="V85" s="44"/>
    </row>
    <row r="86" spans="2:22" ht="12.75" x14ac:dyDescent="0.35">
      <c r="B86" s="44"/>
      <c r="C86" s="44"/>
      <c r="D86" s="44"/>
      <c r="E86" s="44"/>
      <c r="F86" s="44"/>
      <c r="G86" s="44"/>
      <c r="O86" s="44"/>
      <c r="R86" s="44"/>
      <c r="U86" s="44"/>
      <c r="V86" s="44"/>
    </row>
    <row r="87" spans="2:22" ht="12.75" x14ac:dyDescent="0.35">
      <c r="B87" s="44"/>
      <c r="C87" s="44"/>
      <c r="D87" s="44"/>
      <c r="E87" s="44"/>
      <c r="F87" s="44"/>
      <c r="G87" s="44"/>
      <c r="O87" s="44"/>
      <c r="R87" s="44"/>
      <c r="U87" s="44"/>
      <c r="V87" s="44"/>
    </row>
    <row r="88" spans="2:22" ht="12.75" x14ac:dyDescent="0.35">
      <c r="B88" s="44"/>
      <c r="C88" s="44"/>
      <c r="D88" s="44"/>
      <c r="E88" s="44"/>
      <c r="F88" s="44"/>
      <c r="G88" s="44"/>
      <c r="O88" s="44"/>
      <c r="R88" s="44"/>
      <c r="U88" s="44"/>
      <c r="V88" s="44"/>
    </row>
    <row r="89" spans="2:22" ht="12.75" x14ac:dyDescent="0.35">
      <c r="B89" s="44"/>
      <c r="C89" s="44"/>
      <c r="D89" s="44"/>
      <c r="E89" s="44"/>
      <c r="F89" s="44"/>
      <c r="G89" s="44"/>
      <c r="O89" s="44"/>
      <c r="R89" s="44"/>
      <c r="U89" s="44"/>
      <c r="V89" s="44"/>
    </row>
    <row r="90" spans="2:22" x14ac:dyDescent="0.35">
      <c r="B90" s="44"/>
      <c r="C90" s="44"/>
      <c r="D90" s="44"/>
      <c r="E90" s="44"/>
      <c r="F90" s="44"/>
      <c r="G90" s="44"/>
      <c r="O90" s="44"/>
    </row>
    <row r="91" spans="2:22" x14ac:dyDescent="0.35">
      <c r="B91" s="44"/>
      <c r="C91" s="44"/>
      <c r="D91" s="44"/>
      <c r="E91" s="44"/>
      <c r="F91" s="44"/>
      <c r="G91" s="44"/>
      <c r="O91" s="44"/>
    </row>
    <row r="92" spans="2:22" x14ac:dyDescent="0.35">
      <c r="B92" s="44"/>
      <c r="C92" s="44"/>
      <c r="D92" s="44"/>
      <c r="E92" s="44"/>
      <c r="F92" s="44"/>
      <c r="G92" s="44"/>
      <c r="O92" s="44"/>
    </row>
    <row r="93" spans="2:22" x14ac:dyDescent="0.35">
      <c r="B93" s="44"/>
      <c r="C93" s="44"/>
      <c r="D93" s="44"/>
      <c r="E93" s="44"/>
      <c r="F93" s="44"/>
      <c r="G93" s="44"/>
      <c r="O93" s="44"/>
    </row>
    <row r="94" spans="2:22" x14ac:dyDescent="0.35">
      <c r="B94" s="44"/>
      <c r="C94" s="44"/>
      <c r="D94" s="44"/>
      <c r="E94" s="44"/>
      <c r="F94" s="44"/>
      <c r="G94" s="44"/>
      <c r="O94" s="44"/>
    </row>
  </sheetData>
  <mergeCells count="1">
    <mergeCell ref="AC2:AE2"/>
  </mergeCells>
  <conditionalFormatting sqref="Y3:Z18">
    <cfRule type="expression" dxfId="19" priority="1">
      <formula>IF(300-$W$27&gt;0,TRUE,FALSE)</formula>
    </cfRule>
  </conditionalFormatting>
  <pageMargins left="0.78740157499999996" right="0.78740157499999996" top="0.984251969" bottom="0.984251969" header="0.4921259845" footer="0.4921259845"/>
  <headerFooter alignWithMargins="0"/>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9"/>
  <dimension ref="A1:AA25001"/>
  <sheetViews>
    <sheetView topLeftCell="A132" workbookViewId="0">
      <selection activeCell="L40" sqref="L40:L52"/>
    </sheetView>
  </sheetViews>
  <sheetFormatPr baseColWidth="10" defaultColWidth="11" defaultRowHeight="12.75" x14ac:dyDescent="0.35"/>
  <cols>
    <col min="1" max="1" width="11" style="73"/>
    <col min="2" max="2" width="11" style="46"/>
    <col min="3" max="3" width="11" style="73"/>
    <col min="4" max="4" width="4.375" style="46" customWidth="1"/>
    <col min="5" max="5" width="1.5" style="46" customWidth="1"/>
    <col min="6" max="8" width="4.375" style="46" customWidth="1"/>
    <col min="9" max="9" width="11" style="46"/>
    <col min="10" max="10" width="11" style="73"/>
    <col min="11" max="11" width="11" style="44"/>
    <col min="12" max="12" width="4.375" style="46" customWidth="1"/>
    <col min="13" max="13" width="1.5" style="46" customWidth="1"/>
    <col min="14" max="15" width="4.375" style="46" customWidth="1"/>
    <col min="16" max="24" width="11" style="44"/>
    <col min="25" max="25" width="14.6875" style="44" customWidth="1"/>
    <col min="26" max="26" width="11" style="44"/>
    <col min="27" max="27" width="15" style="44" customWidth="1"/>
    <col min="28" max="16384" width="11" style="44"/>
  </cols>
  <sheetData>
    <row r="1" spans="1:27" x14ac:dyDescent="0.35">
      <c r="A1" s="73" t="s">
        <v>60</v>
      </c>
      <c r="B1" s="46">
        <v>1</v>
      </c>
      <c r="C1" s="73" t="s">
        <v>60</v>
      </c>
      <c r="D1" s="46" t="str">
        <f>LEFT(A1,1)</f>
        <v>0</v>
      </c>
      <c r="E1" s="46" t="s">
        <v>54</v>
      </c>
      <c r="F1" s="46" t="str">
        <f>RIGHT(A1,1)</f>
        <v>0</v>
      </c>
      <c r="G1" s="46" t="str">
        <f>IF(D1&gt;F1,1,IF(D1&lt;F1,2,"X"))</f>
        <v>X</v>
      </c>
      <c r="H1" s="303"/>
      <c r="I1" s="46">
        <v>1</v>
      </c>
      <c r="J1" s="73" t="s">
        <v>216</v>
      </c>
      <c r="K1" s="46">
        <v>1</v>
      </c>
      <c r="L1" s="46" t="str">
        <f>LEFT(J1,1)</f>
        <v>3</v>
      </c>
      <c r="M1" s="46" t="s">
        <v>54</v>
      </c>
      <c r="N1" s="46" t="str">
        <f>RIGHT(J1,1)</f>
        <v>0</v>
      </c>
      <c r="O1" s="46">
        <f>IF(L1&gt;N1,1,IF(L1&lt;N1,2,"X"))</f>
        <v>1</v>
      </c>
      <c r="R1" s="44">
        <v>1</v>
      </c>
      <c r="T1" s="44">
        <v>0</v>
      </c>
    </row>
    <row r="2" spans="1:27" x14ac:dyDescent="0.35">
      <c r="A2" s="73" t="s">
        <v>217</v>
      </c>
      <c r="B2" s="46">
        <v>2</v>
      </c>
      <c r="C2" s="73" t="s">
        <v>217</v>
      </c>
      <c r="D2" s="46" t="str">
        <f t="shared" ref="D2:D49" si="0">LEFT(A2,1)</f>
        <v>1</v>
      </c>
      <c r="E2" s="46" t="s">
        <v>54</v>
      </c>
      <c r="F2" s="46" t="str">
        <f t="shared" ref="F2:F49" si="1">RIGHT(A2,1)</f>
        <v>0</v>
      </c>
      <c r="G2" s="46">
        <f t="shared" ref="G2:G49" si="2">IF(D2&gt;F2,1,IF(D2&lt;F2,2,"X"))</f>
        <v>1</v>
      </c>
      <c r="H2" s="301"/>
      <c r="I2" s="46">
        <v>8</v>
      </c>
      <c r="J2" s="73" t="s">
        <v>218</v>
      </c>
      <c r="K2" s="46">
        <v>2</v>
      </c>
      <c r="L2" s="46" t="str">
        <f t="shared" ref="L2:L26" si="3">LEFT(J2,1)</f>
        <v>0</v>
      </c>
      <c r="M2" s="46" t="s">
        <v>54</v>
      </c>
      <c r="N2" s="46" t="str">
        <f t="shared" ref="N2:N25" si="4">RIGHT(J2,1)</f>
        <v>3</v>
      </c>
      <c r="O2" s="46">
        <f t="shared" ref="O2:O30" si="5">IF(L2&gt;N2,1,IF(L2&lt;N2,2,"X"))</f>
        <v>2</v>
      </c>
      <c r="R2" s="44">
        <v>2</v>
      </c>
      <c r="T2" s="44">
        <v>1</v>
      </c>
      <c r="Y2" s="44" t="s">
        <v>58</v>
      </c>
      <c r="Z2" s="44" t="s">
        <v>81</v>
      </c>
      <c r="AA2" s="44" t="s">
        <v>58</v>
      </c>
    </row>
    <row r="3" spans="1:27" x14ac:dyDescent="0.35">
      <c r="A3" s="73" t="s">
        <v>219</v>
      </c>
      <c r="B3" s="46">
        <v>3</v>
      </c>
      <c r="C3" s="73" t="s">
        <v>219</v>
      </c>
      <c r="D3" s="46" t="str">
        <f t="shared" si="0"/>
        <v>0</v>
      </c>
      <c r="E3" s="46" t="s">
        <v>54</v>
      </c>
      <c r="F3" s="46" t="str">
        <f t="shared" si="1"/>
        <v>1</v>
      </c>
      <c r="G3" s="46">
        <f t="shared" si="2"/>
        <v>2</v>
      </c>
      <c r="H3" s="302"/>
      <c r="I3" s="46">
        <v>29</v>
      </c>
      <c r="J3" s="73" t="s">
        <v>220</v>
      </c>
      <c r="K3" s="46">
        <v>3</v>
      </c>
      <c r="L3" s="46" t="str">
        <f t="shared" si="3"/>
        <v>3</v>
      </c>
      <c r="M3" s="46" t="s">
        <v>54</v>
      </c>
      <c r="N3" s="46" t="str">
        <f t="shared" si="4"/>
        <v>1</v>
      </c>
      <c r="O3" s="46">
        <f t="shared" si="5"/>
        <v>1</v>
      </c>
      <c r="T3" s="44">
        <v>2</v>
      </c>
      <c r="Y3" s="44" t="s">
        <v>57</v>
      </c>
      <c r="Z3" s="44" t="s">
        <v>82</v>
      </c>
      <c r="AA3" s="44" t="s">
        <v>57</v>
      </c>
    </row>
    <row r="4" spans="1:27" x14ac:dyDescent="0.35">
      <c r="A4" s="73" t="s">
        <v>221</v>
      </c>
      <c r="B4" s="46">
        <v>4</v>
      </c>
      <c r="C4" s="73" t="s">
        <v>221</v>
      </c>
      <c r="D4" s="46" t="str">
        <f t="shared" si="0"/>
        <v>1</v>
      </c>
      <c r="E4" s="46" t="s">
        <v>54</v>
      </c>
      <c r="F4" s="46" t="str">
        <f t="shared" si="1"/>
        <v>1</v>
      </c>
      <c r="G4" s="46" t="str">
        <f t="shared" si="2"/>
        <v>X</v>
      </c>
      <c r="H4" s="303"/>
      <c r="I4" s="46">
        <v>2</v>
      </c>
      <c r="J4" s="73" t="s">
        <v>222</v>
      </c>
      <c r="K4" s="46">
        <v>4</v>
      </c>
      <c r="L4" s="46" t="str">
        <f t="shared" si="3"/>
        <v>1</v>
      </c>
      <c r="M4" s="46" t="s">
        <v>54</v>
      </c>
      <c r="N4" s="46" t="str">
        <f t="shared" si="4"/>
        <v>3</v>
      </c>
      <c r="O4" s="46">
        <f t="shared" si="5"/>
        <v>2</v>
      </c>
      <c r="T4" s="44">
        <v>3</v>
      </c>
      <c r="Y4" s="44" t="s">
        <v>6</v>
      </c>
      <c r="Z4" s="44" t="s">
        <v>83</v>
      </c>
      <c r="AA4" s="44" t="s">
        <v>6</v>
      </c>
    </row>
    <row r="5" spans="1:27" x14ac:dyDescent="0.35">
      <c r="A5" s="73" t="s">
        <v>223</v>
      </c>
      <c r="B5" s="46">
        <v>5</v>
      </c>
      <c r="C5" s="73" t="s">
        <v>223</v>
      </c>
      <c r="D5" s="46" t="str">
        <f t="shared" si="0"/>
        <v>2</v>
      </c>
      <c r="E5" s="46" t="s">
        <v>54</v>
      </c>
      <c r="F5" s="46" t="str">
        <f t="shared" si="1"/>
        <v>0</v>
      </c>
      <c r="G5" s="46">
        <f t="shared" si="2"/>
        <v>1</v>
      </c>
      <c r="H5" s="301"/>
      <c r="I5" s="46">
        <v>9</v>
      </c>
      <c r="J5" s="73" t="s">
        <v>224</v>
      </c>
      <c r="K5" s="46">
        <v>5</v>
      </c>
      <c r="L5" s="46" t="str">
        <f t="shared" si="3"/>
        <v>3</v>
      </c>
      <c r="M5" s="46" t="s">
        <v>54</v>
      </c>
      <c r="N5" s="46" t="str">
        <f t="shared" si="4"/>
        <v>2</v>
      </c>
      <c r="O5" s="46">
        <f t="shared" si="5"/>
        <v>1</v>
      </c>
      <c r="T5" s="44">
        <v>4</v>
      </c>
      <c r="Y5" s="44" t="s">
        <v>5</v>
      </c>
      <c r="Z5" s="44" t="s">
        <v>84</v>
      </c>
      <c r="AA5" s="44" t="s">
        <v>5</v>
      </c>
    </row>
    <row r="6" spans="1:27" x14ac:dyDescent="0.35">
      <c r="A6" s="73" t="s">
        <v>225</v>
      </c>
      <c r="B6" s="46">
        <v>6</v>
      </c>
      <c r="C6" s="73" t="s">
        <v>225</v>
      </c>
      <c r="D6" s="46" t="str">
        <f t="shared" si="0"/>
        <v>2</v>
      </c>
      <c r="E6" s="46" t="s">
        <v>54</v>
      </c>
      <c r="F6" s="46" t="str">
        <f t="shared" si="1"/>
        <v>1</v>
      </c>
      <c r="G6" s="46">
        <f t="shared" si="2"/>
        <v>1</v>
      </c>
      <c r="H6" s="301"/>
      <c r="I6" s="46">
        <v>10</v>
      </c>
      <c r="J6" s="73" t="s">
        <v>226</v>
      </c>
      <c r="K6" s="46">
        <v>6</v>
      </c>
      <c r="L6" s="46" t="str">
        <f t="shared" si="3"/>
        <v>2</v>
      </c>
      <c r="M6" s="46" t="s">
        <v>54</v>
      </c>
      <c r="N6" s="46" t="str">
        <f t="shared" si="4"/>
        <v>3</v>
      </c>
      <c r="O6" s="46">
        <f t="shared" si="5"/>
        <v>2</v>
      </c>
      <c r="T6" s="44">
        <v>5</v>
      </c>
      <c r="Y6" s="44" t="s">
        <v>1</v>
      </c>
      <c r="Z6" s="44" t="s">
        <v>85</v>
      </c>
      <c r="AA6" s="44" t="s">
        <v>1</v>
      </c>
    </row>
    <row r="7" spans="1:27" x14ac:dyDescent="0.35">
      <c r="A7" s="73" t="s">
        <v>227</v>
      </c>
      <c r="B7" s="46">
        <v>7</v>
      </c>
      <c r="C7" s="73" t="s">
        <v>227</v>
      </c>
      <c r="D7" s="46" t="str">
        <f t="shared" si="0"/>
        <v>1</v>
      </c>
      <c r="E7" s="46" t="s">
        <v>54</v>
      </c>
      <c r="F7" s="46" t="str">
        <f t="shared" si="1"/>
        <v>2</v>
      </c>
      <c r="G7" s="46">
        <f t="shared" si="2"/>
        <v>2</v>
      </c>
      <c r="H7" s="302"/>
      <c r="I7" s="46">
        <v>30</v>
      </c>
      <c r="J7" s="73" t="s">
        <v>228</v>
      </c>
      <c r="K7" s="46">
        <v>7</v>
      </c>
      <c r="L7" s="46" t="str">
        <f t="shared" si="3"/>
        <v>4</v>
      </c>
      <c r="M7" s="46" t="s">
        <v>54</v>
      </c>
      <c r="N7" s="46" t="str">
        <f t="shared" si="4"/>
        <v>1</v>
      </c>
      <c r="O7" s="46">
        <f t="shared" si="5"/>
        <v>1</v>
      </c>
      <c r="T7" s="44">
        <v>6</v>
      </c>
      <c r="Y7" s="44" t="s">
        <v>2</v>
      </c>
      <c r="Z7" s="44" t="s">
        <v>86</v>
      </c>
      <c r="AA7" s="44" t="s">
        <v>2</v>
      </c>
    </row>
    <row r="8" spans="1:27" x14ac:dyDescent="0.35">
      <c r="A8" s="73" t="s">
        <v>229</v>
      </c>
      <c r="B8" s="46">
        <v>8</v>
      </c>
      <c r="C8" s="73" t="s">
        <v>229</v>
      </c>
      <c r="D8" s="46" t="str">
        <f t="shared" si="0"/>
        <v>0</v>
      </c>
      <c r="E8" s="46" t="s">
        <v>54</v>
      </c>
      <c r="F8" s="46" t="str">
        <f t="shared" si="1"/>
        <v>2</v>
      </c>
      <c r="G8" s="46">
        <f t="shared" si="2"/>
        <v>2</v>
      </c>
      <c r="H8" s="302"/>
      <c r="I8" s="46">
        <v>31</v>
      </c>
      <c r="J8" s="73" t="s">
        <v>230</v>
      </c>
      <c r="K8" s="46">
        <v>8</v>
      </c>
      <c r="L8" s="46" t="str">
        <f t="shared" si="3"/>
        <v>1</v>
      </c>
      <c r="M8" s="46" t="s">
        <v>54</v>
      </c>
      <c r="N8" s="46" t="str">
        <f t="shared" si="4"/>
        <v>4</v>
      </c>
      <c r="O8" s="46">
        <f t="shared" si="5"/>
        <v>2</v>
      </c>
      <c r="T8" s="44">
        <v>7</v>
      </c>
      <c r="Y8" s="44" t="s">
        <v>3</v>
      </c>
      <c r="Z8" s="44" t="s">
        <v>87</v>
      </c>
      <c r="AA8" s="44" t="s">
        <v>3</v>
      </c>
    </row>
    <row r="9" spans="1:27" x14ac:dyDescent="0.35">
      <c r="A9" s="73" t="s">
        <v>231</v>
      </c>
      <c r="B9" s="46">
        <v>9</v>
      </c>
      <c r="C9" s="73" t="s">
        <v>231</v>
      </c>
      <c r="D9" s="46" t="str">
        <f t="shared" si="0"/>
        <v>2</v>
      </c>
      <c r="E9" s="46" t="s">
        <v>54</v>
      </c>
      <c r="F9" s="46" t="str">
        <f t="shared" si="1"/>
        <v>2</v>
      </c>
      <c r="G9" s="46" t="str">
        <f t="shared" si="2"/>
        <v>X</v>
      </c>
      <c r="H9" s="303"/>
      <c r="I9" s="46">
        <v>3</v>
      </c>
      <c r="J9" s="73" t="s">
        <v>232</v>
      </c>
      <c r="K9" s="46">
        <v>9</v>
      </c>
      <c r="L9" s="46" t="str">
        <f t="shared" si="3"/>
        <v>4</v>
      </c>
      <c r="M9" s="46" t="s">
        <v>54</v>
      </c>
      <c r="N9" s="46" t="str">
        <f t="shared" si="4"/>
        <v>2</v>
      </c>
      <c r="O9" s="46">
        <f t="shared" si="5"/>
        <v>1</v>
      </c>
      <c r="T9" s="44">
        <v>8</v>
      </c>
      <c r="Y9" s="44" t="s">
        <v>4</v>
      </c>
      <c r="Z9" s="44" t="s">
        <v>88</v>
      </c>
      <c r="AA9" s="44" t="s">
        <v>4</v>
      </c>
    </row>
    <row r="10" spans="1:27" x14ac:dyDescent="0.35">
      <c r="A10" s="73" t="s">
        <v>216</v>
      </c>
      <c r="B10" s="46">
        <v>10</v>
      </c>
      <c r="C10" s="73" t="s">
        <v>216</v>
      </c>
      <c r="D10" s="46" t="str">
        <f t="shared" si="0"/>
        <v>3</v>
      </c>
      <c r="E10" s="46" t="s">
        <v>54</v>
      </c>
      <c r="F10" s="46" t="str">
        <f t="shared" si="1"/>
        <v>0</v>
      </c>
      <c r="G10" s="46">
        <f t="shared" si="2"/>
        <v>1</v>
      </c>
      <c r="H10" s="301"/>
      <c r="I10" s="46">
        <v>11</v>
      </c>
      <c r="J10" s="73" t="s">
        <v>233</v>
      </c>
      <c r="K10" s="46">
        <v>10</v>
      </c>
      <c r="L10" s="46" t="str">
        <f t="shared" si="3"/>
        <v>2</v>
      </c>
      <c r="M10" s="46" t="s">
        <v>54</v>
      </c>
      <c r="N10" s="46" t="str">
        <f t="shared" si="4"/>
        <v>4</v>
      </c>
      <c r="O10" s="46">
        <f t="shared" si="5"/>
        <v>2</v>
      </c>
      <c r="T10" s="44">
        <v>9</v>
      </c>
      <c r="Y10" s="44" t="s">
        <v>9</v>
      </c>
      <c r="Z10" s="44" t="s">
        <v>89</v>
      </c>
      <c r="AA10" s="44" t="s">
        <v>9</v>
      </c>
    </row>
    <row r="11" spans="1:27" x14ac:dyDescent="0.35">
      <c r="A11" s="73" t="s">
        <v>220</v>
      </c>
      <c r="B11" s="46">
        <v>11</v>
      </c>
      <c r="C11" s="73" t="s">
        <v>220</v>
      </c>
      <c r="D11" s="46" t="str">
        <f t="shared" si="0"/>
        <v>3</v>
      </c>
      <c r="E11" s="46" t="s">
        <v>54</v>
      </c>
      <c r="F11" s="46" t="str">
        <f t="shared" si="1"/>
        <v>1</v>
      </c>
      <c r="G11" s="46">
        <f t="shared" si="2"/>
        <v>1</v>
      </c>
      <c r="H11" s="301"/>
      <c r="I11" s="46">
        <v>12</v>
      </c>
      <c r="J11" s="73" t="s">
        <v>234</v>
      </c>
      <c r="K11" s="46">
        <v>11</v>
      </c>
      <c r="L11" s="46" t="str">
        <f t="shared" si="3"/>
        <v>4</v>
      </c>
      <c r="M11" s="46" t="s">
        <v>54</v>
      </c>
      <c r="N11" s="46" t="str">
        <f t="shared" si="4"/>
        <v>3</v>
      </c>
      <c r="O11" s="46">
        <f t="shared" si="5"/>
        <v>1</v>
      </c>
      <c r="T11" s="44">
        <v>10</v>
      </c>
      <c r="Y11" s="44" t="s">
        <v>7</v>
      </c>
      <c r="Z11" s="44" t="s">
        <v>90</v>
      </c>
      <c r="AA11" s="44" t="s">
        <v>7</v>
      </c>
    </row>
    <row r="12" spans="1:27" x14ac:dyDescent="0.35">
      <c r="A12" s="73" t="s">
        <v>224</v>
      </c>
      <c r="B12" s="46">
        <v>12</v>
      </c>
      <c r="C12" s="73" t="s">
        <v>224</v>
      </c>
      <c r="D12" s="46" t="str">
        <f t="shared" si="0"/>
        <v>3</v>
      </c>
      <c r="E12" s="46" t="s">
        <v>54</v>
      </c>
      <c r="F12" s="46" t="str">
        <f t="shared" si="1"/>
        <v>2</v>
      </c>
      <c r="G12" s="46">
        <f t="shared" si="2"/>
        <v>1</v>
      </c>
      <c r="H12" s="301"/>
      <c r="I12" s="46">
        <v>13</v>
      </c>
      <c r="J12" s="73" t="s">
        <v>235</v>
      </c>
      <c r="K12" s="46">
        <v>12</v>
      </c>
      <c r="L12" s="46" t="str">
        <f t="shared" si="3"/>
        <v>3</v>
      </c>
      <c r="M12" s="46" t="s">
        <v>54</v>
      </c>
      <c r="N12" s="46" t="str">
        <f t="shared" si="4"/>
        <v>4</v>
      </c>
      <c r="O12" s="46">
        <f t="shared" si="5"/>
        <v>2</v>
      </c>
      <c r="T12" s="44">
        <v>11</v>
      </c>
      <c r="Y12" s="44" t="s">
        <v>669</v>
      </c>
      <c r="Z12" s="44" t="s">
        <v>91</v>
      </c>
      <c r="AA12" s="44" t="s">
        <v>669</v>
      </c>
    </row>
    <row r="13" spans="1:27" x14ac:dyDescent="0.35">
      <c r="A13" s="73" t="s">
        <v>226</v>
      </c>
      <c r="B13" s="46">
        <v>13</v>
      </c>
      <c r="C13" s="73" t="s">
        <v>226</v>
      </c>
      <c r="D13" s="46" t="str">
        <f t="shared" si="0"/>
        <v>2</v>
      </c>
      <c r="E13" s="46" t="s">
        <v>54</v>
      </c>
      <c r="F13" s="46" t="str">
        <f t="shared" si="1"/>
        <v>3</v>
      </c>
      <c r="G13" s="46">
        <f t="shared" si="2"/>
        <v>2</v>
      </c>
      <c r="H13" s="302"/>
      <c r="I13" s="46">
        <v>32</v>
      </c>
      <c r="J13" s="73" t="s">
        <v>236</v>
      </c>
      <c r="K13" s="46">
        <v>13</v>
      </c>
      <c r="L13" s="46" t="str">
        <f t="shared" si="3"/>
        <v>5</v>
      </c>
      <c r="M13" s="46" t="s">
        <v>54</v>
      </c>
      <c r="N13" s="46" t="str">
        <f t="shared" si="4"/>
        <v>3</v>
      </c>
      <c r="O13" s="46">
        <f t="shared" si="5"/>
        <v>1</v>
      </c>
      <c r="T13" s="44">
        <v>12</v>
      </c>
      <c r="Y13" s="44" t="s">
        <v>8</v>
      </c>
      <c r="Z13" s="44" t="s">
        <v>92</v>
      </c>
      <c r="AA13" s="44" t="s">
        <v>8</v>
      </c>
    </row>
    <row r="14" spans="1:27" x14ac:dyDescent="0.35">
      <c r="A14" s="73" t="s">
        <v>222</v>
      </c>
      <c r="B14" s="46">
        <v>14</v>
      </c>
      <c r="C14" s="73" t="s">
        <v>222</v>
      </c>
      <c r="D14" s="46" t="str">
        <f t="shared" si="0"/>
        <v>1</v>
      </c>
      <c r="E14" s="46" t="s">
        <v>54</v>
      </c>
      <c r="F14" s="46" t="str">
        <f t="shared" si="1"/>
        <v>3</v>
      </c>
      <c r="G14" s="46">
        <f t="shared" si="2"/>
        <v>2</v>
      </c>
      <c r="H14" s="302"/>
      <c r="I14" s="46">
        <v>33</v>
      </c>
      <c r="J14" s="73" t="s">
        <v>237</v>
      </c>
      <c r="K14" s="46">
        <v>14</v>
      </c>
      <c r="L14" s="46" t="str">
        <f t="shared" si="3"/>
        <v>3</v>
      </c>
      <c r="M14" s="46" t="s">
        <v>54</v>
      </c>
      <c r="N14" s="46" t="str">
        <f t="shared" si="4"/>
        <v>5</v>
      </c>
      <c r="O14" s="46">
        <f t="shared" si="5"/>
        <v>2</v>
      </c>
      <c r="T14" s="44">
        <v>13</v>
      </c>
      <c r="Y14" s="44" t="s">
        <v>10</v>
      </c>
      <c r="Z14" s="44" t="s">
        <v>93</v>
      </c>
      <c r="AA14" s="44" t="s">
        <v>10</v>
      </c>
    </row>
    <row r="15" spans="1:27" x14ac:dyDescent="0.35">
      <c r="A15" s="73" t="s">
        <v>218</v>
      </c>
      <c r="B15" s="46">
        <v>15</v>
      </c>
      <c r="C15" s="73" t="s">
        <v>218</v>
      </c>
      <c r="D15" s="46" t="str">
        <f t="shared" si="0"/>
        <v>0</v>
      </c>
      <c r="E15" s="46" t="s">
        <v>54</v>
      </c>
      <c r="F15" s="46" t="str">
        <f t="shared" si="1"/>
        <v>3</v>
      </c>
      <c r="G15" s="46">
        <f t="shared" si="2"/>
        <v>2</v>
      </c>
      <c r="H15" s="302"/>
      <c r="I15" s="46">
        <v>34</v>
      </c>
      <c r="J15" s="73" t="s">
        <v>238</v>
      </c>
      <c r="K15" s="46">
        <v>15</v>
      </c>
      <c r="L15" s="46" t="str">
        <f t="shared" si="3"/>
        <v>5</v>
      </c>
      <c r="M15" s="46" t="s">
        <v>54</v>
      </c>
      <c r="N15" s="46" t="str">
        <f t="shared" si="4"/>
        <v>4</v>
      </c>
      <c r="O15" s="46">
        <f t="shared" si="5"/>
        <v>1</v>
      </c>
      <c r="T15" s="44">
        <v>14</v>
      </c>
      <c r="Y15" s="44" t="s">
        <v>11</v>
      </c>
      <c r="Z15" s="44" t="s">
        <v>94</v>
      </c>
      <c r="AA15" s="44" t="s">
        <v>11</v>
      </c>
    </row>
    <row r="16" spans="1:27" x14ac:dyDescent="0.35">
      <c r="A16" s="73" t="s">
        <v>239</v>
      </c>
      <c r="B16" s="46">
        <v>16</v>
      </c>
      <c r="C16" s="73" t="s">
        <v>239</v>
      </c>
      <c r="D16" s="46" t="str">
        <f t="shared" si="0"/>
        <v>3</v>
      </c>
      <c r="E16" s="46" t="s">
        <v>54</v>
      </c>
      <c r="F16" s="46" t="str">
        <f t="shared" si="1"/>
        <v>3</v>
      </c>
      <c r="G16" s="46" t="str">
        <f t="shared" si="2"/>
        <v>X</v>
      </c>
      <c r="H16" s="303"/>
      <c r="I16" s="46">
        <v>4</v>
      </c>
      <c r="J16" s="73" t="s">
        <v>240</v>
      </c>
      <c r="K16" s="46">
        <v>16</v>
      </c>
      <c r="L16" s="46" t="str">
        <f t="shared" si="3"/>
        <v>4</v>
      </c>
      <c r="M16" s="46" t="s">
        <v>54</v>
      </c>
      <c r="N16" s="46" t="str">
        <f t="shared" si="4"/>
        <v>5</v>
      </c>
      <c r="O16" s="46">
        <f t="shared" si="5"/>
        <v>2</v>
      </c>
      <c r="T16" s="44">
        <v>15</v>
      </c>
      <c r="Y16" s="44" t="s">
        <v>13</v>
      </c>
      <c r="Z16" s="44" t="s">
        <v>95</v>
      </c>
      <c r="AA16" s="44" t="s">
        <v>13</v>
      </c>
    </row>
    <row r="17" spans="1:27" x14ac:dyDescent="0.35">
      <c r="A17" s="73" t="s">
        <v>241</v>
      </c>
      <c r="B17" s="46">
        <v>17</v>
      </c>
      <c r="C17" s="73" t="s">
        <v>241</v>
      </c>
      <c r="D17" s="46" t="str">
        <f t="shared" si="0"/>
        <v>4</v>
      </c>
      <c r="E17" s="46" t="s">
        <v>54</v>
      </c>
      <c r="F17" s="46" t="str">
        <f t="shared" si="1"/>
        <v>0</v>
      </c>
      <c r="G17" s="46">
        <f t="shared" si="2"/>
        <v>1</v>
      </c>
      <c r="H17" s="301"/>
      <c r="I17" s="46">
        <v>14</v>
      </c>
      <c r="J17" s="73" t="s">
        <v>242</v>
      </c>
      <c r="K17" s="46">
        <v>17</v>
      </c>
      <c r="L17" s="46" t="str">
        <f t="shared" si="3"/>
        <v>6</v>
      </c>
      <c r="M17" s="46" t="s">
        <v>54</v>
      </c>
      <c r="N17" s="46" t="str">
        <f t="shared" si="4"/>
        <v>5</v>
      </c>
      <c r="O17" s="46">
        <f t="shared" si="5"/>
        <v>1</v>
      </c>
      <c r="T17" s="44">
        <v>16</v>
      </c>
      <c r="Y17" s="44" t="s">
        <v>14</v>
      </c>
      <c r="Z17" s="44" t="s">
        <v>96</v>
      </c>
      <c r="AA17" s="44" t="s">
        <v>14</v>
      </c>
    </row>
    <row r="18" spans="1:27" x14ac:dyDescent="0.35">
      <c r="A18" s="73" t="s">
        <v>228</v>
      </c>
      <c r="B18" s="46">
        <v>18</v>
      </c>
      <c r="C18" s="73" t="s">
        <v>228</v>
      </c>
      <c r="D18" s="46" t="str">
        <f t="shared" si="0"/>
        <v>4</v>
      </c>
      <c r="E18" s="46" t="s">
        <v>54</v>
      </c>
      <c r="F18" s="46" t="str">
        <f t="shared" si="1"/>
        <v>1</v>
      </c>
      <c r="G18" s="46">
        <f t="shared" si="2"/>
        <v>1</v>
      </c>
      <c r="H18" s="301"/>
      <c r="I18" s="46">
        <v>15</v>
      </c>
      <c r="J18" s="73" t="s">
        <v>243</v>
      </c>
      <c r="K18" s="46">
        <v>18</v>
      </c>
      <c r="L18" s="46" t="str">
        <f t="shared" si="3"/>
        <v>5</v>
      </c>
      <c r="M18" s="46" t="s">
        <v>54</v>
      </c>
      <c r="N18" s="46" t="str">
        <f t="shared" si="4"/>
        <v>6</v>
      </c>
      <c r="O18" s="46">
        <f t="shared" si="5"/>
        <v>2</v>
      </c>
      <c r="T18" s="44">
        <v>17</v>
      </c>
      <c r="Y18" s="44" t="s">
        <v>17</v>
      </c>
      <c r="Z18" s="44" t="s">
        <v>97</v>
      </c>
      <c r="AA18" s="44" t="s">
        <v>17</v>
      </c>
    </row>
    <row r="19" spans="1:27" x14ac:dyDescent="0.35">
      <c r="A19" s="73" t="s">
        <v>232</v>
      </c>
      <c r="B19" s="46">
        <v>19</v>
      </c>
      <c r="C19" s="73" t="s">
        <v>232</v>
      </c>
      <c r="D19" s="46" t="str">
        <f t="shared" si="0"/>
        <v>4</v>
      </c>
      <c r="E19" s="46" t="s">
        <v>54</v>
      </c>
      <c r="F19" s="46" t="str">
        <f t="shared" si="1"/>
        <v>2</v>
      </c>
      <c r="G19" s="46">
        <f t="shared" si="2"/>
        <v>1</v>
      </c>
      <c r="H19" s="301"/>
      <c r="I19" s="46">
        <v>16</v>
      </c>
      <c r="J19" s="73" t="s">
        <v>244</v>
      </c>
      <c r="K19" s="46">
        <v>19</v>
      </c>
      <c r="L19" s="46" t="str">
        <f t="shared" si="3"/>
        <v>7</v>
      </c>
      <c r="M19" s="46" t="s">
        <v>54</v>
      </c>
      <c r="N19" s="46" t="str">
        <f t="shared" si="4"/>
        <v>6</v>
      </c>
      <c r="O19" s="46">
        <f t="shared" si="5"/>
        <v>1</v>
      </c>
      <c r="T19" s="44">
        <v>18</v>
      </c>
      <c r="Y19" s="44" t="s">
        <v>16</v>
      </c>
      <c r="Z19" s="44" t="s">
        <v>98</v>
      </c>
      <c r="AA19" s="44" t="s">
        <v>16</v>
      </c>
    </row>
    <row r="20" spans="1:27" x14ac:dyDescent="0.35">
      <c r="A20" s="73" t="s">
        <v>234</v>
      </c>
      <c r="B20" s="46">
        <v>20</v>
      </c>
      <c r="C20" s="73" t="s">
        <v>234</v>
      </c>
      <c r="D20" s="46" t="str">
        <f t="shared" si="0"/>
        <v>4</v>
      </c>
      <c r="E20" s="46" t="s">
        <v>54</v>
      </c>
      <c r="F20" s="46" t="str">
        <f t="shared" si="1"/>
        <v>3</v>
      </c>
      <c r="G20" s="46">
        <f t="shared" si="2"/>
        <v>1</v>
      </c>
      <c r="H20" s="301"/>
      <c r="I20" s="46">
        <v>17</v>
      </c>
      <c r="J20" s="73" t="s">
        <v>245</v>
      </c>
      <c r="K20" s="46">
        <v>20</v>
      </c>
      <c r="L20" s="46" t="str">
        <f t="shared" si="3"/>
        <v>6</v>
      </c>
      <c r="M20" s="46" t="s">
        <v>54</v>
      </c>
      <c r="N20" s="46" t="str">
        <f t="shared" si="4"/>
        <v>7</v>
      </c>
      <c r="O20" s="46">
        <f t="shared" si="5"/>
        <v>2</v>
      </c>
      <c r="T20" s="44">
        <v>19</v>
      </c>
      <c r="Y20" s="44" t="s">
        <v>18</v>
      </c>
      <c r="Z20" s="44" t="s">
        <v>99</v>
      </c>
      <c r="AA20" s="44" t="s">
        <v>18</v>
      </c>
    </row>
    <row r="21" spans="1:27" x14ac:dyDescent="0.35">
      <c r="A21" s="73" t="s">
        <v>235</v>
      </c>
      <c r="B21" s="46">
        <v>21</v>
      </c>
      <c r="C21" s="73" t="s">
        <v>235</v>
      </c>
      <c r="D21" s="46" t="str">
        <f t="shared" si="0"/>
        <v>3</v>
      </c>
      <c r="E21" s="46" t="s">
        <v>54</v>
      </c>
      <c r="F21" s="46" t="str">
        <f t="shared" si="1"/>
        <v>4</v>
      </c>
      <c r="G21" s="46">
        <f t="shared" si="2"/>
        <v>2</v>
      </c>
      <c r="H21" s="302"/>
      <c r="I21" s="46">
        <v>35</v>
      </c>
      <c r="J21" s="73" t="s">
        <v>246</v>
      </c>
      <c r="K21" s="46">
        <v>21</v>
      </c>
      <c r="L21" s="46" t="str">
        <f t="shared" si="3"/>
        <v>8</v>
      </c>
      <c r="M21" s="46" t="s">
        <v>54</v>
      </c>
      <c r="N21" s="46" t="str">
        <f t="shared" si="4"/>
        <v>7</v>
      </c>
      <c r="O21" s="46">
        <f t="shared" si="5"/>
        <v>1</v>
      </c>
      <c r="T21" s="44">
        <v>20</v>
      </c>
      <c r="Y21" s="44" t="s">
        <v>15</v>
      </c>
      <c r="Z21" s="44" t="s">
        <v>100</v>
      </c>
      <c r="AA21" s="44" t="s">
        <v>15</v>
      </c>
    </row>
    <row r="22" spans="1:27" x14ac:dyDescent="0.35">
      <c r="A22" s="73" t="s">
        <v>233</v>
      </c>
      <c r="B22" s="46">
        <v>22</v>
      </c>
      <c r="C22" s="73" t="s">
        <v>233</v>
      </c>
      <c r="D22" s="46" t="str">
        <f t="shared" si="0"/>
        <v>2</v>
      </c>
      <c r="E22" s="46" t="s">
        <v>54</v>
      </c>
      <c r="F22" s="46" t="str">
        <f t="shared" si="1"/>
        <v>4</v>
      </c>
      <c r="G22" s="46">
        <f t="shared" si="2"/>
        <v>2</v>
      </c>
      <c r="H22" s="302"/>
      <c r="I22" s="46">
        <v>36</v>
      </c>
      <c r="J22" s="73" t="s">
        <v>247</v>
      </c>
      <c r="K22" s="46">
        <v>22</v>
      </c>
      <c r="L22" s="46" t="str">
        <f t="shared" si="3"/>
        <v>7</v>
      </c>
      <c r="M22" s="46" t="s">
        <v>54</v>
      </c>
      <c r="N22" s="46" t="str">
        <f t="shared" si="4"/>
        <v>8</v>
      </c>
      <c r="O22" s="46">
        <f t="shared" si="5"/>
        <v>2</v>
      </c>
      <c r="T22" s="44">
        <v>21</v>
      </c>
      <c r="Y22" s="44" t="s">
        <v>24</v>
      </c>
      <c r="Z22" s="44" t="s">
        <v>101</v>
      </c>
      <c r="AA22" s="44" t="s">
        <v>24</v>
      </c>
    </row>
    <row r="23" spans="1:27" x14ac:dyDescent="0.35">
      <c r="A23" s="73" t="s">
        <v>230</v>
      </c>
      <c r="B23" s="46">
        <v>23</v>
      </c>
      <c r="C23" s="73" t="s">
        <v>230</v>
      </c>
      <c r="D23" s="46" t="str">
        <f t="shared" si="0"/>
        <v>1</v>
      </c>
      <c r="E23" s="46" t="s">
        <v>54</v>
      </c>
      <c r="F23" s="46" t="str">
        <f t="shared" si="1"/>
        <v>4</v>
      </c>
      <c r="G23" s="46">
        <f t="shared" si="2"/>
        <v>2</v>
      </c>
      <c r="H23" s="302"/>
      <c r="I23" s="46">
        <v>37</v>
      </c>
      <c r="J23" s="73" t="s">
        <v>248</v>
      </c>
      <c r="K23" s="46">
        <v>23</v>
      </c>
      <c r="L23" s="46" t="str">
        <f t="shared" si="3"/>
        <v>9</v>
      </c>
      <c r="M23" s="46" t="s">
        <v>54</v>
      </c>
      <c r="N23" s="46" t="str">
        <f t="shared" si="4"/>
        <v>8</v>
      </c>
      <c r="O23" s="46">
        <f t="shared" si="5"/>
        <v>1</v>
      </c>
      <c r="T23" s="44">
        <v>22</v>
      </c>
      <c r="Y23" s="44" t="s">
        <v>22</v>
      </c>
      <c r="Z23" s="44" t="s">
        <v>102</v>
      </c>
      <c r="AA23" s="44" t="s">
        <v>22</v>
      </c>
    </row>
    <row r="24" spans="1:27" x14ac:dyDescent="0.35">
      <c r="A24" s="73" t="s">
        <v>249</v>
      </c>
      <c r="B24" s="46">
        <v>24</v>
      </c>
      <c r="C24" s="73" t="s">
        <v>249</v>
      </c>
      <c r="D24" s="46" t="str">
        <f t="shared" si="0"/>
        <v>0</v>
      </c>
      <c r="E24" s="46" t="s">
        <v>54</v>
      </c>
      <c r="F24" s="46" t="str">
        <f t="shared" si="1"/>
        <v>4</v>
      </c>
      <c r="G24" s="46">
        <f t="shared" si="2"/>
        <v>2</v>
      </c>
      <c r="H24" s="302"/>
      <c r="I24" s="46">
        <v>38</v>
      </c>
      <c r="J24" s="73" t="s">
        <v>250</v>
      </c>
      <c r="K24" s="46">
        <v>24</v>
      </c>
      <c r="L24" s="46" t="str">
        <f t="shared" si="3"/>
        <v>8</v>
      </c>
      <c r="M24" s="46" t="s">
        <v>54</v>
      </c>
      <c r="N24" s="46" t="str">
        <f t="shared" si="4"/>
        <v>9</v>
      </c>
      <c r="O24" s="46">
        <f t="shared" si="5"/>
        <v>2</v>
      </c>
      <c r="T24" s="44">
        <v>23</v>
      </c>
      <c r="Y24" s="44" t="s">
        <v>20</v>
      </c>
      <c r="Z24" s="44" t="s">
        <v>103</v>
      </c>
      <c r="AA24" s="44" t="s">
        <v>20</v>
      </c>
    </row>
    <row r="25" spans="1:27" x14ac:dyDescent="0.35">
      <c r="A25" s="73" t="s">
        <v>251</v>
      </c>
      <c r="B25" s="46">
        <v>25</v>
      </c>
      <c r="C25" s="73" t="s">
        <v>251</v>
      </c>
      <c r="D25" s="46" t="str">
        <f t="shared" si="0"/>
        <v>4</v>
      </c>
      <c r="E25" s="46" t="s">
        <v>54</v>
      </c>
      <c r="F25" s="46" t="str">
        <f t="shared" si="1"/>
        <v>4</v>
      </c>
      <c r="G25" s="46" t="str">
        <f t="shared" si="2"/>
        <v>X</v>
      </c>
      <c r="H25" s="303"/>
      <c r="I25" s="46">
        <v>5</v>
      </c>
      <c r="J25" s="73" t="s">
        <v>252</v>
      </c>
      <c r="K25" s="46">
        <v>25</v>
      </c>
      <c r="L25" s="46" t="str">
        <f>LEFT(J25,2)</f>
        <v>10</v>
      </c>
      <c r="M25" s="46" t="s">
        <v>54</v>
      </c>
      <c r="N25" s="46" t="str">
        <f t="shared" si="4"/>
        <v>9</v>
      </c>
      <c r="O25" s="46">
        <f t="shared" si="5"/>
        <v>2</v>
      </c>
      <c r="T25" s="44">
        <v>24</v>
      </c>
      <c r="Y25" s="44" t="s">
        <v>21</v>
      </c>
      <c r="Z25" s="44" t="s">
        <v>104</v>
      </c>
      <c r="AA25" s="44" t="s">
        <v>21</v>
      </c>
    </row>
    <row r="26" spans="1:27" x14ac:dyDescent="0.35">
      <c r="A26" s="73" t="s">
        <v>253</v>
      </c>
      <c r="B26" s="46">
        <v>26</v>
      </c>
      <c r="C26" s="73" t="s">
        <v>253</v>
      </c>
      <c r="D26" s="46" t="str">
        <f t="shared" si="0"/>
        <v>5</v>
      </c>
      <c r="E26" s="46" t="s">
        <v>54</v>
      </c>
      <c r="F26" s="46" t="str">
        <f t="shared" si="1"/>
        <v>0</v>
      </c>
      <c r="G26" s="46">
        <f t="shared" si="2"/>
        <v>1</v>
      </c>
      <c r="H26" s="301"/>
      <c r="I26" s="46">
        <v>18</v>
      </c>
      <c r="J26" s="73" t="s">
        <v>254</v>
      </c>
      <c r="K26" s="46">
        <v>26</v>
      </c>
      <c r="L26" s="46" t="str">
        <f t="shared" si="3"/>
        <v>9</v>
      </c>
      <c r="M26" s="46" t="s">
        <v>54</v>
      </c>
      <c r="N26" s="46" t="str">
        <f>RIGHT(J26,2)</f>
        <v>10</v>
      </c>
      <c r="O26" s="46">
        <f t="shared" si="5"/>
        <v>1</v>
      </c>
      <c r="T26" s="44">
        <v>25</v>
      </c>
      <c r="Y26" s="44" t="s">
        <v>19</v>
      </c>
      <c r="Z26" s="44" t="s">
        <v>105</v>
      </c>
      <c r="AA26" s="44" t="s">
        <v>19</v>
      </c>
    </row>
    <row r="27" spans="1:27" x14ac:dyDescent="0.35">
      <c r="A27" s="73" t="s">
        <v>255</v>
      </c>
      <c r="B27" s="46">
        <v>27</v>
      </c>
      <c r="C27" s="73" t="s">
        <v>255</v>
      </c>
      <c r="D27" s="46" t="str">
        <f t="shared" si="0"/>
        <v>5</v>
      </c>
      <c r="E27" s="46" t="s">
        <v>54</v>
      </c>
      <c r="F27" s="46" t="str">
        <f t="shared" si="1"/>
        <v>1</v>
      </c>
      <c r="G27" s="46">
        <f t="shared" si="2"/>
        <v>1</v>
      </c>
      <c r="H27" s="301"/>
      <c r="I27" s="46">
        <v>19</v>
      </c>
      <c r="J27" s="73" t="s">
        <v>256</v>
      </c>
      <c r="K27" s="46">
        <v>27</v>
      </c>
      <c r="L27" s="46" t="str">
        <f>LEFT(J27,2)</f>
        <v>11</v>
      </c>
      <c r="M27" s="46" t="s">
        <v>54</v>
      </c>
      <c r="N27" s="46" t="str">
        <f>RIGHT(J27,2)</f>
        <v>10</v>
      </c>
      <c r="O27" s="46">
        <f t="shared" si="5"/>
        <v>1</v>
      </c>
      <c r="T27" s="44">
        <v>26</v>
      </c>
      <c r="Y27" s="44" t="s">
        <v>23</v>
      </c>
      <c r="Z27" s="44" t="s">
        <v>106</v>
      </c>
      <c r="AA27" s="44" t="s">
        <v>23</v>
      </c>
    </row>
    <row r="28" spans="1:27" x14ac:dyDescent="0.35">
      <c r="A28" s="73" t="s">
        <v>257</v>
      </c>
      <c r="B28" s="46">
        <v>28</v>
      </c>
      <c r="C28" s="73" t="s">
        <v>257</v>
      </c>
      <c r="D28" s="46" t="str">
        <f t="shared" si="0"/>
        <v>5</v>
      </c>
      <c r="E28" s="46" t="s">
        <v>54</v>
      </c>
      <c r="F28" s="46" t="str">
        <f t="shared" si="1"/>
        <v>2</v>
      </c>
      <c r="G28" s="46">
        <f t="shared" si="2"/>
        <v>1</v>
      </c>
      <c r="H28" s="301"/>
      <c r="I28" s="46">
        <v>20</v>
      </c>
      <c r="J28" s="73" t="s">
        <v>258</v>
      </c>
      <c r="K28" s="46">
        <v>28</v>
      </c>
      <c r="L28" s="46" t="str">
        <f>LEFT(J28,2)</f>
        <v>10</v>
      </c>
      <c r="M28" s="46" t="s">
        <v>54</v>
      </c>
      <c r="N28" s="46" t="str">
        <f>RIGHT(J28,2)</f>
        <v>11</v>
      </c>
      <c r="O28" s="46">
        <f t="shared" si="5"/>
        <v>2</v>
      </c>
      <c r="T28" s="44">
        <v>27</v>
      </c>
      <c r="Y28" s="44" t="s">
        <v>30</v>
      </c>
      <c r="Z28" s="44" t="s">
        <v>107</v>
      </c>
      <c r="AA28" s="44" t="s">
        <v>30</v>
      </c>
    </row>
    <row r="29" spans="1:27" x14ac:dyDescent="0.35">
      <c r="A29" s="73" t="s">
        <v>236</v>
      </c>
      <c r="B29" s="46">
        <v>29</v>
      </c>
      <c r="C29" s="73" t="s">
        <v>236</v>
      </c>
      <c r="D29" s="46" t="str">
        <f t="shared" si="0"/>
        <v>5</v>
      </c>
      <c r="E29" s="46" t="s">
        <v>54</v>
      </c>
      <c r="F29" s="46" t="str">
        <f t="shared" si="1"/>
        <v>3</v>
      </c>
      <c r="G29" s="46">
        <f t="shared" si="2"/>
        <v>1</v>
      </c>
      <c r="H29" s="301"/>
      <c r="I29" s="46">
        <v>21</v>
      </c>
      <c r="J29" s="73" t="s">
        <v>259</v>
      </c>
      <c r="K29" s="46">
        <v>29</v>
      </c>
      <c r="L29" s="46" t="str">
        <f>LEFT(J29,2)</f>
        <v>12</v>
      </c>
      <c r="M29" s="46" t="s">
        <v>54</v>
      </c>
      <c r="N29" s="46" t="str">
        <f>RIGHT(J29,2)</f>
        <v>11</v>
      </c>
      <c r="O29" s="46">
        <f t="shared" si="5"/>
        <v>1</v>
      </c>
      <c r="T29" s="44">
        <v>28</v>
      </c>
      <c r="Y29" s="44" t="s">
        <v>28</v>
      </c>
      <c r="Z29" s="44" t="s">
        <v>108</v>
      </c>
      <c r="AA29" s="44" t="s">
        <v>28</v>
      </c>
    </row>
    <row r="30" spans="1:27" x14ac:dyDescent="0.35">
      <c r="A30" s="73" t="s">
        <v>238</v>
      </c>
      <c r="B30" s="46">
        <v>30</v>
      </c>
      <c r="C30" s="73" t="s">
        <v>238</v>
      </c>
      <c r="D30" s="46" t="str">
        <f t="shared" si="0"/>
        <v>5</v>
      </c>
      <c r="E30" s="46" t="s">
        <v>54</v>
      </c>
      <c r="F30" s="46" t="str">
        <f t="shared" si="1"/>
        <v>4</v>
      </c>
      <c r="G30" s="46">
        <f t="shared" si="2"/>
        <v>1</v>
      </c>
      <c r="H30" s="301"/>
      <c r="I30" s="46">
        <v>22</v>
      </c>
      <c r="J30" s="73" t="s">
        <v>260</v>
      </c>
      <c r="K30" s="46">
        <v>30</v>
      </c>
      <c r="L30" s="46" t="str">
        <f>LEFT(J30,2)</f>
        <v>11</v>
      </c>
      <c r="M30" s="46" t="s">
        <v>54</v>
      </c>
      <c r="N30" s="46" t="str">
        <f>RIGHT(J30,2)</f>
        <v>12</v>
      </c>
      <c r="O30" s="46">
        <f t="shared" si="5"/>
        <v>2</v>
      </c>
      <c r="T30" s="44">
        <v>29</v>
      </c>
      <c r="Y30" s="44" t="s">
        <v>29</v>
      </c>
      <c r="Z30" s="44" t="s">
        <v>109</v>
      </c>
      <c r="AA30" s="44" t="s">
        <v>29</v>
      </c>
    </row>
    <row r="31" spans="1:27" x14ac:dyDescent="0.35">
      <c r="A31" s="73" t="s">
        <v>240</v>
      </c>
      <c r="B31" s="46">
        <v>31</v>
      </c>
      <c r="C31" s="73" t="s">
        <v>240</v>
      </c>
      <c r="D31" s="46" t="str">
        <f t="shared" si="0"/>
        <v>4</v>
      </c>
      <c r="E31" s="46" t="s">
        <v>54</v>
      </c>
      <c r="F31" s="46" t="str">
        <f t="shared" si="1"/>
        <v>5</v>
      </c>
      <c r="G31" s="46">
        <f t="shared" si="2"/>
        <v>2</v>
      </c>
      <c r="H31" s="302"/>
      <c r="I31" s="46">
        <v>39</v>
      </c>
      <c r="K31" s="46">
        <v>31</v>
      </c>
      <c r="L31" s="46" t="str">
        <f t="shared" ref="L31:L49" si="6">LEFT(I31,1)</f>
        <v>3</v>
      </c>
      <c r="M31" s="46" t="s">
        <v>54</v>
      </c>
      <c r="N31" s="46" t="str">
        <f t="shared" ref="N31:N49" si="7">RIGHT(I31,1)</f>
        <v>9</v>
      </c>
      <c r="T31" s="44">
        <v>30</v>
      </c>
      <c r="Y31" s="44" t="s">
        <v>26</v>
      </c>
      <c r="Z31" s="44" t="s">
        <v>110</v>
      </c>
      <c r="AA31" s="44" t="s">
        <v>26</v>
      </c>
    </row>
    <row r="32" spans="1:27" x14ac:dyDescent="0.35">
      <c r="A32" s="73" t="s">
        <v>237</v>
      </c>
      <c r="B32" s="46">
        <v>32</v>
      </c>
      <c r="C32" s="73" t="s">
        <v>237</v>
      </c>
      <c r="D32" s="46" t="str">
        <f t="shared" si="0"/>
        <v>3</v>
      </c>
      <c r="E32" s="46" t="s">
        <v>54</v>
      </c>
      <c r="F32" s="46" t="str">
        <f t="shared" si="1"/>
        <v>5</v>
      </c>
      <c r="G32" s="46">
        <f t="shared" si="2"/>
        <v>2</v>
      </c>
      <c r="H32" s="302"/>
      <c r="I32" s="46">
        <v>40</v>
      </c>
      <c r="K32" s="46">
        <v>32</v>
      </c>
      <c r="L32" s="46" t="str">
        <f t="shared" si="6"/>
        <v>4</v>
      </c>
      <c r="M32" s="46" t="s">
        <v>54</v>
      </c>
      <c r="N32" s="46" t="str">
        <f t="shared" si="7"/>
        <v>0</v>
      </c>
      <c r="T32" s="44">
        <v>31</v>
      </c>
      <c r="Y32" s="44" t="s">
        <v>25</v>
      </c>
      <c r="Z32" s="44" t="s">
        <v>111</v>
      </c>
      <c r="AA32" s="44" t="s">
        <v>25</v>
      </c>
    </row>
    <row r="33" spans="1:27" x14ac:dyDescent="0.35">
      <c r="A33" s="73" t="s">
        <v>261</v>
      </c>
      <c r="B33" s="46">
        <v>33</v>
      </c>
      <c r="C33" s="73" t="s">
        <v>261</v>
      </c>
      <c r="D33" s="46" t="str">
        <f t="shared" si="0"/>
        <v>2</v>
      </c>
      <c r="E33" s="46" t="s">
        <v>54</v>
      </c>
      <c r="F33" s="46" t="str">
        <f t="shared" si="1"/>
        <v>5</v>
      </c>
      <c r="G33" s="46">
        <f t="shared" si="2"/>
        <v>2</v>
      </c>
      <c r="H33" s="302"/>
      <c r="I33" s="46">
        <v>41</v>
      </c>
      <c r="K33" s="46">
        <v>33</v>
      </c>
      <c r="L33" s="46" t="str">
        <f t="shared" si="6"/>
        <v>4</v>
      </c>
      <c r="M33" s="46" t="s">
        <v>54</v>
      </c>
      <c r="N33" s="46" t="str">
        <f t="shared" si="7"/>
        <v>1</v>
      </c>
      <c r="T33" s="44">
        <v>32</v>
      </c>
      <c r="Y33" s="44" t="s">
        <v>27</v>
      </c>
      <c r="Z33" s="44" t="s">
        <v>112</v>
      </c>
      <c r="AA33" s="44" t="s">
        <v>27</v>
      </c>
    </row>
    <row r="34" spans="1:27" x14ac:dyDescent="0.35">
      <c r="A34" s="73" t="s">
        <v>262</v>
      </c>
      <c r="B34" s="46">
        <v>34</v>
      </c>
      <c r="C34" s="73" t="s">
        <v>262</v>
      </c>
      <c r="D34" s="46" t="str">
        <f t="shared" si="0"/>
        <v>1</v>
      </c>
      <c r="E34" s="46" t="s">
        <v>54</v>
      </c>
      <c r="F34" s="46" t="str">
        <f t="shared" si="1"/>
        <v>5</v>
      </c>
      <c r="G34" s="46">
        <f t="shared" si="2"/>
        <v>2</v>
      </c>
      <c r="H34" s="302"/>
      <c r="I34" s="46">
        <v>42</v>
      </c>
      <c r="K34" s="46">
        <v>34</v>
      </c>
      <c r="L34" s="46" t="str">
        <f t="shared" si="6"/>
        <v>4</v>
      </c>
      <c r="M34" s="46" t="s">
        <v>54</v>
      </c>
      <c r="N34" s="46" t="str">
        <f t="shared" si="7"/>
        <v>2</v>
      </c>
      <c r="T34" s="44">
        <v>33</v>
      </c>
      <c r="Y34" s="44" t="s">
        <v>36</v>
      </c>
      <c r="Z34" s="44" t="s">
        <v>113</v>
      </c>
      <c r="AA34" s="44" t="s">
        <v>36</v>
      </c>
    </row>
    <row r="35" spans="1:27" x14ac:dyDescent="0.35">
      <c r="A35" s="73" t="s">
        <v>263</v>
      </c>
      <c r="B35" s="46">
        <v>35</v>
      </c>
      <c r="C35" s="73" t="s">
        <v>263</v>
      </c>
      <c r="D35" s="46" t="str">
        <f t="shared" si="0"/>
        <v>0</v>
      </c>
      <c r="E35" s="46" t="s">
        <v>54</v>
      </c>
      <c r="F35" s="46" t="str">
        <f t="shared" si="1"/>
        <v>5</v>
      </c>
      <c r="G35" s="46">
        <f t="shared" si="2"/>
        <v>2</v>
      </c>
      <c r="H35" s="302"/>
      <c r="I35" s="46">
        <v>43</v>
      </c>
      <c r="K35" s="46">
        <v>35</v>
      </c>
      <c r="L35" s="46" t="str">
        <f t="shared" si="6"/>
        <v>4</v>
      </c>
      <c r="M35" s="46" t="s">
        <v>54</v>
      </c>
      <c r="N35" s="46" t="str">
        <f t="shared" si="7"/>
        <v>3</v>
      </c>
      <c r="T35" s="44">
        <v>34</v>
      </c>
      <c r="Y35" s="44" t="s">
        <v>32</v>
      </c>
      <c r="Z35" s="44" t="s">
        <v>114</v>
      </c>
      <c r="AA35" s="44" t="s">
        <v>32</v>
      </c>
    </row>
    <row r="36" spans="1:27" x14ac:dyDescent="0.35">
      <c r="A36" s="73" t="s">
        <v>264</v>
      </c>
      <c r="B36" s="46">
        <v>36</v>
      </c>
      <c r="C36" s="73" t="s">
        <v>264</v>
      </c>
      <c r="D36" s="46" t="str">
        <f t="shared" si="0"/>
        <v>5</v>
      </c>
      <c r="E36" s="46" t="s">
        <v>54</v>
      </c>
      <c r="F36" s="46" t="str">
        <f t="shared" si="1"/>
        <v>5</v>
      </c>
      <c r="G36" s="46" t="str">
        <f t="shared" si="2"/>
        <v>X</v>
      </c>
      <c r="H36" s="303"/>
      <c r="I36" s="46">
        <v>6</v>
      </c>
      <c r="K36" s="46">
        <v>36</v>
      </c>
      <c r="L36" s="46" t="str">
        <f t="shared" si="6"/>
        <v>6</v>
      </c>
      <c r="M36" s="46" t="s">
        <v>54</v>
      </c>
      <c r="N36" s="46" t="str">
        <f t="shared" si="7"/>
        <v>6</v>
      </c>
      <c r="T36" s="44">
        <v>35</v>
      </c>
      <c r="Y36" s="44" t="s">
        <v>31</v>
      </c>
      <c r="Z36" s="44" t="s">
        <v>115</v>
      </c>
      <c r="AA36" s="44" t="s">
        <v>31</v>
      </c>
    </row>
    <row r="37" spans="1:27" x14ac:dyDescent="0.35">
      <c r="A37" s="73" t="s">
        <v>265</v>
      </c>
      <c r="B37" s="46">
        <v>37</v>
      </c>
      <c r="C37" s="73" t="s">
        <v>265</v>
      </c>
      <c r="D37" s="46" t="str">
        <f t="shared" si="0"/>
        <v>6</v>
      </c>
      <c r="E37" s="46" t="s">
        <v>54</v>
      </c>
      <c r="F37" s="46" t="str">
        <f t="shared" si="1"/>
        <v>0</v>
      </c>
      <c r="G37" s="46">
        <f t="shared" si="2"/>
        <v>1</v>
      </c>
      <c r="H37" s="301"/>
      <c r="I37" s="46">
        <v>23</v>
      </c>
      <c r="K37" s="46">
        <v>37</v>
      </c>
      <c r="L37" s="46" t="str">
        <f t="shared" si="6"/>
        <v>2</v>
      </c>
      <c r="M37" s="46" t="s">
        <v>54</v>
      </c>
      <c r="N37" s="46" t="str">
        <f t="shared" si="7"/>
        <v>3</v>
      </c>
      <c r="T37" s="44">
        <v>36</v>
      </c>
      <c r="Y37" s="44" t="s">
        <v>33</v>
      </c>
      <c r="Z37" s="44" t="s">
        <v>116</v>
      </c>
      <c r="AA37" s="44" t="s">
        <v>33</v>
      </c>
    </row>
    <row r="38" spans="1:27" x14ac:dyDescent="0.35">
      <c r="A38" s="73" t="s">
        <v>266</v>
      </c>
      <c r="B38" s="46">
        <v>38</v>
      </c>
      <c r="C38" s="73" t="s">
        <v>266</v>
      </c>
      <c r="D38" s="46" t="str">
        <f t="shared" si="0"/>
        <v>6</v>
      </c>
      <c r="E38" s="46" t="s">
        <v>54</v>
      </c>
      <c r="F38" s="46" t="str">
        <f t="shared" si="1"/>
        <v>1</v>
      </c>
      <c r="G38" s="46">
        <f t="shared" si="2"/>
        <v>1</v>
      </c>
      <c r="H38" s="301"/>
      <c r="I38" s="46">
        <v>24</v>
      </c>
      <c r="K38" s="46">
        <v>38</v>
      </c>
      <c r="L38" s="46" t="str">
        <f t="shared" si="6"/>
        <v>2</v>
      </c>
      <c r="M38" s="46" t="s">
        <v>54</v>
      </c>
      <c r="N38" s="46" t="str">
        <f t="shared" si="7"/>
        <v>4</v>
      </c>
      <c r="T38" s="44">
        <v>37</v>
      </c>
      <c r="Y38" s="44" t="s">
        <v>35</v>
      </c>
      <c r="Z38" s="44" t="s">
        <v>117</v>
      </c>
      <c r="AA38" s="44" t="s">
        <v>35</v>
      </c>
    </row>
    <row r="39" spans="1:27" x14ac:dyDescent="0.35">
      <c r="A39" s="73" t="s">
        <v>267</v>
      </c>
      <c r="B39" s="46">
        <v>39</v>
      </c>
      <c r="C39" s="73" t="s">
        <v>267</v>
      </c>
      <c r="D39" s="46" t="str">
        <f t="shared" si="0"/>
        <v>6</v>
      </c>
      <c r="E39" s="46" t="s">
        <v>54</v>
      </c>
      <c r="F39" s="46" t="str">
        <f t="shared" si="1"/>
        <v>2</v>
      </c>
      <c r="G39" s="46">
        <f t="shared" si="2"/>
        <v>1</v>
      </c>
      <c r="H39" s="301"/>
      <c r="I39" s="46">
        <v>25</v>
      </c>
      <c r="K39" s="46">
        <v>39</v>
      </c>
      <c r="L39" s="46" t="str">
        <f t="shared" si="6"/>
        <v>2</v>
      </c>
      <c r="M39" s="46" t="s">
        <v>54</v>
      </c>
      <c r="N39" s="46" t="str">
        <f t="shared" si="7"/>
        <v>5</v>
      </c>
      <c r="T39" s="44">
        <v>38</v>
      </c>
      <c r="Y39" s="44" t="s">
        <v>34</v>
      </c>
      <c r="Z39" s="44" t="s">
        <v>118</v>
      </c>
      <c r="AA39" s="44" t="s">
        <v>34</v>
      </c>
    </row>
    <row r="40" spans="1:27" x14ac:dyDescent="0.35">
      <c r="A40" s="73" t="s">
        <v>268</v>
      </c>
      <c r="B40" s="46">
        <v>40</v>
      </c>
      <c r="C40" s="73" t="s">
        <v>268</v>
      </c>
      <c r="D40" s="46" t="str">
        <f t="shared" si="0"/>
        <v>6</v>
      </c>
      <c r="E40" s="46" t="s">
        <v>54</v>
      </c>
      <c r="F40" s="46" t="str">
        <f t="shared" si="1"/>
        <v>3</v>
      </c>
      <c r="G40" s="46">
        <f t="shared" si="2"/>
        <v>1</v>
      </c>
      <c r="H40" s="301"/>
      <c r="I40" s="46">
        <v>26</v>
      </c>
      <c r="K40" s="46">
        <v>40</v>
      </c>
      <c r="L40" s="46" t="str">
        <f t="shared" si="6"/>
        <v>2</v>
      </c>
      <c r="M40" s="46" t="s">
        <v>54</v>
      </c>
      <c r="N40" s="46" t="str">
        <f t="shared" si="7"/>
        <v>6</v>
      </c>
      <c r="T40" s="44">
        <v>39</v>
      </c>
      <c r="Y40" s="44" t="s">
        <v>40</v>
      </c>
      <c r="Z40" s="44" t="s">
        <v>119</v>
      </c>
      <c r="AA40" s="44" t="s">
        <v>40</v>
      </c>
    </row>
    <row r="41" spans="1:27" x14ac:dyDescent="0.35">
      <c r="A41" s="73" t="s">
        <v>269</v>
      </c>
      <c r="B41" s="46">
        <v>41</v>
      </c>
      <c r="C41" s="73" t="s">
        <v>269</v>
      </c>
      <c r="D41" s="46" t="str">
        <f t="shared" si="0"/>
        <v>6</v>
      </c>
      <c r="E41" s="46" t="s">
        <v>54</v>
      </c>
      <c r="F41" s="46" t="str">
        <f t="shared" si="1"/>
        <v>4</v>
      </c>
      <c r="G41" s="46">
        <f t="shared" si="2"/>
        <v>1</v>
      </c>
      <c r="H41" s="301"/>
      <c r="I41" s="46">
        <v>27</v>
      </c>
      <c r="K41" s="46">
        <v>41</v>
      </c>
      <c r="L41" s="46" t="str">
        <f t="shared" si="6"/>
        <v>2</v>
      </c>
      <c r="M41" s="46" t="s">
        <v>54</v>
      </c>
      <c r="N41" s="46" t="str">
        <f t="shared" si="7"/>
        <v>7</v>
      </c>
      <c r="T41" s="44">
        <v>40</v>
      </c>
      <c r="Y41" s="44" t="s">
        <v>39</v>
      </c>
      <c r="Z41" s="44" t="s">
        <v>120</v>
      </c>
      <c r="AA41" s="44" t="s">
        <v>39</v>
      </c>
    </row>
    <row r="42" spans="1:27" x14ac:dyDescent="0.35">
      <c r="A42" s="73" t="s">
        <v>242</v>
      </c>
      <c r="B42" s="46">
        <v>42</v>
      </c>
      <c r="C42" s="73" t="s">
        <v>242</v>
      </c>
      <c r="D42" s="46" t="str">
        <f t="shared" si="0"/>
        <v>6</v>
      </c>
      <c r="E42" s="46" t="s">
        <v>54</v>
      </c>
      <c r="F42" s="46" t="str">
        <f t="shared" si="1"/>
        <v>5</v>
      </c>
      <c r="G42" s="46">
        <f t="shared" si="2"/>
        <v>1</v>
      </c>
      <c r="H42" s="301"/>
      <c r="I42" s="46">
        <v>28</v>
      </c>
      <c r="K42" s="46">
        <v>42</v>
      </c>
      <c r="L42" s="46" t="str">
        <f t="shared" si="6"/>
        <v>2</v>
      </c>
      <c r="M42" s="46" t="s">
        <v>54</v>
      </c>
      <c r="N42" s="46" t="str">
        <f t="shared" si="7"/>
        <v>8</v>
      </c>
      <c r="T42" s="44">
        <v>41</v>
      </c>
      <c r="Y42" s="44" t="s">
        <v>37</v>
      </c>
      <c r="Z42" s="44" t="s">
        <v>121</v>
      </c>
      <c r="AA42" s="44" t="s">
        <v>37</v>
      </c>
    </row>
    <row r="43" spans="1:27" x14ac:dyDescent="0.35">
      <c r="A43" s="73" t="s">
        <v>243</v>
      </c>
      <c r="B43" s="46">
        <v>43</v>
      </c>
      <c r="C43" s="73" t="s">
        <v>243</v>
      </c>
      <c r="D43" s="46" t="str">
        <f t="shared" si="0"/>
        <v>5</v>
      </c>
      <c r="E43" s="46" t="s">
        <v>54</v>
      </c>
      <c r="F43" s="46" t="str">
        <f t="shared" si="1"/>
        <v>6</v>
      </c>
      <c r="G43" s="46">
        <f t="shared" si="2"/>
        <v>2</v>
      </c>
      <c r="H43" s="302"/>
      <c r="I43" s="46">
        <v>44</v>
      </c>
      <c r="K43" s="46">
        <v>43</v>
      </c>
      <c r="L43" s="46" t="str">
        <f t="shared" si="6"/>
        <v>4</v>
      </c>
      <c r="M43" s="46" t="s">
        <v>54</v>
      </c>
      <c r="N43" s="46" t="str">
        <f t="shared" si="7"/>
        <v>4</v>
      </c>
      <c r="T43" s="44">
        <v>42</v>
      </c>
      <c r="Y43" s="44" t="s">
        <v>41</v>
      </c>
      <c r="Z43" s="44" t="s">
        <v>122</v>
      </c>
      <c r="AA43" s="44" t="s">
        <v>41</v>
      </c>
    </row>
    <row r="44" spans="1:27" x14ac:dyDescent="0.35">
      <c r="A44" s="73" t="s">
        <v>270</v>
      </c>
      <c r="B44" s="46">
        <v>44</v>
      </c>
      <c r="C44" s="73" t="s">
        <v>270</v>
      </c>
      <c r="D44" s="46" t="str">
        <f t="shared" si="0"/>
        <v>4</v>
      </c>
      <c r="E44" s="46" t="s">
        <v>54</v>
      </c>
      <c r="F44" s="46" t="str">
        <f t="shared" si="1"/>
        <v>6</v>
      </c>
      <c r="G44" s="46">
        <f t="shared" si="2"/>
        <v>2</v>
      </c>
      <c r="H44" s="302"/>
      <c r="I44" s="46">
        <v>45</v>
      </c>
      <c r="K44" s="46">
        <v>44</v>
      </c>
      <c r="L44" s="46" t="str">
        <f t="shared" si="6"/>
        <v>4</v>
      </c>
      <c r="M44" s="46" t="s">
        <v>54</v>
      </c>
      <c r="N44" s="46" t="str">
        <f t="shared" si="7"/>
        <v>5</v>
      </c>
      <c r="T44" s="44">
        <v>43</v>
      </c>
      <c r="Y44" s="44" t="s">
        <v>38</v>
      </c>
      <c r="Z44" s="44" t="s">
        <v>123</v>
      </c>
      <c r="AA44" s="44" t="s">
        <v>38</v>
      </c>
    </row>
    <row r="45" spans="1:27" x14ac:dyDescent="0.35">
      <c r="A45" s="73" t="s">
        <v>271</v>
      </c>
      <c r="B45" s="46">
        <v>45</v>
      </c>
      <c r="C45" s="73" t="s">
        <v>271</v>
      </c>
      <c r="D45" s="46" t="str">
        <f t="shared" si="0"/>
        <v>3</v>
      </c>
      <c r="E45" s="46" t="s">
        <v>54</v>
      </c>
      <c r="F45" s="46" t="str">
        <f t="shared" si="1"/>
        <v>6</v>
      </c>
      <c r="G45" s="46">
        <f t="shared" si="2"/>
        <v>2</v>
      </c>
      <c r="H45" s="302"/>
      <c r="I45" s="46">
        <v>46</v>
      </c>
      <c r="K45" s="46">
        <v>45</v>
      </c>
      <c r="L45" s="46" t="str">
        <f t="shared" si="6"/>
        <v>4</v>
      </c>
      <c r="M45" s="46" t="s">
        <v>54</v>
      </c>
      <c r="N45" s="46" t="str">
        <f t="shared" si="7"/>
        <v>6</v>
      </c>
      <c r="T45" s="44">
        <v>44</v>
      </c>
      <c r="Y45" s="44" t="s">
        <v>43</v>
      </c>
      <c r="Z45" s="44" t="s">
        <v>124</v>
      </c>
      <c r="AA45" s="44" t="s">
        <v>43</v>
      </c>
    </row>
    <row r="46" spans="1:27" x14ac:dyDescent="0.35">
      <c r="A46" s="73" t="s">
        <v>272</v>
      </c>
      <c r="B46" s="46">
        <v>46</v>
      </c>
      <c r="C46" s="73" t="s">
        <v>272</v>
      </c>
      <c r="D46" s="46" t="str">
        <f t="shared" si="0"/>
        <v>2</v>
      </c>
      <c r="E46" s="46" t="s">
        <v>54</v>
      </c>
      <c r="F46" s="46" t="str">
        <f t="shared" si="1"/>
        <v>6</v>
      </c>
      <c r="G46" s="46">
        <f t="shared" si="2"/>
        <v>2</v>
      </c>
      <c r="H46" s="302"/>
      <c r="I46" s="46">
        <v>47</v>
      </c>
      <c r="K46" s="46">
        <v>46</v>
      </c>
      <c r="L46" s="46" t="str">
        <f t="shared" si="6"/>
        <v>4</v>
      </c>
      <c r="M46" s="46" t="s">
        <v>54</v>
      </c>
      <c r="N46" s="46" t="str">
        <f t="shared" si="7"/>
        <v>7</v>
      </c>
      <c r="T46" s="44">
        <v>45</v>
      </c>
      <c r="Y46" s="44" t="s">
        <v>46</v>
      </c>
      <c r="Z46" s="44" t="s">
        <v>125</v>
      </c>
      <c r="AA46" s="44" t="s">
        <v>46</v>
      </c>
    </row>
    <row r="47" spans="1:27" x14ac:dyDescent="0.35">
      <c r="A47" s="73" t="s">
        <v>273</v>
      </c>
      <c r="B47" s="46">
        <v>47</v>
      </c>
      <c r="C47" s="73" t="s">
        <v>273</v>
      </c>
      <c r="D47" s="46" t="str">
        <f t="shared" si="0"/>
        <v>1</v>
      </c>
      <c r="E47" s="46" t="s">
        <v>54</v>
      </c>
      <c r="F47" s="46" t="str">
        <f t="shared" si="1"/>
        <v>6</v>
      </c>
      <c r="G47" s="46">
        <f t="shared" si="2"/>
        <v>2</v>
      </c>
      <c r="H47" s="302"/>
      <c r="I47" s="46">
        <v>48</v>
      </c>
      <c r="K47" s="46">
        <v>47</v>
      </c>
      <c r="L47" s="46" t="str">
        <f t="shared" si="6"/>
        <v>4</v>
      </c>
      <c r="M47" s="46" t="s">
        <v>54</v>
      </c>
      <c r="N47" s="46" t="str">
        <f t="shared" si="7"/>
        <v>8</v>
      </c>
      <c r="T47" s="44">
        <v>46</v>
      </c>
      <c r="Y47" s="44" t="s">
        <v>44</v>
      </c>
      <c r="Z47" s="44" t="s">
        <v>126</v>
      </c>
      <c r="AA47" s="44" t="s">
        <v>44</v>
      </c>
    </row>
    <row r="48" spans="1:27" x14ac:dyDescent="0.35">
      <c r="A48" s="73" t="s">
        <v>274</v>
      </c>
      <c r="B48" s="46">
        <v>48</v>
      </c>
      <c r="C48" s="73" t="s">
        <v>274</v>
      </c>
      <c r="D48" s="46" t="str">
        <f t="shared" si="0"/>
        <v>0</v>
      </c>
      <c r="E48" s="46" t="s">
        <v>54</v>
      </c>
      <c r="F48" s="46" t="str">
        <f t="shared" si="1"/>
        <v>6</v>
      </c>
      <c r="G48" s="46">
        <f t="shared" si="2"/>
        <v>2</v>
      </c>
      <c r="H48" s="302"/>
      <c r="I48" s="46">
        <v>49</v>
      </c>
      <c r="K48" s="46">
        <v>48</v>
      </c>
      <c r="L48" s="46" t="str">
        <f t="shared" si="6"/>
        <v>4</v>
      </c>
      <c r="M48" s="46" t="s">
        <v>54</v>
      </c>
      <c r="N48" s="46" t="str">
        <f t="shared" si="7"/>
        <v>9</v>
      </c>
      <c r="T48" s="44">
        <v>47</v>
      </c>
      <c r="Y48" s="44" t="s">
        <v>45</v>
      </c>
      <c r="Z48" s="44" t="s">
        <v>127</v>
      </c>
      <c r="AA48" s="44" t="s">
        <v>45</v>
      </c>
    </row>
    <row r="49" spans="1:27" x14ac:dyDescent="0.35">
      <c r="A49" s="73" t="s">
        <v>275</v>
      </c>
      <c r="B49" s="46">
        <v>49</v>
      </c>
      <c r="C49" s="73" t="s">
        <v>275</v>
      </c>
      <c r="D49" s="46" t="str">
        <f t="shared" si="0"/>
        <v>6</v>
      </c>
      <c r="E49" s="46" t="s">
        <v>54</v>
      </c>
      <c r="F49" s="46" t="str">
        <f t="shared" si="1"/>
        <v>6</v>
      </c>
      <c r="G49" s="46" t="str">
        <f t="shared" si="2"/>
        <v>X</v>
      </c>
      <c r="H49" s="303"/>
      <c r="I49" s="46">
        <v>7</v>
      </c>
      <c r="K49" s="46">
        <v>49</v>
      </c>
      <c r="L49" s="46" t="str">
        <f t="shared" si="6"/>
        <v>7</v>
      </c>
      <c r="M49" s="46" t="s">
        <v>54</v>
      </c>
      <c r="N49" s="46" t="str">
        <f t="shared" si="7"/>
        <v>7</v>
      </c>
      <c r="T49" s="44">
        <v>48</v>
      </c>
      <c r="Y49" s="44" t="s">
        <v>42</v>
      </c>
      <c r="Z49" s="44" t="s">
        <v>128</v>
      </c>
      <c r="AA49" s="44" t="s">
        <v>42</v>
      </c>
    </row>
    <row r="50" spans="1:27" x14ac:dyDescent="0.35">
      <c r="T50" s="44">
        <v>49</v>
      </c>
      <c r="Y50" s="44" t="s">
        <v>51</v>
      </c>
      <c r="Z50" s="44" t="s">
        <v>129</v>
      </c>
      <c r="AA50" s="44" t="s">
        <v>51</v>
      </c>
    </row>
    <row r="51" spans="1:27" x14ac:dyDescent="0.35">
      <c r="A51" s="46"/>
      <c r="H51" s="46" t="s">
        <v>573</v>
      </c>
      <c r="I51" s="46">
        <v>7</v>
      </c>
      <c r="J51" s="73" t="s">
        <v>574</v>
      </c>
      <c r="K51" s="46">
        <f ca="1">RANDBETWEEN(1,3)</f>
        <v>3</v>
      </c>
      <c r="L51" s="46">
        <f ca="1">IF(K51=1,RANDBETWEEN(8,28),IF(K51=2,RANDBETWEEN(29,49),RANDBETWEEN(1,7)))</f>
        <v>5</v>
      </c>
      <c r="T51" s="44">
        <v>50</v>
      </c>
      <c r="Y51" s="44" t="s">
        <v>49</v>
      </c>
      <c r="Z51" s="44" t="s">
        <v>130</v>
      </c>
      <c r="AA51" s="44" t="s">
        <v>49</v>
      </c>
    </row>
    <row r="52" spans="1:27" x14ac:dyDescent="0.35">
      <c r="H52" s="46" t="s">
        <v>573</v>
      </c>
      <c r="I52" s="46">
        <v>28</v>
      </c>
      <c r="J52" s="73" t="s">
        <v>0</v>
      </c>
      <c r="T52" s="44">
        <v>51</v>
      </c>
      <c r="Y52" s="44" t="s">
        <v>47</v>
      </c>
      <c r="Z52" s="44" t="s">
        <v>131</v>
      </c>
      <c r="AA52" s="44" t="s">
        <v>47</v>
      </c>
    </row>
    <row r="53" spans="1:27" x14ac:dyDescent="0.35">
      <c r="H53" s="46" t="s">
        <v>573</v>
      </c>
      <c r="I53" s="46">
        <v>49</v>
      </c>
      <c r="J53" s="73" t="s">
        <v>575</v>
      </c>
      <c r="T53" s="44">
        <v>52</v>
      </c>
      <c r="Y53" s="44" t="s">
        <v>48</v>
      </c>
      <c r="Z53" s="44" t="s">
        <v>132</v>
      </c>
      <c r="AA53" s="44" t="s">
        <v>48</v>
      </c>
    </row>
    <row r="54" spans="1:27" x14ac:dyDescent="0.35">
      <c r="T54" s="44">
        <v>53</v>
      </c>
      <c r="Y54" s="44" t="s">
        <v>50</v>
      </c>
      <c r="Z54" s="44" t="s">
        <v>133</v>
      </c>
      <c r="AA54" s="44" t="s">
        <v>50</v>
      </c>
    </row>
    <row r="55" spans="1:27" x14ac:dyDescent="0.35">
      <c r="T55" s="44">
        <v>54</v>
      </c>
      <c r="Y55" s="44" t="s">
        <v>468</v>
      </c>
      <c r="Z55" s="44" t="s">
        <v>478</v>
      </c>
      <c r="AA55" s="44" t="s">
        <v>468</v>
      </c>
    </row>
    <row r="56" spans="1:27" x14ac:dyDescent="0.35">
      <c r="A56" s="73" t="s">
        <v>276</v>
      </c>
      <c r="B56" s="73" t="s">
        <v>276</v>
      </c>
      <c r="C56" s="74" t="s">
        <v>277</v>
      </c>
      <c r="T56" s="44">
        <v>55</v>
      </c>
      <c r="Y56" s="44" t="s">
        <v>670</v>
      </c>
      <c r="Z56" s="44" t="s">
        <v>671</v>
      </c>
      <c r="AA56" s="44" t="s">
        <v>670</v>
      </c>
    </row>
    <row r="57" spans="1:27" x14ac:dyDescent="0.35">
      <c r="A57" s="73" t="s">
        <v>278</v>
      </c>
      <c r="B57" s="73" t="s">
        <v>278</v>
      </c>
      <c r="C57" s="74" t="s">
        <v>279</v>
      </c>
      <c r="T57" s="44">
        <v>56</v>
      </c>
    </row>
    <row r="58" spans="1:27" x14ac:dyDescent="0.35">
      <c r="A58" s="73" t="s">
        <v>280</v>
      </c>
      <c r="B58" s="73" t="s">
        <v>280</v>
      </c>
      <c r="C58" s="74" t="s">
        <v>281</v>
      </c>
      <c r="T58" s="44">
        <v>57</v>
      </c>
    </row>
    <row r="59" spans="1:27" x14ac:dyDescent="0.35">
      <c r="A59" s="73" t="s">
        <v>282</v>
      </c>
      <c r="B59" s="73" t="s">
        <v>282</v>
      </c>
      <c r="C59" s="74" t="s">
        <v>581</v>
      </c>
      <c r="T59" s="44">
        <v>58</v>
      </c>
    </row>
    <row r="60" spans="1:27" x14ac:dyDescent="0.35">
      <c r="A60" s="73" t="s">
        <v>283</v>
      </c>
      <c r="B60" s="46" t="s">
        <v>283</v>
      </c>
      <c r="C60" s="74" t="s">
        <v>582</v>
      </c>
      <c r="T60" s="44">
        <v>59</v>
      </c>
    </row>
    <row r="61" spans="1:27" x14ac:dyDescent="0.35">
      <c r="A61" s="73" t="s">
        <v>284</v>
      </c>
      <c r="B61" s="46" t="s">
        <v>284</v>
      </c>
      <c r="C61" s="74" t="s">
        <v>583</v>
      </c>
      <c r="T61" s="44">
        <v>60</v>
      </c>
    </row>
    <row r="62" spans="1:27" x14ac:dyDescent="0.35">
      <c r="T62" s="44">
        <v>61</v>
      </c>
    </row>
    <row r="63" spans="1:27" ht="20.25" x14ac:dyDescent="0.55000000000000004">
      <c r="A63" s="75" t="s">
        <v>60</v>
      </c>
      <c r="B63" s="76">
        <v>1</v>
      </c>
      <c r="C63" s="75" t="s">
        <v>60</v>
      </c>
      <c r="D63" s="76" t="str">
        <f>LEFT(A63,1)</f>
        <v>0</v>
      </c>
      <c r="E63" s="76" t="s">
        <v>54</v>
      </c>
      <c r="F63" s="76" t="str">
        <f>RIGHT(A63,1)</f>
        <v>0</v>
      </c>
      <c r="G63" s="76" t="str">
        <f>IF(D63&gt;F63,1,IF(D63&lt;F63,2,"X"))</f>
        <v>X</v>
      </c>
      <c r="T63" s="44">
        <v>62</v>
      </c>
    </row>
    <row r="64" spans="1:27" ht="20.25" x14ac:dyDescent="0.55000000000000004">
      <c r="A64" s="75" t="s">
        <v>217</v>
      </c>
      <c r="B64" s="76">
        <v>2</v>
      </c>
      <c r="C64" s="75" t="s">
        <v>217</v>
      </c>
      <c r="D64" s="76" t="str">
        <f t="shared" ref="D64:D111" si="8">LEFT(A64,1)</f>
        <v>1</v>
      </c>
      <c r="E64" s="76" t="s">
        <v>54</v>
      </c>
      <c r="F64" s="76" t="str">
        <f t="shared" ref="F64:F111" si="9">RIGHT(A64,1)</f>
        <v>0</v>
      </c>
      <c r="G64" s="76">
        <f t="shared" ref="G64:G111" si="10">IF(D64&gt;F64,1,IF(D64&lt;F64,2,"X"))</f>
        <v>1</v>
      </c>
      <c r="T64" s="44">
        <v>63</v>
      </c>
    </row>
    <row r="65" spans="1:20" ht="20.25" x14ac:dyDescent="0.55000000000000004">
      <c r="A65" s="75" t="s">
        <v>219</v>
      </c>
      <c r="B65" s="76">
        <v>3</v>
      </c>
      <c r="C65" s="75" t="s">
        <v>219</v>
      </c>
      <c r="D65" s="76" t="str">
        <f t="shared" si="8"/>
        <v>0</v>
      </c>
      <c r="E65" s="76" t="s">
        <v>54</v>
      </c>
      <c r="F65" s="76" t="str">
        <f t="shared" si="9"/>
        <v>1</v>
      </c>
      <c r="G65" s="76">
        <f t="shared" si="10"/>
        <v>2</v>
      </c>
      <c r="T65" s="44">
        <v>64</v>
      </c>
    </row>
    <row r="66" spans="1:20" ht="20.25" x14ac:dyDescent="0.55000000000000004">
      <c r="A66" s="75" t="s">
        <v>221</v>
      </c>
      <c r="B66" s="76">
        <v>4</v>
      </c>
      <c r="C66" s="75" t="s">
        <v>221</v>
      </c>
      <c r="D66" s="76" t="str">
        <f t="shared" si="8"/>
        <v>1</v>
      </c>
      <c r="E66" s="76" t="s">
        <v>54</v>
      </c>
      <c r="F66" s="76" t="str">
        <f t="shared" si="9"/>
        <v>1</v>
      </c>
      <c r="G66" s="76" t="str">
        <f t="shared" si="10"/>
        <v>X</v>
      </c>
      <c r="T66" s="44">
        <v>65</v>
      </c>
    </row>
    <row r="67" spans="1:20" ht="20.25" x14ac:dyDescent="0.55000000000000004">
      <c r="A67" s="75" t="s">
        <v>223</v>
      </c>
      <c r="B67" s="76">
        <v>5</v>
      </c>
      <c r="C67" s="75" t="s">
        <v>223</v>
      </c>
      <c r="D67" s="76" t="str">
        <f t="shared" si="8"/>
        <v>2</v>
      </c>
      <c r="E67" s="76" t="s">
        <v>54</v>
      </c>
      <c r="F67" s="76" t="str">
        <f t="shared" si="9"/>
        <v>0</v>
      </c>
      <c r="G67" s="76">
        <f t="shared" si="10"/>
        <v>1</v>
      </c>
      <c r="T67" s="44">
        <v>66</v>
      </c>
    </row>
    <row r="68" spans="1:20" ht="20.25" x14ac:dyDescent="0.55000000000000004">
      <c r="A68" s="75" t="s">
        <v>225</v>
      </c>
      <c r="B68" s="76">
        <v>6</v>
      </c>
      <c r="C68" s="75" t="s">
        <v>225</v>
      </c>
      <c r="D68" s="76" t="str">
        <f t="shared" si="8"/>
        <v>2</v>
      </c>
      <c r="E68" s="76" t="s">
        <v>54</v>
      </c>
      <c r="F68" s="76" t="str">
        <f t="shared" si="9"/>
        <v>1</v>
      </c>
      <c r="G68" s="76">
        <f t="shared" si="10"/>
        <v>1</v>
      </c>
      <c r="T68" s="44">
        <v>67</v>
      </c>
    </row>
    <row r="69" spans="1:20" ht="20.25" x14ac:dyDescent="0.55000000000000004">
      <c r="A69" s="75" t="s">
        <v>227</v>
      </c>
      <c r="B69" s="76">
        <v>7</v>
      </c>
      <c r="C69" s="75" t="s">
        <v>227</v>
      </c>
      <c r="D69" s="76" t="str">
        <f t="shared" si="8"/>
        <v>1</v>
      </c>
      <c r="E69" s="76" t="s">
        <v>54</v>
      </c>
      <c r="F69" s="76" t="str">
        <f t="shared" si="9"/>
        <v>2</v>
      </c>
      <c r="G69" s="76">
        <f t="shared" si="10"/>
        <v>2</v>
      </c>
      <c r="T69" s="44">
        <v>68</v>
      </c>
    </row>
    <row r="70" spans="1:20" ht="20.25" x14ac:dyDescent="0.55000000000000004">
      <c r="A70" s="75" t="s">
        <v>229</v>
      </c>
      <c r="B70" s="76">
        <v>8</v>
      </c>
      <c r="C70" s="75" t="s">
        <v>229</v>
      </c>
      <c r="D70" s="76" t="str">
        <f t="shared" si="8"/>
        <v>0</v>
      </c>
      <c r="E70" s="76" t="s">
        <v>54</v>
      </c>
      <c r="F70" s="76" t="str">
        <f t="shared" si="9"/>
        <v>2</v>
      </c>
      <c r="G70" s="76">
        <f t="shared" si="10"/>
        <v>2</v>
      </c>
      <c r="T70" s="44">
        <v>69</v>
      </c>
    </row>
    <row r="71" spans="1:20" ht="20.25" x14ac:dyDescent="0.55000000000000004">
      <c r="A71" s="75" t="s">
        <v>231</v>
      </c>
      <c r="B71" s="76">
        <v>9</v>
      </c>
      <c r="C71" s="75" t="s">
        <v>231</v>
      </c>
      <c r="D71" s="76" t="str">
        <f t="shared" si="8"/>
        <v>2</v>
      </c>
      <c r="E71" s="76" t="s">
        <v>54</v>
      </c>
      <c r="F71" s="76" t="str">
        <f t="shared" si="9"/>
        <v>2</v>
      </c>
      <c r="G71" s="76" t="str">
        <f t="shared" si="10"/>
        <v>X</v>
      </c>
      <c r="T71" s="44">
        <v>70</v>
      </c>
    </row>
    <row r="72" spans="1:20" ht="20.25" x14ac:dyDescent="0.55000000000000004">
      <c r="A72" s="75" t="s">
        <v>216</v>
      </c>
      <c r="B72" s="76">
        <v>10</v>
      </c>
      <c r="C72" s="75" t="s">
        <v>216</v>
      </c>
      <c r="D72" s="76" t="str">
        <f t="shared" si="8"/>
        <v>3</v>
      </c>
      <c r="E72" s="76" t="s">
        <v>54</v>
      </c>
      <c r="F72" s="76" t="str">
        <f t="shared" si="9"/>
        <v>0</v>
      </c>
      <c r="G72" s="76">
        <f t="shared" si="10"/>
        <v>1</v>
      </c>
      <c r="T72" s="44">
        <v>71</v>
      </c>
    </row>
    <row r="73" spans="1:20" ht="20.25" x14ac:dyDescent="0.55000000000000004">
      <c r="A73" s="75" t="s">
        <v>220</v>
      </c>
      <c r="B73" s="76">
        <v>11</v>
      </c>
      <c r="C73" s="75" t="s">
        <v>220</v>
      </c>
      <c r="D73" s="76" t="str">
        <f t="shared" si="8"/>
        <v>3</v>
      </c>
      <c r="E73" s="76" t="s">
        <v>54</v>
      </c>
      <c r="F73" s="76" t="str">
        <f t="shared" si="9"/>
        <v>1</v>
      </c>
      <c r="G73" s="76">
        <f t="shared" si="10"/>
        <v>1</v>
      </c>
      <c r="T73" s="44">
        <v>72</v>
      </c>
    </row>
    <row r="74" spans="1:20" ht="20.25" x14ac:dyDescent="0.55000000000000004">
      <c r="A74" s="75" t="s">
        <v>224</v>
      </c>
      <c r="B74" s="76">
        <v>12</v>
      </c>
      <c r="C74" s="75" t="s">
        <v>224</v>
      </c>
      <c r="D74" s="76" t="str">
        <f t="shared" si="8"/>
        <v>3</v>
      </c>
      <c r="E74" s="76" t="s">
        <v>54</v>
      </c>
      <c r="F74" s="76" t="str">
        <f t="shared" si="9"/>
        <v>2</v>
      </c>
      <c r="G74" s="76">
        <f t="shared" si="10"/>
        <v>1</v>
      </c>
      <c r="T74" s="44">
        <v>73</v>
      </c>
    </row>
    <row r="75" spans="1:20" ht="20.25" x14ac:dyDescent="0.55000000000000004">
      <c r="A75" s="75" t="s">
        <v>226</v>
      </c>
      <c r="B75" s="76">
        <v>13</v>
      </c>
      <c r="C75" s="75" t="s">
        <v>226</v>
      </c>
      <c r="D75" s="76" t="str">
        <f t="shared" si="8"/>
        <v>2</v>
      </c>
      <c r="E75" s="76" t="s">
        <v>54</v>
      </c>
      <c r="F75" s="76" t="str">
        <f t="shared" si="9"/>
        <v>3</v>
      </c>
      <c r="G75" s="76">
        <f t="shared" si="10"/>
        <v>2</v>
      </c>
      <c r="T75" s="44">
        <v>74</v>
      </c>
    </row>
    <row r="76" spans="1:20" ht="20.25" x14ac:dyDescent="0.55000000000000004">
      <c r="A76" s="75" t="s">
        <v>222</v>
      </c>
      <c r="B76" s="76">
        <v>14</v>
      </c>
      <c r="C76" s="75" t="s">
        <v>222</v>
      </c>
      <c r="D76" s="76" t="str">
        <f t="shared" si="8"/>
        <v>1</v>
      </c>
      <c r="E76" s="76" t="s">
        <v>54</v>
      </c>
      <c r="F76" s="76" t="str">
        <f t="shared" si="9"/>
        <v>3</v>
      </c>
      <c r="G76" s="76">
        <f t="shared" si="10"/>
        <v>2</v>
      </c>
      <c r="T76" s="44">
        <v>75</v>
      </c>
    </row>
    <row r="77" spans="1:20" ht="20.25" x14ac:dyDescent="0.55000000000000004">
      <c r="A77" s="75" t="s">
        <v>218</v>
      </c>
      <c r="B77" s="76">
        <v>15</v>
      </c>
      <c r="C77" s="75" t="s">
        <v>218</v>
      </c>
      <c r="D77" s="76" t="str">
        <f t="shared" si="8"/>
        <v>0</v>
      </c>
      <c r="E77" s="76" t="s">
        <v>54</v>
      </c>
      <c r="F77" s="76" t="str">
        <f t="shared" si="9"/>
        <v>3</v>
      </c>
      <c r="G77" s="76">
        <f t="shared" si="10"/>
        <v>2</v>
      </c>
      <c r="T77" s="44">
        <v>76</v>
      </c>
    </row>
    <row r="78" spans="1:20" ht="20.25" x14ac:dyDescent="0.55000000000000004">
      <c r="A78" s="75" t="s">
        <v>239</v>
      </c>
      <c r="B78" s="76">
        <v>16</v>
      </c>
      <c r="C78" s="75" t="s">
        <v>239</v>
      </c>
      <c r="D78" s="76" t="str">
        <f t="shared" si="8"/>
        <v>3</v>
      </c>
      <c r="E78" s="76" t="s">
        <v>54</v>
      </c>
      <c r="F78" s="76" t="str">
        <f t="shared" si="9"/>
        <v>3</v>
      </c>
      <c r="G78" s="76" t="str">
        <f t="shared" si="10"/>
        <v>X</v>
      </c>
      <c r="T78" s="44">
        <v>77</v>
      </c>
    </row>
    <row r="79" spans="1:20" ht="20.25" x14ac:dyDescent="0.55000000000000004">
      <c r="A79" s="75" t="s">
        <v>241</v>
      </c>
      <c r="B79" s="76">
        <v>17</v>
      </c>
      <c r="C79" s="75" t="s">
        <v>241</v>
      </c>
      <c r="D79" s="76" t="str">
        <f t="shared" si="8"/>
        <v>4</v>
      </c>
      <c r="E79" s="76" t="s">
        <v>54</v>
      </c>
      <c r="F79" s="76" t="str">
        <f t="shared" si="9"/>
        <v>0</v>
      </c>
      <c r="G79" s="76">
        <f t="shared" si="10"/>
        <v>1</v>
      </c>
      <c r="T79" s="44">
        <v>78</v>
      </c>
    </row>
    <row r="80" spans="1:20" ht="20.25" x14ac:dyDescent="0.55000000000000004">
      <c r="A80" s="75" t="s">
        <v>228</v>
      </c>
      <c r="B80" s="76">
        <v>18</v>
      </c>
      <c r="C80" s="75" t="s">
        <v>228</v>
      </c>
      <c r="D80" s="76" t="str">
        <f t="shared" si="8"/>
        <v>4</v>
      </c>
      <c r="E80" s="76" t="s">
        <v>54</v>
      </c>
      <c r="F80" s="76" t="str">
        <f t="shared" si="9"/>
        <v>1</v>
      </c>
      <c r="G80" s="76">
        <f t="shared" si="10"/>
        <v>1</v>
      </c>
      <c r="T80" s="44">
        <v>79</v>
      </c>
    </row>
    <row r="81" spans="1:20" ht="20.25" x14ac:dyDescent="0.55000000000000004">
      <c r="A81" s="75" t="s">
        <v>232</v>
      </c>
      <c r="B81" s="76">
        <v>19</v>
      </c>
      <c r="C81" s="75" t="s">
        <v>232</v>
      </c>
      <c r="D81" s="76" t="str">
        <f t="shared" si="8"/>
        <v>4</v>
      </c>
      <c r="E81" s="76" t="s">
        <v>54</v>
      </c>
      <c r="F81" s="76" t="str">
        <f t="shared" si="9"/>
        <v>2</v>
      </c>
      <c r="G81" s="76">
        <f t="shared" si="10"/>
        <v>1</v>
      </c>
      <c r="T81" s="44">
        <v>80</v>
      </c>
    </row>
    <row r="82" spans="1:20" ht="20.25" x14ac:dyDescent="0.55000000000000004">
      <c r="A82" s="75" t="s">
        <v>234</v>
      </c>
      <c r="B82" s="76">
        <v>20</v>
      </c>
      <c r="C82" s="75" t="s">
        <v>234</v>
      </c>
      <c r="D82" s="76" t="str">
        <f t="shared" si="8"/>
        <v>4</v>
      </c>
      <c r="E82" s="76" t="s">
        <v>54</v>
      </c>
      <c r="F82" s="76" t="str">
        <f t="shared" si="9"/>
        <v>3</v>
      </c>
      <c r="G82" s="76">
        <f t="shared" si="10"/>
        <v>1</v>
      </c>
      <c r="T82" s="44">
        <v>81</v>
      </c>
    </row>
    <row r="83" spans="1:20" ht="20.25" x14ac:dyDescent="0.55000000000000004">
      <c r="A83" s="75" t="s">
        <v>235</v>
      </c>
      <c r="B83" s="76">
        <v>21</v>
      </c>
      <c r="C83" s="75" t="s">
        <v>235</v>
      </c>
      <c r="D83" s="76" t="str">
        <f t="shared" si="8"/>
        <v>3</v>
      </c>
      <c r="E83" s="76" t="s">
        <v>54</v>
      </c>
      <c r="F83" s="76" t="str">
        <f t="shared" si="9"/>
        <v>4</v>
      </c>
      <c r="G83" s="76">
        <f t="shared" si="10"/>
        <v>2</v>
      </c>
      <c r="T83" s="44">
        <v>82</v>
      </c>
    </row>
    <row r="84" spans="1:20" ht="20.25" x14ac:dyDescent="0.55000000000000004">
      <c r="A84" s="75" t="s">
        <v>233</v>
      </c>
      <c r="B84" s="76">
        <v>22</v>
      </c>
      <c r="C84" s="75" t="s">
        <v>233</v>
      </c>
      <c r="D84" s="76" t="str">
        <f t="shared" si="8"/>
        <v>2</v>
      </c>
      <c r="E84" s="76" t="s">
        <v>54</v>
      </c>
      <c r="F84" s="76" t="str">
        <f t="shared" si="9"/>
        <v>4</v>
      </c>
      <c r="G84" s="76">
        <f t="shared" si="10"/>
        <v>2</v>
      </c>
      <c r="T84" s="44">
        <v>83</v>
      </c>
    </row>
    <row r="85" spans="1:20" ht="20.25" x14ac:dyDescent="0.55000000000000004">
      <c r="A85" s="75" t="s">
        <v>230</v>
      </c>
      <c r="B85" s="76">
        <v>23</v>
      </c>
      <c r="C85" s="75" t="s">
        <v>230</v>
      </c>
      <c r="D85" s="76" t="str">
        <f t="shared" si="8"/>
        <v>1</v>
      </c>
      <c r="E85" s="76" t="s">
        <v>54</v>
      </c>
      <c r="F85" s="76" t="str">
        <f t="shared" si="9"/>
        <v>4</v>
      </c>
      <c r="G85" s="76">
        <f t="shared" si="10"/>
        <v>2</v>
      </c>
      <c r="T85" s="44">
        <v>84</v>
      </c>
    </row>
    <row r="86" spans="1:20" ht="20.25" x14ac:dyDescent="0.55000000000000004">
      <c r="A86" s="75" t="s">
        <v>249</v>
      </c>
      <c r="B86" s="76">
        <v>24</v>
      </c>
      <c r="C86" s="75" t="s">
        <v>249</v>
      </c>
      <c r="D86" s="76" t="str">
        <f t="shared" si="8"/>
        <v>0</v>
      </c>
      <c r="E86" s="76" t="s">
        <v>54</v>
      </c>
      <c r="F86" s="76" t="str">
        <f t="shared" si="9"/>
        <v>4</v>
      </c>
      <c r="G86" s="76">
        <f t="shared" si="10"/>
        <v>2</v>
      </c>
      <c r="T86" s="44">
        <v>85</v>
      </c>
    </row>
    <row r="87" spans="1:20" ht="20.25" x14ac:dyDescent="0.55000000000000004">
      <c r="A87" s="75" t="s">
        <v>251</v>
      </c>
      <c r="B87" s="76">
        <v>25</v>
      </c>
      <c r="C87" s="75" t="s">
        <v>251</v>
      </c>
      <c r="D87" s="76" t="str">
        <f t="shared" si="8"/>
        <v>4</v>
      </c>
      <c r="E87" s="76" t="s">
        <v>54</v>
      </c>
      <c r="F87" s="76" t="str">
        <f t="shared" si="9"/>
        <v>4</v>
      </c>
      <c r="G87" s="76" t="str">
        <f t="shared" si="10"/>
        <v>X</v>
      </c>
      <c r="T87" s="44">
        <v>86</v>
      </c>
    </row>
    <row r="88" spans="1:20" ht="20.25" x14ac:dyDescent="0.55000000000000004">
      <c r="A88" s="75" t="s">
        <v>253</v>
      </c>
      <c r="B88" s="76">
        <v>26</v>
      </c>
      <c r="C88" s="75" t="s">
        <v>253</v>
      </c>
      <c r="D88" s="76" t="str">
        <f t="shared" si="8"/>
        <v>5</v>
      </c>
      <c r="E88" s="76" t="s">
        <v>54</v>
      </c>
      <c r="F88" s="76" t="str">
        <f t="shared" si="9"/>
        <v>0</v>
      </c>
      <c r="G88" s="76">
        <f t="shared" si="10"/>
        <v>1</v>
      </c>
      <c r="T88" s="44">
        <v>87</v>
      </c>
    </row>
    <row r="89" spans="1:20" ht="20.25" x14ac:dyDescent="0.55000000000000004">
      <c r="A89" s="75" t="s">
        <v>255</v>
      </c>
      <c r="B89" s="76">
        <v>27</v>
      </c>
      <c r="C89" s="75" t="s">
        <v>255</v>
      </c>
      <c r="D89" s="76" t="str">
        <f t="shared" si="8"/>
        <v>5</v>
      </c>
      <c r="E89" s="76" t="s">
        <v>54</v>
      </c>
      <c r="F89" s="76" t="str">
        <f t="shared" si="9"/>
        <v>1</v>
      </c>
      <c r="G89" s="76">
        <f t="shared" si="10"/>
        <v>1</v>
      </c>
      <c r="T89" s="44">
        <v>88</v>
      </c>
    </row>
    <row r="90" spans="1:20" ht="20.25" x14ac:dyDescent="0.55000000000000004">
      <c r="A90" s="75" t="s">
        <v>257</v>
      </c>
      <c r="B90" s="76">
        <v>28</v>
      </c>
      <c r="C90" s="75" t="s">
        <v>257</v>
      </c>
      <c r="D90" s="76" t="str">
        <f t="shared" si="8"/>
        <v>5</v>
      </c>
      <c r="E90" s="76" t="s">
        <v>54</v>
      </c>
      <c r="F90" s="76" t="str">
        <f t="shared" si="9"/>
        <v>2</v>
      </c>
      <c r="G90" s="76">
        <f t="shared" si="10"/>
        <v>1</v>
      </c>
      <c r="T90" s="44">
        <v>89</v>
      </c>
    </row>
    <row r="91" spans="1:20" ht="20.25" x14ac:dyDescent="0.55000000000000004">
      <c r="A91" s="75" t="s">
        <v>236</v>
      </c>
      <c r="B91" s="76">
        <v>29</v>
      </c>
      <c r="C91" s="75" t="s">
        <v>236</v>
      </c>
      <c r="D91" s="76" t="str">
        <f t="shared" si="8"/>
        <v>5</v>
      </c>
      <c r="E91" s="76" t="s">
        <v>54</v>
      </c>
      <c r="F91" s="76" t="str">
        <f t="shared" si="9"/>
        <v>3</v>
      </c>
      <c r="G91" s="76">
        <f t="shared" si="10"/>
        <v>1</v>
      </c>
      <c r="T91" s="44">
        <v>90</v>
      </c>
    </row>
    <row r="92" spans="1:20" ht="20.25" x14ac:dyDescent="0.55000000000000004">
      <c r="A92" s="75" t="s">
        <v>238</v>
      </c>
      <c r="B92" s="76">
        <v>30</v>
      </c>
      <c r="C92" s="75" t="s">
        <v>238</v>
      </c>
      <c r="D92" s="76" t="str">
        <f t="shared" si="8"/>
        <v>5</v>
      </c>
      <c r="E92" s="76" t="s">
        <v>54</v>
      </c>
      <c r="F92" s="76" t="str">
        <f t="shared" si="9"/>
        <v>4</v>
      </c>
      <c r="G92" s="76">
        <f t="shared" si="10"/>
        <v>1</v>
      </c>
      <c r="T92" s="44">
        <v>91</v>
      </c>
    </row>
    <row r="93" spans="1:20" ht="20.25" x14ac:dyDescent="0.55000000000000004">
      <c r="A93" s="75" t="s">
        <v>240</v>
      </c>
      <c r="B93" s="76">
        <v>31</v>
      </c>
      <c r="C93" s="75" t="s">
        <v>240</v>
      </c>
      <c r="D93" s="76" t="str">
        <f t="shared" si="8"/>
        <v>4</v>
      </c>
      <c r="E93" s="76" t="s">
        <v>54</v>
      </c>
      <c r="F93" s="76" t="str">
        <f t="shared" si="9"/>
        <v>5</v>
      </c>
      <c r="G93" s="76">
        <f t="shared" si="10"/>
        <v>2</v>
      </c>
      <c r="T93" s="44">
        <v>92</v>
      </c>
    </row>
    <row r="94" spans="1:20" ht="20.25" x14ac:dyDescent="0.55000000000000004">
      <c r="A94" s="75" t="s">
        <v>237</v>
      </c>
      <c r="B94" s="76">
        <v>32</v>
      </c>
      <c r="C94" s="75" t="s">
        <v>237</v>
      </c>
      <c r="D94" s="76" t="str">
        <f t="shared" si="8"/>
        <v>3</v>
      </c>
      <c r="E94" s="76" t="s">
        <v>54</v>
      </c>
      <c r="F94" s="76" t="str">
        <f t="shared" si="9"/>
        <v>5</v>
      </c>
      <c r="G94" s="76">
        <f t="shared" si="10"/>
        <v>2</v>
      </c>
      <c r="T94" s="44">
        <v>93</v>
      </c>
    </row>
    <row r="95" spans="1:20" ht="20.25" x14ac:dyDescent="0.55000000000000004">
      <c r="A95" s="75" t="s">
        <v>261</v>
      </c>
      <c r="B95" s="76">
        <v>33</v>
      </c>
      <c r="C95" s="75" t="s">
        <v>261</v>
      </c>
      <c r="D95" s="76" t="str">
        <f t="shared" si="8"/>
        <v>2</v>
      </c>
      <c r="E95" s="76" t="s">
        <v>54</v>
      </c>
      <c r="F95" s="76" t="str">
        <f t="shared" si="9"/>
        <v>5</v>
      </c>
      <c r="G95" s="76">
        <f t="shared" si="10"/>
        <v>2</v>
      </c>
      <c r="T95" s="44">
        <v>94</v>
      </c>
    </row>
    <row r="96" spans="1:20" ht="20.25" x14ac:dyDescent="0.55000000000000004">
      <c r="A96" s="75" t="s">
        <v>262</v>
      </c>
      <c r="B96" s="76">
        <v>34</v>
      </c>
      <c r="C96" s="75" t="s">
        <v>262</v>
      </c>
      <c r="D96" s="76" t="str">
        <f t="shared" si="8"/>
        <v>1</v>
      </c>
      <c r="E96" s="76" t="s">
        <v>54</v>
      </c>
      <c r="F96" s="76" t="str">
        <f t="shared" si="9"/>
        <v>5</v>
      </c>
      <c r="G96" s="76">
        <f t="shared" si="10"/>
        <v>2</v>
      </c>
      <c r="T96" s="44">
        <v>95</v>
      </c>
    </row>
    <row r="97" spans="1:20" ht="20.25" x14ac:dyDescent="0.55000000000000004">
      <c r="A97" s="75" t="s">
        <v>263</v>
      </c>
      <c r="B97" s="76">
        <v>35</v>
      </c>
      <c r="C97" s="75" t="s">
        <v>263</v>
      </c>
      <c r="D97" s="76" t="str">
        <f t="shared" si="8"/>
        <v>0</v>
      </c>
      <c r="E97" s="76" t="s">
        <v>54</v>
      </c>
      <c r="F97" s="76" t="str">
        <f t="shared" si="9"/>
        <v>5</v>
      </c>
      <c r="G97" s="76">
        <f t="shared" si="10"/>
        <v>2</v>
      </c>
      <c r="T97" s="44">
        <v>96</v>
      </c>
    </row>
    <row r="98" spans="1:20" ht="20.25" x14ac:dyDescent="0.55000000000000004">
      <c r="A98" s="75" t="s">
        <v>264</v>
      </c>
      <c r="B98" s="76">
        <v>36</v>
      </c>
      <c r="C98" s="75" t="s">
        <v>264</v>
      </c>
      <c r="D98" s="76" t="str">
        <f t="shared" si="8"/>
        <v>5</v>
      </c>
      <c r="E98" s="76" t="s">
        <v>54</v>
      </c>
      <c r="F98" s="76" t="str">
        <f t="shared" si="9"/>
        <v>5</v>
      </c>
      <c r="G98" s="76" t="str">
        <f t="shared" si="10"/>
        <v>X</v>
      </c>
      <c r="T98" s="44">
        <v>97</v>
      </c>
    </row>
    <row r="99" spans="1:20" ht="20.25" x14ac:dyDescent="0.55000000000000004">
      <c r="A99" s="75" t="s">
        <v>265</v>
      </c>
      <c r="B99" s="76">
        <v>37</v>
      </c>
      <c r="C99" s="75" t="s">
        <v>265</v>
      </c>
      <c r="D99" s="76" t="str">
        <f t="shared" si="8"/>
        <v>6</v>
      </c>
      <c r="E99" s="76" t="s">
        <v>54</v>
      </c>
      <c r="F99" s="76" t="str">
        <f t="shared" si="9"/>
        <v>0</v>
      </c>
      <c r="G99" s="76">
        <f t="shared" si="10"/>
        <v>1</v>
      </c>
      <c r="T99" s="44">
        <v>98</v>
      </c>
    </row>
    <row r="100" spans="1:20" ht="20.25" x14ac:dyDescent="0.55000000000000004">
      <c r="A100" s="75" t="s">
        <v>266</v>
      </c>
      <c r="B100" s="76">
        <v>38</v>
      </c>
      <c r="C100" s="75" t="s">
        <v>266</v>
      </c>
      <c r="D100" s="76" t="str">
        <f t="shared" si="8"/>
        <v>6</v>
      </c>
      <c r="E100" s="76" t="s">
        <v>54</v>
      </c>
      <c r="F100" s="76" t="str">
        <f t="shared" si="9"/>
        <v>1</v>
      </c>
      <c r="G100" s="76">
        <f t="shared" si="10"/>
        <v>1</v>
      </c>
      <c r="T100" s="44">
        <v>99</v>
      </c>
    </row>
    <row r="101" spans="1:20" ht="20.25" x14ac:dyDescent="0.55000000000000004">
      <c r="A101" s="75" t="s">
        <v>267</v>
      </c>
      <c r="B101" s="76">
        <v>39</v>
      </c>
      <c r="C101" s="75" t="s">
        <v>267</v>
      </c>
      <c r="D101" s="76" t="str">
        <f t="shared" si="8"/>
        <v>6</v>
      </c>
      <c r="E101" s="76" t="s">
        <v>54</v>
      </c>
      <c r="F101" s="76" t="str">
        <f t="shared" si="9"/>
        <v>2</v>
      </c>
      <c r="G101" s="76">
        <f t="shared" si="10"/>
        <v>1</v>
      </c>
      <c r="T101" s="44">
        <v>100</v>
      </c>
    </row>
    <row r="102" spans="1:20" ht="20.25" x14ac:dyDescent="0.55000000000000004">
      <c r="A102" s="75" t="s">
        <v>268</v>
      </c>
      <c r="B102" s="76">
        <v>40</v>
      </c>
      <c r="C102" s="75" t="s">
        <v>268</v>
      </c>
      <c r="D102" s="76" t="str">
        <f t="shared" si="8"/>
        <v>6</v>
      </c>
      <c r="E102" s="76" t="s">
        <v>54</v>
      </c>
      <c r="F102" s="76" t="str">
        <f t="shared" si="9"/>
        <v>3</v>
      </c>
      <c r="G102" s="76">
        <f t="shared" si="10"/>
        <v>1</v>
      </c>
      <c r="T102" s="44">
        <v>101</v>
      </c>
    </row>
    <row r="103" spans="1:20" ht="20.25" x14ac:dyDescent="0.55000000000000004">
      <c r="A103" s="75" t="s">
        <v>269</v>
      </c>
      <c r="B103" s="76">
        <v>41</v>
      </c>
      <c r="C103" s="75" t="s">
        <v>269</v>
      </c>
      <c r="D103" s="76" t="str">
        <f t="shared" si="8"/>
        <v>6</v>
      </c>
      <c r="E103" s="76" t="s">
        <v>54</v>
      </c>
      <c r="F103" s="76" t="str">
        <f t="shared" si="9"/>
        <v>4</v>
      </c>
      <c r="G103" s="76">
        <f t="shared" si="10"/>
        <v>1</v>
      </c>
      <c r="T103" s="44">
        <v>102</v>
      </c>
    </row>
    <row r="104" spans="1:20" ht="20.25" x14ac:dyDescent="0.55000000000000004">
      <c r="A104" s="75" t="s">
        <v>242</v>
      </c>
      <c r="B104" s="76">
        <v>42</v>
      </c>
      <c r="C104" s="75" t="s">
        <v>242</v>
      </c>
      <c r="D104" s="76" t="str">
        <f t="shared" si="8"/>
        <v>6</v>
      </c>
      <c r="E104" s="76" t="s">
        <v>54</v>
      </c>
      <c r="F104" s="76" t="str">
        <f t="shared" si="9"/>
        <v>5</v>
      </c>
      <c r="G104" s="76">
        <f t="shared" si="10"/>
        <v>1</v>
      </c>
      <c r="T104" s="44">
        <v>103</v>
      </c>
    </row>
    <row r="105" spans="1:20" ht="20.25" x14ac:dyDescent="0.55000000000000004">
      <c r="A105" s="75" t="s">
        <v>243</v>
      </c>
      <c r="B105" s="76">
        <v>43</v>
      </c>
      <c r="C105" s="75" t="s">
        <v>243</v>
      </c>
      <c r="D105" s="76" t="str">
        <f t="shared" si="8"/>
        <v>5</v>
      </c>
      <c r="E105" s="76" t="s">
        <v>54</v>
      </c>
      <c r="F105" s="76" t="str">
        <f t="shared" si="9"/>
        <v>6</v>
      </c>
      <c r="G105" s="76">
        <f t="shared" si="10"/>
        <v>2</v>
      </c>
      <c r="T105" s="44">
        <v>104</v>
      </c>
    </row>
    <row r="106" spans="1:20" ht="20.25" x14ac:dyDescent="0.55000000000000004">
      <c r="A106" s="75" t="s">
        <v>270</v>
      </c>
      <c r="B106" s="76">
        <v>44</v>
      </c>
      <c r="C106" s="75" t="s">
        <v>270</v>
      </c>
      <c r="D106" s="76" t="str">
        <f t="shared" si="8"/>
        <v>4</v>
      </c>
      <c r="E106" s="76" t="s">
        <v>54</v>
      </c>
      <c r="F106" s="76" t="str">
        <f t="shared" si="9"/>
        <v>6</v>
      </c>
      <c r="G106" s="76">
        <f t="shared" si="10"/>
        <v>2</v>
      </c>
      <c r="T106" s="44">
        <v>105</v>
      </c>
    </row>
    <row r="107" spans="1:20" ht="20.25" x14ac:dyDescent="0.55000000000000004">
      <c r="A107" s="75" t="s">
        <v>271</v>
      </c>
      <c r="B107" s="76">
        <v>45</v>
      </c>
      <c r="C107" s="75" t="s">
        <v>271</v>
      </c>
      <c r="D107" s="76" t="str">
        <f t="shared" si="8"/>
        <v>3</v>
      </c>
      <c r="E107" s="76" t="s">
        <v>54</v>
      </c>
      <c r="F107" s="76" t="str">
        <f t="shared" si="9"/>
        <v>6</v>
      </c>
      <c r="G107" s="76">
        <f t="shared" si="10"/>
        <v>2</v>
      </c>
      <c r="T107" s="44">
        <v>106</v>
      </c>
    </row>
    <row r="108" spans="1:20" ht="20.25" x14ac:dyDescent="0.55000000000000004">
      <c r="A108" s="75" t="s">
        <v>272</v>
      </c>
      <c r="B108" s="76">
        <v>46</v>
      </c>
      <c r="C108" s="75" t="s">
        <v>272</v>
      </c>
      <c r="D108" s="76" t="str">
        <f t="shared" si="8"/>
        <v>2</v>
      </c>
      <c r="E108" s="76" t="s">
        <v>54</v>
      </c>
      <c r="F108" s="76" t="str">
        <f t="shared" si="9"/>
        <v>6</v>
      </c>
      <c r="G108" s="76">
        <f t="shared" si="10"/>
        <v>2</v>
      </c>
      <c r="T108" s="44">
        <v>107</v>
      </c>
    </row>
    <row r="109" spans="1:20" ht="20.25" x14ac:dyDescent="0.55000000000000004">
      <c r="A109" s="75" t="s">
        <v>273</v>
      </c>
      <c r="B109" s="76">
        <v>47</v>
      </c>
      <c r="C109" s="75" t="s">
        <v>273</v>
      </c>
      <c r="D109" s="76" t="str">
        <f t="shared" si="8"/>
        <v>1</v>
      </c>
      <c r="E109" s="76" t="s">
        <v>54</v>
      </c>
      <c r="F109" s="76" t="str">
        <f t="shared" si="9"/>
        <v>6</v>
      </c>
      <c r="G109" s="76">
        <f t="shared" si="10"/>
        <v>2</v>
      </c>
      <c r="T109" s="44">
        <v>108</v>
      </c>
    </row>
    <row r="110" spans="1:20" ht="20.25" x14ac:dyDescent="0.55000000000000004">
      <c r="A110" s="75" t="s">
        <v>274</v>
      </c>
      <c r="B110" s="76">
        <v>48</v>
      </c>
      <c r="C110" s="75" t="s">
        <v>274</v>
      </c>
      <c r="D110" s="76" t="str">
        <f t="shared" si="8"/>
        <v>0</v>
      </c>
      <c r="E110" s="76" t="s">
        <v>54</v>
      </c>
      <c r="F110" s="76" t="str">
        <f t="shared" si="9"/>
        <v>6</v>
      </c>
      <c r="G110" s="76">
        <f t="shared" si="10"/>
        <v>2</v>
      </c>
      <c r="T110" s="44">
        <v>109</v>
      </c>
    </row>
    <row r="111" spans="1:20" ht="20.25" x14ac:dyDescent="0.55000000000000004">
      <c r="A111" s="75" t="s">
        <v>275</v>
      </c>
      <c r="B111" s="76">
        <v>49</v>
      </c>
      <c r="C111" s="75" t="s">
        <v>275</v>
      </c>
      <c r="D111" s="76" t="str">
        <f t="shared" si="8"/>
        <v>6</v>
      </c>
      <c r="E111" s="76" t="s">
        <v>54</v>
      </c>
      <c r="F111" s="76" t="str">
        <f t="shared" si="9"/>
        <v>6</v>
      </c>
      <c r="G111" s="76" t="str">
        <f t="shared" si="10"/>
        <v>X</v>
      </c>
      <c r="T111" s="44">
        <v>110</v>
      </c>
    </row>
    <row r="112" spans="1:20" x14ac:dyDescent="0.35">
      <c r="T112" s="44">
        <v>111</v>
      </c>
    </row>
    <row r="113" spans="1:20" x14ac:dyDescent="0.35">
      <c r="T113" s="44">
        <v>112</v>
      </c>
    </row>
    <row r="114" spans="1:20" x14ac:dyDescent="0.35">
      <c r="T114" s="44">
        <v>113</v>
      </c>
    </row>
    <row r="115" spans="1:20" x14ac:dyDescent="0.35">
      <c r="T115" s="44">
        <v>114</v>
      </c>
    </row>
    <row r="116" spans="1:20" ht="18" customHeight="1" x14ac:dyDescent="0.35">
      <c r="B116" s="77" t="s">
        <v>285</v>
      </c>
      <c r="C116" s="78"/>
      <c r="D116" s="78"/>
      <c r="E116" s="78"/>
      <c r="F116" s="78"/>
      <c r="G116" s="78"/>
      <c r="H116" s="78"/>
      <c r="I116" s="78"/>
      <c r="J116" s="78"/>
      <c r="T116" s="44">
        <v>115</v>
      </c>
    </row>
    <row r="117" spans="1:20" x14ac:dyDescent="0.35">
      <c r="B117" s="78"/>
      <c r="C117" s="78"/>
      <c r="D117" s="78"/>
      <c r="E117" s="78"/>
      <c r="F117" s="78"/>
      <c r="G117" s="78"/>
      <c r="H117" s="78"/>
      <c r="I117" s="78"/>
      <c r="J117" s="78"/>
      <c r="T117" s="44">
        <v>116</v>
      </c>
    </row>
    <row r="118" spans="1:20" x14ac:dyDescent="0.35">
      <c r="B118" s="78"/>
      <c r="C118" s="78"/>
      <c r="D118" s="78"/>
      <c r="E118" s="78"/>
      <c r="F118" s="78"/>
      <c r="G118" s="78"/>
      <c r="H118" s="78"/>
      <c r="I118" s="78"/>
      <c r="J118" s="78"/>
      <c r="T118" s="44">
        <v>117</v>
      </c>
    </row>
    <row r="119" spans="1:20" x14ac:dyDescent="0.35">
      <c r="B119" s="78"/>
      <c r="C119" s="78"/>
      <c r="D119" s="78"/>
      <c r="E119" s="78"/>
      <c r="F119" s="78"/>
      <c r="G119" s="78"/>
      <c r="H119" s="78"/>
      <c r="I119" s="78"/>
      <c r="J119" s="78"/>
      <c r="T119" s="44">
        <v>118</v>
      </c>
    </row>
    <row r="120" spans="1:20" x14ac:dyDescent="0.35">
      <c r="B120" s="78"/>
      <c r="C120" s="78"/>
      <c r="D120" s="78"/>
      <c r="E120" s="78"/>
      <c r="F120" s="78"/>
      <c r="G120" s="78"/>
      <c r="H120" s="78"/>
      <c r="I120" s="78"/>
      <c r="J120" s="78"/>
      <c r="T120" s="44">
        <v>119</v>
      </c>
    </row>
    <row r="121" spans="1:20" x14ac:dyDescent="0.35">
      <c r="T121" s="44">
        <v>120</v>
      </c>
    </row>
    <row r="122" spans="1:20" ht="344.25" x14ac:dyDescent="0.35">
      <c r="A122" s="333" t="s">
        <v>539</v>
      </c>
      <c r="B122" s="257" t="s">
        <v>538</v>
      </c>
      <c r="T122" s="44">
        <v>121</v>
      </c>
    </row>
    <row r="123" spans="1:20" x14ac:dyDescent="0.35">
      <c r="A123" s="73" t="s">
        <v>53</v>
      </c>
      <c r="B123" s="46" t="s">
        <v>540</v>
      </c>
      <c r="T123" s="44">
        <v>122</v>
      </c>
    </row>
    <row r="124" spans="1:20" x14ac:dyDescent="0.35">
      <c r="T124" s="44">
        <v>123</v>
      </c>
    </row>
    <row r="125" spans="1:20" ht="102" x14ac:dyDescent="0.35">
      <c r="A125" s="333" t="s">
        <v>539</v>
      </c>
      <c r="B125" s="257" t="s">
        <v>541</v>
      </c>
      <c r="T125" s="44">
        <v>124</v>
      </c>
    </row>
    <row r="126" spans="1:20" x14ac:dyDescent="0.35">
      <c r="A126" s="73" t="s">
        <v>53</v>
      </c>
      <c r="B126" s="46" t="s">
        <v>540</v>
      </c>
      <c r="T126" s="44">
        <v>125</v>
      </c>
    </row>
    <row r="127" spans="1:20" x14ac:dyDescent="0.35">
      <c r="T127" s="44">
        <v>126</v>
      </c>
    </row>
    <row r="128" spans="1:20" ht="409.5" x14ac:dyDescent="0.35">
      <c r="A128" s="333" t="s">
        <v>584</v>
      </c>
      <c r="B128" s="257" t="s">
        <v>1211</v>
      </c>
      <c r="T128" s="44">
        <v>127</v>
      </c>
    </row>
    <row r="129" spans="1:20" x14ac:dyDescent="0.35">
      <c r="A129" s="73" t="s">
        <v>53</v>
      </c>
      <c r="B129" s="46" t="s">
        <v>139</v>
      </c>
      <c r="T129" s="44">
        <v>128</v>
      </c>
    </row>
    <row r="130" spans="1:20" x14ac:dyDescent="0.35">
      <c r="T130" s="44">
        <v>129</v>
      </c>
    </row>
    <row r="131" spans="1:20" x14ac:dyDescent="0.35">
      <c r="T131" s="44">
        <v>130</v>
      </c>
    </row>
    <row r="132" spans="1:20" ht="357" x14ac:dyDescent="0.35">
      <c r="A132" s="333" t="s">
        <v>539</v>
      </c>
      <c r="B132" s="257" t="s">
        <v>587</v>
      </c>
      <c r="T132" s="44">
        <v>131</v>
      </c>
    </row>
    <row r="133" spans="1:20" x14ac:dyDescent="0.35">
      <c r="A133" s="73" t="s">
        <v>53</v>
      </c>
      <c r="B133" s="46" t="s">
        <v>139</v>
      </c>
      <c r="T133" s="44">
        <v>132</v>
      </c>
    </row>
    <row r="134" spans="1:20" x14ac:dyDescent="0.35">
      <c r="T134" s="44">
        <v>133</v>
      </c>
    </row>
    <row r="135" spans="1:20" ht="38.25" x14ac:dyDescent="0.35">
      <c r="A135" s="333" t="s">
        <v>539</v>
      </c>
      <c r="B135" s="257" t="s">
        <v>588</v>
      </c>
      <c r="T135" s="44">
        <v>134</v>
      </c>
    </row>
    <row r="136" spans="1:20" x14ac:dyDescent="0.35">
      <c r="A136" s="73" t="s">
        <v>53</v>
      </c>
      <c r="B136" s="46" t="s">
        <v>540</v>
      </c>
      <c r="T136" s="44">
        <v>135</v>
      </c>
    </row>
    <row r="137" spans="1:20" x14ac:dyDescent="0.35">
      <c r="T137" s="44">
        <v>136</v>
      </c>
    </row>
    <row r="138" spans="1:20" x14ac:dyDescent="0.35">
      <c r="T138" s="44">
        <v>137</v>
      </c>
    </row>
    <row r="139" spans="1:20" x14ac:dyDescent="0.35">
      <c r="T139" s="44">
        <v>138</v>
      </c>
    </row>
    <row r="140" spans="1:20" x14ac:dyDescent="0.35">
      <c r="T140" s="44">
        <v>139</v>
      </c>
    </row>
    <row r="141" spans="1:20" x14ac:dyDescent="0.35">
      <c r="T141" s="44">
        <v>140</v>
      </c>
    </row>
    <row r="142" spans="1:20" x14ac:dyDescent="0.35">
      <c r="T142" s="44">
        <v>141</v>
      </c>
    </row>
    <row r="143" spans="1:20" x14ac:dyDescent="0.35">
      <c r="T143" s="44">
        <v>142</v>
      </c>
    </row>
    <row r="144" spans="1:20" x14ac:dyDescent="0.35">
      <c r="T144" s="44">
        <v>143</v>
      </c>
    </row>
    <row r="145" spans="20:20" x14ac:dyDescent="0.35">
      <c r="T145" s="44">
        <v>144</v>
      </c>
    </row>
    <row r="146" spans="20:20" x14ac:dyDescent="0.35">
      <c r="T146" s="44">
        <v>145</v>
      </c>
    </row>
    <row r="147" spans="20:20" x14ac:dyDescent="0.35">
      <c r="T147" s="44">
        <v>146</v>
      </c>
    </row>
    <row r="148" spans="20:20" x14ac:dyDescent="0.35">
      <c r="T148" s="44">
        <v>147</v>
      </c>
    </row>
    <row r="149" spans="20:20" x14ac:dyDescent="0.35">
      <c r="T149" s="44">
        <v>148</v>
      </c>
    </row>
    <row r="150" spans="20:20" x14ac:dyDescent="0.35">
      <c r="T150" s="44">
        <v>149</v>
      </c>
    </row>
    <row r="151" spans="20:20" x14ac:dyDescent="0.35">
      <c r="T151" s="44">
        <v>150</v>
      </c>
    </row>
    <row r="152" spans="20:20" x14ac:dyDescent="0.35">
      <c r="T152" s="44">
        <v>151</v>
      </c>
    </row>
    <row r="153" spans="20:20" x14ac:dyDescent="0.35">
      <c r="T153" s="44">
        <v>152</v>
      </c>
    </row>
    <row r="154" spans="20:20" x14ac:dyDescent="0.35">
      <c r="T154" s="44">
        <v>153</v>
      </c>
    </row>
    <row r="155" spans="20:20" x14ac:dyDescent="0.35">
      <c r="T155" s="44">
        <v>154</v>
      </c>
    </row>
    <row r="156" spans="20:20" x14ac:dyDescent="0.35">
      <c r="T156" s="44">
        <v>155</v>
      </c>
    </row>
    <row r="157" spans="20:20" x14ac:dyDescent="0.35">
      <c r="T157" s="44">
        <v>156</v>
      </c>
    </row>
    <row r="158" spans="20:20" x14ac:dyDescent="0.35">
      <c r="T158" s="44">
        <v>157</v>
      </c>
    </row>
    <row r="159" spans="20:20" x14ac:dyDescent="0.35">
      <c r="T159" s="44">
        <v>158</v>
      </c>
    </row>
    <row r="160" spans="20:20" x14ac:dyDescent="0.35">
      <c r="T160" s="44">
        <v>159</v>
      </c>
    </row>
    <row r="161" spans="20:20" x14ac:dyDescent="0.35">
      <c r="T161" s="44">
        <v>160</v>
      </c>
    </row>
    <row r="162" spans="20:20" x14ac:dyDescent="0.35">
      <c r="T162" s="44">
        <v>161</v>
      </c>
    </row>
    <row r="163" spans="20:20" x14ac:dyDescent="0.35">
      <c r="T163" s="44">
        <v>162</v>
      </c>
    </row>
    <row r="164" spans="20:20" x14ac:dyDescent="0.35">
      <c r="T164" s="44">
        <v>163</v>
      </c>
    </row>
    <row r="165" spans="20:20" x14ac:dyDescent="0.35">
      <c r="T165" s="44">
        <v>164</v>
      </c>
    </row>
    <row r="166" spans="20:20" x14ac:dyDescent="0.35">
      <c r="T166" s="44">
        <v>165</v>
      </c>
    </row>
    <row r="167" spans="20:20" x14ac:dyDescent="0.35">
      <c r="T167" s="44">
        <v>166</v>
      </c>
    </row>
    <row r="168" spans="20:20" x14ac:dyDescent="0.35">
      <c r="T168" s="44">
        <v>167</v>
      </c>
    </row>
    <row r="169" spans="20:20" x14ac:dyDescent="0.35">
      <c r="T169" s="44">
        <v>168</v>
      </c>
    </row>
    <row r="170" spans="20:20" x14ac:dyDescent="0.35">
      <c r="T170" s="44">
        <v>169</v>
      </c>
    </row>
    <row r="171" spans="20:20" x14ac:dyDescent="0.35">
      <c r="T171" s="44">
        <v>170</v>
      </c>
    </row>
    <row r="172" spans="20:20" x14ac:dyDescent="0.35">
      <c r="T172" s="44">
        <v>171</v>
      </c>
    </row>
    <row r="173" spans="20:20" x14ac:dyDescent="0.35">
      <c r="T173" s="44">
        <v>172</v>
      </c>
    </row>
    <row r="174" spans="20:20" x14ac:dyDescent="0.35">
      <c r="T174" s="44">
        <v>173</v>
      </c>
    </row>
    <row r="175" spans="20:20" x14ac:dyDescent="0.35">
      <c r="T175" s="44">
        <v>174</v>
      </c>
    </row>
    <row r="176" spans="20:20" x14ac:dyDescent="0.35">
      <c r="T176" s="44">
        <v>175</v>
      </c>
    </row>
    <row r="177" spans="20:20" x14ac:dyDescent="0.35">
      <c r="T177" s="44">
        <v>176</v>
      </c>
    </row>
    <row r="178" spans="20:20" x14ac:dyDescent="0.35">
      <c r="T178" s="44">
        <v>177</v>
      </c>
    </row>
    <row r="179" spans="20:20" x14ac:dyDescent="0.35">
      <c r="T179" s="44">
        <v>178</v>
      </c>
    </row>
    <row r="180" spans="20:20" x14ac:dyDescent="0.35">
      <c r="T180" s="44">
        <v>179</v>
      </c>
    </row>
    <row r="181" spans="20:20" x14ac:dyDescent="0.35">
      <c r="T181" s="44">
        <v>180</v>
      </c>
    </row>
    <row r="182" spans="20:20" x14ac:dyDescent="0.35">
      <c r="T182" s="44">
        <v>181</v>
      </c>
    </row>
    <row r="183" spans="20:20" x14ac:dyDescent="0.35">
      <c r="T183" s="44">
        <v>182</v>
      </c>
    </row>
    <row r="184" spans="20:20" x14ac:dyDescent="0.35">
      <c r="T184" s="44">
        <v>183</v>
      </c>
    </row>
    <row r="185" spans="20:20" x14ac:dyDescent="0.35">
      <c r="T185" s="44">
        <v>184</v>
      </c>
    </row>
    <row r="186" spans="20:20" x14ac:dyDescent="0.35">
      <c r="T186" s="44">
        <v>185</v>
      </c>
    </row>
    <row r="187" spans="20:20" x14ac:dyDescent="0.35">
      <c r="T187" s="44">
        <v>186</v>
      </c>
    </row>
    <row r="188" spans="20:20" x14ac:dyDescent="0.35">
      <c r="T188" s="44">
        <v>187</v>
      </c>
    </row>
    <row r="189" spans="20:20" x14ac:dyDescent="0.35">
      <c r="T189" s="44">
        <v>188</v>
      </c>
    </row>
    <row r="190" spans="20:20" x14ac:dyDescent="0.35">
      <c r="T190" s="44">
        <v>189</v>
      </c>
    </row>
    <row r="191" spans="20:20" x14ac:dyDescent="0.35">
      <c r="T191" s="44">
        <v>190</v>
      </c>
    </row>
    <row r="192" spans="20:20" x14ac:dyDescent="0.35">
      <c r="T192" s="44">
        <v>191</v>
      </c>
    </row>
    <row r="193" spans="20:20" x14ac:dyDescent="0.35">
      <c r="T193" s="44">
        <v>192</v>
      </c>
    </row>
    <row r="194" spans="20:20" x14ac:dyDescent="0.35">
      <c r="T194" s="44">
        <v>193</v>
      </c>
    </row>
    <row r="195" spans="20:20" x14ac:dyDescent="0.35">
      <c r="T195" s="44">
        <v>194</v>
      </c>
    </row>
    <row r="196" spans="20:20" x14ac:dyDescent="0.35">
      <c r="T196" s="44">
        <v>195</v>
      </c>
    </row>
    <row r="197" spans="20:20" x14ac:dyDescent="0.35">
      <c r="T197" s="44">
        <v>196</v>
      </c>
    </row>
    <row r="198" spans="20:20" x14ac:dyDescent="0.35">
      <c r="T198" s="44">
        <v>197</v>
      </c>
    </row>
    <row r="199" spans="20:20" x14ac:dyDescent="0.35">
      <c r="T199" s="44">
        <v>198</v>
      </c>
    </row>
    <row r="200" spans="20:20" x14ac:dyDescent="0.35">
      <c r="T200" s="44">
        <v>199</v>
      </c>
    </row>
    <row r="201" spans="20:20" x14ac:dyDescent="0.35">
      <c r="T201" s="44">
        <v>200</v>
      </c>
    </row>
    <row r="202" spans="20:20" x14ac:dyDescent="0.35">
      <c r="T202" s="44">
        <v>201</v>
      </c>
    </row>
    <row r="203" spans="20:20" x14ac:dyDescent="0.35">
      <c r="T203" s="44">
        <v>202</v>
      </c>
    </row>
    <row r="204" spans="20:20" x14ac:dyDescent="0.35">
      <c r="T204" s="44">
        <v>203</v>
      </c>
    </row>
    <row r="205" spans="20:20" x14ac:dyDescent="0.35">
      <c r="T205" s="44">
        <v>204</v>
      </c>
    </row>
    <row r="206" spans="20:20" x14ac:dyDescent="0.35">
      <c r="T206" s="44">
        <v>205</v>
      </c>
    </row>
    <row r="207" spans="20:20" x14ac:dyDescent="0.35">
      <c r="T207" s="44">
        <v>206</v>
      </c>
    </row>
    <row r="208" spans="20:20" x14ac:dyDescent="0.35">
      <c r="T208" s="44">
        <v>207</v>
      </c>
    </row>
    <row r="209" spans="20:20" x14ac:dyDescent="0.35">
      <c r="T209" s="44">
        <v>208</v>
      </c>
    </row>
    <row r="210" spans="20:20" x14ac:dyDescent="0.35">
      <c r="T210" s="44">
        <v>209</v>
      </c>
    </row>
    <row r="211" spans="20:20" x14ac:dyDescent="0.35">
      <c r="T211" s="44">
        <v>210</v>
      </c>
    </row>
    <row r="212" spans="20:20" x14ac:dyDescent="0.35">
      <c r="T212" s="44">
        <v>211</v>
      </c>
    </row>
    <row r="213" spans="20:20" x14ac:dyDescent="0.35">
      <c r="T213" s="44">
        <v>212</v>
      </c>
    </row>
    <row r="214" spans="20:20" x14ac:dyDescent="0.35">
      <c r="T214" s="44">
        <v>213</v>
      </c>
    </row>
    <row r="215" spans="20:20" x14ac:dyDescent="0.35">
      <c r="T215" s="44">
        <v>214</v>
      </c>
    </row>
    <row r="216" spans="20:20" x14ac:dyDescent="0.35">
      <c r="T216" s="44">
        <v>215</v>
      </c>
    </row>
    <row r="217" spans="20:20" x14ac:dyDescent="0.35">
      <c r="T217" s="44">
        <v>216</v>
      </c>
    </row>
    <row r="218" spans="20:20" x14ac:dyDescent="0.35">
      <c r="T218" s="44">
        <v>217</v>
      </c>
    </row>
    <row r="219" spans="20:20" x14ac:dyDescent="0.35">
      <c r="T219" s="44">
        <v>218</v>
      </c>
    </row>
    <row r="220" spans="20:20" x14ac:dyDescent="0.35">
      <c r="T220" s="44">
        <v>219</v>
      </c>
    </row>
    <row r="221" spans="20:20" x14ac:dyDescent="0.35">
      <c r="T221" s="44">
        <v>220</v>
      </c>
    </row>
    <row r="222" spans="20:20" x14ac:dyDescent="0.35">
      <c r="T222" s="44">
        <v>221</v>
      </c>
    </row>
    <row r="223" spans="20:20" x14ac:dyDescent="0.35">
      <c r="T223" s="44">
        <v>222</v>
      </c>
    </row>
    <row r="224" spans="20:20" x14ac:dyDescent="0.35">
      <c r="T224" s="44">
        <v>223</v>
      </c>
    </row>
    <row r="225" spans="20:20" x14ac:dyDescent="0.35">
      <c r="T225" s="44">
        <v>224</v>
      </c>
    </row>
    <row r="226" spans="20:20" x14ac:dyDescent="0.35">
      <c r="T226" s="44">
        <v>225</v>
      </c>
    </row>
    <row r="227" spans="20:20" x14ac:dyDescent="0.35">
      <c r="T227" s="44">
        <v>226</v>
      </c>
    </row>
    <row r="228" spans="20:20" x14ac:dyDescent="0.35">
      <c r="T228" s="44">
        <v>227</v>
      </c>
    </row>
    <row r="229" spans="20:20" x14ac:dyDescent="0.35">
      <c r="T229" s="44">
        <v>228</v>
      </c>
    </row>
    <row r="230" spans="20:20" x14ac:dyDescent="0.35">
      <c r="T230" s="44">
        <v>229</v>
      </c>
    </row>
    <row r="231" spans="20:20" x14ac:dyDescent="0.35">
      <c r="T231" s="44">
        <v>230</v>
      </c>
    </row>
    <row r="232" spans="20:20" x14ac:dyDescent="0.35">
      <c r="T232" s="44">
        <v>231</v>
      </c>
    </row>
    <row r="233" spans="20:20" x14ac:dyDescent="0.35">
      <c r="T233" s="44">
        <v>232</v>
      </c>
    </row>
    <row r="234" spans="20:20" x14ac:dyDescent="0.35">
      <c r="T234" s="44">
        <v>233</v>
      </c>
    </row>
    <row r="235" spans="20:20" x14ac:dyDescent="0.35">
      <c r="T235" s="44">
        <v>234</v>
      </c>
    </row>
    <row r="236" spans="20:20" x14ac:dyDescent="0.35">
      <c r="T236" s="44">
        <v>235</v>
      </c>
    </row>
    <row r="237" spans="20:20" x14ac:dyDescent="0.35">
      <c r="T237" s="44">
        <v>236</v>
      </c>
    </row>
    <row r="238" spans="20:20" x14ac:dyDescent="0.35">
      <c r="T238" s="44">
        <v>237</v>
      </c>
    </row>
    <row r="239" spans="20:20" x14ac:dyDescent="0.35">
      <c r="T239" s="44">
        <v>238</v>
      </c>
    </row>
    <row r="240" spans="20:20" x14ac:dyDescent="0.35">
      <c r="T240" s="44">
        <v>239</v>
      </c>
    </row>
    <row r="241" spans="20:20" x14ac:dyDescent="0.35">
      <c r="T241" s="44">
        <v>240</v>
      </c>
    </row>
    <row r="242" spans="20:20" x14ac:dyDescent="0.35">
      <c r="T242" s="44">
        <v>241</v>
      </c>
    </row>
    <row r="243" spans="20:20" x14ac:dyDescent="0.35">
      <c r="T243" s="44">
        <v>242</v>
      </c>
    </row>
    <row r="244" spans="20:20" x14ac:dyDescent="0.35">
      <c r="T244" s="44">
        <v>243</v>
      </c>
    </row>
    <row r="245" spans="20:20" x14ac:dyDescent="0.35">
      <c r="T245" s="44">
        <v>244</v>
      </c>
    </row>
    <row r="246" spans="20:20" x14ac:dyDescent="0.35">
      <c r="T246" s="44">
        <v>245</v>
      </c>
    </row>
    <row r="247" spans="20:20" x14ac:dyDescent="0.35">
      <c r="T247" s="44">
        <v>246</v>
      </c>
    </row>
    <row r="248" spans="20:20" x14ac:dyDescent="0.35">
      <c r="T248" s="44">
        <v>247</v>
      </c>
    </row>
    <row r="249" spans="20:20" x14ac:dyDescent="0.35">
      <c r="T249" s="44">
        <v>248</v>
      </c>
    </row>
    <row r="250" spans="20:20" x14ac:dyDescent="0.35">
      <c r="T250" s="44">
        <v>249</v>
      </c>
    </row>
    <row r="251" spans="20:20" x14ac:dyDescent="0.35">
      <c r="T251" s="44">
        <v>250</v>
      </c>
    </row>
    <row r="252" spans="20:20" x14ac:dyDescent="0.35">
      <c r="T252" s="44">
        <v>251</v>
      </c>
    </row>
    <row r="253" spans="20:20" x14ac:dyDescent="0.35">
      <c r="T253" s="44">
        <v>252</v>
      </c>
    </row>
    <row r="254" spans="20:20" x14ac:dyDescent="0.35">
      <c r="T254" s="44">
        <v>253</v>
      </c>
    </row>
    <row r="255" spans="20:20" x14ac:dyDescent="0.35">
      <c r="T255" s="44">
        <v>254</v>
      </c>
    </row>
    <row r="256" spans="20:20" x14ac:dyDescent="0.35">
      <c r="T256" s="44">
        <v>255</v>
      </c>
    </row>
    <row r="257" spans="20:20" x14ac:dyDescent="0.35">
      <c r="T257" s="44">
        <v>256</v>
      </c>
    </row>
    <row r="258" spans="20:20" x14ac:dyDescent="0.35">
      <c r="T258" s="44">
        <v>257</v>
      </c>
    </row>
    <row r="259" spans="20:20" x14ac:dyDescent="0.35">
      <c r="T259" s="44">
        <v>258</v>
      </c>
    </row>
    <row r="260" spans="20:20" x14ac:dyDescent="0.35">
      <c r="T260" s="44">
        <v>259</v>
      </c>
    </row>
    <row r="261" spans="20:20" x14ac:dyDescent="0.35">
      <c r="T261" s="44">
        <v>260</v>
      </c>
    </row>
    <row r="262" spans="20:20" x14ac:dyDescent="0.35">
      <c r="T262" s="44">
        <v>261</v>
      </c>
    </row>
    <row r="263" spans="20:20" x14ac:dyDescent="0.35">
      <c r="T263" s="44">
        <v>262</v>
      </c>
    </row>
    <row r="264" spans="20:20" x14ac:dyDescent="0.35">
      <c r="T264" s="44">
        <v>263</v>
      </c>
    </row>
    <row r="265" spans="20:20" x14ac:dyDescent="0.35">
      <c r="T265" s="44">
        <v>264</v>
      </c>
    </row>
    <row r="266" spans="20:20" x14ac:dyDescent="0.35">
      <c r="T266" s="44">
        <v>265</v>
      </c>
    </row>
    <row r="267" spans="20:20" x14ac:dyDescent="0.35">
      <c r="T267" s="44">
        <v>266</v>
      </c>
    </row>
    <row r="268" spans="20:20" x14ac:dyDescent="0.35">
      <c r="T268" s="44">
        <v>267</v>
      </c>
    </row>
    <row r="269" spans="20:20" x14ac:dyDescent="0.35">
      <c r="T269" s="44">
        <v>268</v>
      </c>
    </row>
    <row r="270" spans="20:20" x14ac:dyDescent="0.35">
      <c r="T270" s="44">
        <v>269</v>
      </c>
    </row>
    <row r="271" spans="20:20" x14ac:dyDescent="0.35">
      <c r="T271" s="44">
        <v>270</v>
      </c>
    </row>
    <row r="272" spans="20:20" x14ac:dyDescent="0.35">
      <c r="T272" s="44">
        <v>271</v>
      </c>
    </row>
    <row r="273" spans="20:20" x14ac:dyDescent="0.35">
      <c r="T273" s="44">
        <v>272</v>
      </c>
    </row>
    <row r="274" spans="20:20" x14ac:dyDescent="0.35">
      <c r="T274" s="44">
        <v>273</v>
      </c>
    </row>
    <row r="275" spans="20:20" x14ac:dyDescent="0.35">
      <c r="T275" s="44">
        <v>274</v>
      </c>
    </row>
    <row r="276" spans="20:20" x14ac:dyDescent="0.35">
      <c r="T276" s="44">
        <v>275</v>
      </c>
    </row>
    <row r="277" spans="20:20" x14ac:dyDescent="0.35">
      <c r="T277" s="44">
        <v>276</v>
      </c>
    </row>
    <row r="278" spans="20:20" x14ac:dyDescent="0.35">
      <c r="T278" s="44">
        <v>277</v>
      </c>
    </row>
    <row r="279" spans="20:20" x14ac:dyDescent="0.35">
      <c r="T279" s="44">
        <v>278</v>
      </c>
    </row>
    <row r="280" spans="20:20" x14ac:dyDescent="0.35">
      <c r="T280" s="44">
        <v>279</v>
      </c>
    </row>
    <row r="281" spans="20:20" x14ac:dyDescent="0.35">
      <c r="T281" s="44">
        <v>280</v>
      </c>
    </row>
    <row r="282" spans="20:20" x14ac:dyDescent="0.35">
      <c r="T282" s="44">
        <v>281</v>
      </c>
    </row>
    <row r="283" spans="20:20" x14ac:dyDescent="0.35">
      <c r="T283" s="44">
        <v>282</v>
      </c>
    </row>
    <row r="284" spans="20:20" x14ac:dyDescent="0.35">
      <c r="T284" s="44">
        <v>283</v>
      </c>
    </row>
    <row r="285" spans="20:20" x14ac:dyDescent="0.35">
      <c r="T285" s="44">
        <v>284</v>
      </c>
    </row>
    <row r="286" spans="20:20" x14ac:dyDescent="0.35">
      <c r="T286" s="44">
        <v>285</v>
      </c>
    </row>
    <row r="287" spans="20:20" x14ac:dyDescent="0.35">
      <c r="T287" s="44">
        <v>286</v>
      </c>
    </row>
    <row r="288" spans="20:20" x14ac:dyDescent="0.35">
      <c r="T288" s="44">
        <v>287</v>
      </c>
    </row>
    <row r="289" spans="20:20" x14ac:dyDescent="0.35">
      <c r="T289" s="44">
        <v>288</v>
      </c>
    </row>
    <row r="290" spans="20:20" x14ac:dyDescent="0.35">
      <c r="T290" s="44">
        <v>289</v>
      </c>
    </row>
    <row r="291" spans="20:20" x14ac:dyDescent="0.35">
      <c r="T291" s="44">
        <v>290</v>
      </c>
    </row>
    <row r="292" spans="20:20" x14ac:dyDescent="0.35">
      <c r="T292" s="44">
        <v>291</v>
      </c>
    </row>
    <row r="293" spans="20:20" x14ac:dyDescent="0.35">
      <c r="T293" s="44">
        <v>292</v>
      </c>
    </row>
    <row r="294" spans="20:20" x14ac:dyDescent="0.35">
      <c r="T294" s="44">
        <v>293</v>
      </c>
    </row>
    <row r="295" spans="20:20" x14ac:dyDescent="0.35">
      <c r="T295" s="44">
        <v>294</v>
      </c>
    </row>
    <row r="296" spans="20:20" x14ac:dyDescent="0.35">
      <c r="T296" s="44">
        <v>295</v>
      </c>
    </row>
    <row r="297" spans="20:20" x14ac:dyDescent="0.35">
      <c r="T297" s="44">
        <v>296</v>
      </c>
    </row>
    <row r="298" spans="20:20" x14ac:dyDescent="0.35">
      <c r="T298" s="44">
        <v>297</v>
      </c>
    </row>
    <row r="299" spans="20:20" x14ac:dyDescent="0.35">
      <c r="T299" s="44">
        <v>298</v>
      </c>
    </row>
    <row r="300" spans="20:20" x14ac:dyDescent="0.35">
      <c r="T300" s="44">
        <v>299</v>
      </c>
    </row>
    <row r="301" spans="20:20" x14ac:dyDescent="0.35">
      <c r="T301" s="44">
        <v>300</v>
      </c>
    </row>
    <row r="302" spans="20:20" x14ac:dyDescent="0.35">
      <c r="T302" s="44">
        <v>301</v>
      </c>
    </row>
    <row r="303" spans="20:20" x14ac:dyDescent="0.35">
      <c r="T303" s="44">
        <v>302</v>
      </c>
    </row>
    <row r="304" spans="20:20" x14ac:dyDescent="0.35">
      <c r="T304" s="44">
        <v>303</v>
      </c>
    </row>
    <row r="305" spans="20:20" x14ac:dyDescent="0.35">
      <c r="T305" s="44">
        <v>304</v>
      </c>
    </row>
    <row r="306" spans="20:20" x14ac:dyDescent="0.35">
      <c r="T306" s="44">
        <v>305</v>
      </c>
    </row>
    <row r="307" spans="20:20" x14ac:dyDescent="0.35">
      <c r="T307" s="44">
        <v>306</v>
      </c>
    </row>
    <row r="308" spans="20:20" x14ac:dyDescent="0.35">
      <c r="T308" s="44">
        <v>307</v>
      </c>
    </row>
    <row r="309" spans="20:20" x14ac:dyDescent="0.35">
      <c r="T309" s="44">
        <v>308</v>
      </c>
    </row>
    <row r="310" spans="20:20" x14ac:dyDescent="0.35">
      <c r="T310" s="44">
        <v>309</v>
      </c>
    </row>
    <row r="311" spans="20:20" x14ac:dyDescent="0.35">
      <c r="T311" s="44">
        <v>310</v>
      </c>
    </row>
    <row r="312" spans="20:20" x14ac:dyDescent="0.35">
      <c r="T312" s="44">
        <v>311</v>
      </c>
    </row>
    <row r="313" spans="20:20" x14ac:dyDescent="0.35">
      <c r="T313" s="44">
        <v>312</v>
      </c>
    </row>
    <row r="314" spans="20:20" x14ac:dyDescent="0.35">
      <c r="T314" s="44">
        <v>313</v>
      </c>
    </row>
    <row r="315" spans="20:20" x14ac:dyDescent="0.35">
      <c r="T315" s="44">
        <v>314</v>
      </c>
    </row>
    <row r="316" spans="20:20" x14ac:dyDescent="0.35">
      <c r="T316" s="44">
        <v>315</v>
      </c>
    </row>
    <row r="317" spans="20:20" x14ac:dyDescent="0.35">
      <c r="T317" s="44">
        <v>316</v>
      </c>
    </row>
    <row r="318" spans="20:20" x14ac:dyDescent="0.35">
      <c r="T318" s="44">
        <v>317</v>
      </c>
    </row>
    <row r="319" spans="20:20" x14ac:dyDescent="0.35">
      <c r="T319" s="44">
        <v>318</v>
      </c>
    </row>
    <row r="320" spans="20:20" x14ac:dyDescent="0.35">
      <c r="T320" s="44">
        <v>319</v>
      </c>
    </row>
    <row r="321" spans="20:20" x14ac:dyDescent="0.35">
      <c r="T321" s="44">
        <v>320</v>
      </c>
    </row>
    <row r="322" spans="20:20" x14ac:dyDescent="0.35">
      <c r="T322" s="44">
        <v>321</v>
      </c>
    </row>
    <row r="323" spans="20:20" x14ac:dyDescent="0.35">
      <c r="T323" s="44">
        <v>322</v>
      </c>
    </row>
    <row r="324" spans="20:20" x14ac:dyDescent="0.35">
      <c r="T324" s="44">
        <v>323</v>
      </c>
    </row>
    <row r="325" spans="20:20" x14ac:dyDescent="0.35">
      <c r="T325" s="44">
        <v>324</v>
      </c>
    </row>
    <row r="326" spans="20:20" x14ac:dyDescent="0.35">
      <c r="T326" s="44">
        <v>325</v>
      </c>
    </row>
    <row r="327" spans="20:20" x14ac:dyDescent="0.35">
      <c r="T327" s="44">
        <v>326</v>
      </c>
    </row>
    <row r="328" spans="20:20" x14ac:dyDescent="0.35">
      <c r="T328" s="44">
        <v>327</v>
      </c>
    </row>
    <row r="329" spans="20:20" x14ac:dyDescent="0.35">
      <c r="T329" s="44">
        <v>328</v>
      </c>
    </row>
    <row r="330" spans="20:20" x14ac:dyDescent="0.35">
      <c r="T330" s="44">
        <v>329</v>
      </c>
    </row>
    <row r="331" spans="20:20" x14ac:dyDescent="0.35">
      <c r="T331" s="44">
        <v>330</v>
      </c>
    </row>
    <row r="332" spans="20:20" x14ac:dyDescent="0.35">
      <c r="T332" s="44">
        <v>331</v>
      </c>
    </row>
    <row r="333" spans="20:20" x14ac:dyDescent="0.35">
      <c r="T333" s="44">
        <v>332</v>
      </c>
    </row>
    <row r="334" spans="20:20" x14ac:dyDescent="0.35">
      <c r="T334" s="44">
        <v>333</v>
      </c>
    </row>
    <row r="335" spans="20:20" x14ac:dyDescent="0.35">
      <c r="T335" s="44">
        <v>334</v>
      </c>
    </row>
    <row r="336" spans="20:20" x14ac:dyDescent="0.35">
      <c r="T336" s="44">
        <v>335</v>
      </c>
    </row>
    <row r="337" spans="20:20" x14ac:dyDescent="0.35">
      <c r="T337" s="44">
        <v>336</v>
      </c>
    </row>
    <row r="338" spans="20:20" x14ac:dyDescent="0.35">
      <c r="T338" s="44">
        <v>337</v>
      </c>
    </row>
    <row r="339" spans="20:20" x14ac:dyDescent="0.35">
      <c r="T339" s="44">
        <v>338</v>
      </c>
    </row>
    <row r="340" spans="20:20" x14ac:dyDescent="0.35">
      <c r="T340" s="44">
        <v>339</v>
      </c>
    </row>
    <row r="341" spans="20:20" x14ac:dyDescent="0.35">
      <c r="T341" s="44">
        <v>340</v>
      </c>
    </row>
    <row r="342" spans="20:20" x14ac:dyDescent="0.35">
      <c r="T342" s="44">
        <v>341</v>
      </c>
    </row>
    <row r="343" spans="20:20" x14ac:dyDescent="0.35">
      <c r="T343" s="44">
        <v>342</v>
      </c>
    </row>
    <row r="344" spans="20:20" x14ac:dyDescent="0.35">
      <c r="T344" s="44">
        <v>343</v>
      </c>
    </row>
    <row r="345" spans="20:20" x14ac:dyDescent="0.35">
      <c r="T345" s="44">
        <v>344</v>
      </c>
    </row>
    <row r="346" spans="20:20" x14ac:dyDescent="0.35">
      <c r="T346" s="44">
        <v>345</v>
      </c>
    </row>
    <row r="347" spans="20:20" x14ac:dyDescent="0.35">
      <c r="T347" s="44">
        <v>346</v>
      </c>
    </row>
    <row r="348" spans="20:20" x14ac:dyDescent="0.35">
      <c r="T348" s="44">
        <v>347</v>
      </c>
    </row>
    <row r="349" spans="20:20" x14ac:dyDescent="0.35">
      <c r="T349" s="44">
        <v>348</v>
      </c>
    </row>
    <row r="350" spans="20:20" x14ac:dyDescent="0.35">
      <c r="T350" s="44">
        <v>349</v>
      </c>
    </row>
    <row r="351" spans="20:20" x14ac:dyDescent="0.35">
      <c r="T351" s="44">
        <v>350</v>
      </c>
    </row>
    <row r="352" spans="20:20" x14ac:dyDescent="0.35">
      <c r="T352" s="44">
        <v>351</v>
      </c>
    </row>
    <row r="353" spans="20:20" x14ac:dyDescent="0.35">
      <c r="T353" s="44">
        <v>352</v>
      </c>
    </row>
    <row r="354" spans="20:20" x14ac:dyDescent="0.35">
      <c r="T354" s="44">
        <v>353</v>
      </c>
    </row>
    <row r="355" spans="20:20" x14ac:dyDescent="0.35">
      <c r="T355" s="44">
        <v>354</v>
      </c>
    </row>
    <row r="356" spans="20:20" x14ac:dyDescent="0.35">
      <c r="T356" s="44">
        <v>355</v>
      </c>
    </row>
    <row r="357" spans="20:20" x14ac:dyDescent="0.35">
      <c r="T357" s="44">
        <v>356</v>
      </c>
    </row>
    <row r="358" spans="20:20" x14ac:dyDescent="0.35">
      <c r="T358" s="44">
        <v>357</v>
      </c>
    </row>
    <row r="359" spans="20:20" x14ac:dyDescent="0.35">
      <c r="T359" s="44">
        <v>358</v>
      </c>
    </row>
    <row r="360" spans="20:20" x14ac:dyDescent="0.35">
      <c r="T360" s="44">
        <v>359</v>
      </c>
    </row>
    <row r="361" spans="20:20" x14ac:dyDescent="0.35">
      <c r="T361" s="44">
        <v>360</v>
      </c>
    </row>
    <row r="362" spans="20:20" x14ac:dyDescent="0.35">
      <c r="T362" s="44">
        <v>361</v>
      </c>
    </row>
    <row r="363" spans="20:20" x14ac:dyDescent="0.35">
      <c r="T363" s="44">
        <v>362</v>
      </c>
    </row>
    <row r="364" spans="20:20" x14ac:dyDescent="0.35">
      <c r="T364" s="44">
        <v>363</v>
      </c>
    </row>
    <row r="365" spans="20:20" x14ac:dyDescent="0.35">
      <c r="T365" s="44">
        <v>364</v>
      </c>
    </row>
    <row r="366" spans="20:20" x14ac:dyDescent="0.35">
      <c r="T366" s="44">
        <v>365</v>
      </c>
    </row>
    <row r="367" spans="20:20" x14ac:dyDescent="0.35">
      <c r="T367" s="44">
        <v>366</v>
      </c>
    </row>
    <row r="368" spans="20:20" x14ac:dyDescent="0.35">
      <c r="T368" s="44">
        <v>367</v>
      </c>
    </row>
    <row r="369" spans="20:20" x14ac:dyDescent="0.35">
      <c r="T369" s="44">
        <v>368</v>
      </c>
    </row>
    <row r="370" spans="20:20" x14ac:dyDescent="0.35">
      <c r="T370" s="44">
        <v>369</v>
      </c>
    </row>
    <row r="371" spans="20:20" x14ac:dyDescent="0.35">
      <c r="T371" s="44">
        <v>370</v>
      </c>
    </row>
    <row r="372" spans="20:20" x14ac:dyDescent="0.35">
      <c r="T372" s="44">
        <v>371</v>
      </c>
    </row>
    <row r="373" spans="20:20" x14ac:dyDescent="0.35">
      <c r="T373" s="44">
        <v>372</v>
      </c>
    </row>
    <row r="374" spans="20:20" x14ac:dyDescent="0.35">
      <c r="T374" s="44">
        <v>373</v>
      </c>
    </row>
    <row r="375" spans="20:20" x14ac:dyDescent="0.35">
      <c r="T375" s="44">
        <v>374</v>
      </c>
    </row>
    <row r="376" spans="20:20" x14ac:dyDescent="0.35">
      <c r="T376" s="44">
        <v>375</v>
      </c>
    </row>
    <row r="377" spans="20:20" x14ac:dyDescent="0.35">
      <c r="T377" s="44">
        <v>376</v>
      </c>
    </row>
    <row r="378" spans="20:20" x14ac:dyDescent="0.35">
      <c r="T378" s="44">
        <v>377</v>
      </c>
    </row>
    <row r="379" spans="20:20" x14ac:dyDescent="0.35">
      <c r="T379" s="44">
        <v>378</v>
      </c>
    </row>
    <row r="380" spans="20:20" x14ac:dyDescent="0.35">
      <c r="T380" s="44">
        <v>379</v>
      </c>
    </row>
    <row r="381" spans="20:20" x14ac:dyDescent="0.35">
      <c r="T381" s="44">
        <v>380</v>
      </c>
    </row>
    <row r="382" spans="20:20" x14ac:dyDescent="0.35">
      <c r="T382" s="44">
        <v>381</v>
      </c>
    </row>
    <row r="383" spans="20:20" x14ac:dyDescent="0.35">
      <c r="T383" s="44">
        <v>382</v>
      </c>
    </row>
    <row r="384" spans="20:20" x14ac:dyDescent="0.35">
      <c r="T384" s="44">
        <v>383</v>
      </c>
    </row>
    <row r="385" spans="20:20" x14ac:dyDescent="0.35">
      <c r="T385" s="44">
        <v>384</v>
      </c>
    </row>
    <row r="386" spans="20:20" x14ac:dyDescent="0.35">
      <c r="T386" s="44">
        <v>385</v>
      </c>
    </row>
    <row r="387" spans="20:20" x14ac:dyDescent="0.35">
      <c r="T387" s="44">
        <v>386</v>
      </c>
    </row>
    <row r="388" spans="20:20" x14ac:dyDescent="0.35">
      <c r="T388" s="44">
        <v>387</v>
      </c>
    </row>
    <row r="389" spans="20:20" x14ac:dyDescent="0.35">
      <c r="T389" s="44">
        <v>388</v>
      </c>
    </row>
    <row r="390" spans="20:20" x14ac:dyDescent="0.35">
      <c r="T390" s="44">
        <v>389</v>
      </c>
    </row>
    <row r="391" spans="20:20" x14ac:dyDescent="0.35">
      <c r="T391" s="44">
        <v>390</v>
      </c>
    </row>
    <row r="392" spans="20:20" x14ac:dyDescent="0.35">
      <c r="T392" s="44">
        <v>391</v>
      </c>
    </row>
    <row r="393" spans="20:20" x14ac:dyDescent="0.35">
      <c r="T393" s="44">
        <v>392</v>
      </c>
    </row>
    <row r="394" spans="20:20" x14ac:dyDescent="0.35">
      <c r="T394" s="44">
        <v>393</v>
      </c>
    </row>
    <row r="395" spans="20:20" x14ac:dyDescent="0.35">
      <c r="T395" s="44">
        <v>394</v>
      </c>
    </row>
    <row r="396" spans="20:20" x14ac:dyDescent="0.35">
      <c r="T396" s="44">
        <v>395</v>
      </c>
    </row>
    <row r="397" spans="20:20" x14ac:dyDescent="0.35">
      <c r="T397" s="44">
        <v>396</v>
      </c>
    </row>
    <row r="398" spans="20:20" x14ac:dyDescent="0.35">
      <c r="T398" s="44">
        <v>397</v>
      </c>
    </row>
    <row r="399" spans="20:20" x14ac:dyDescent="0.35">
      <c r="T399" s="44">
        <v>398</v>
      </c>
    </row>
    <row r="400" spans="20:20" x14ac:dyDescent="0.35">
      <c r="T400" s="44">
        <v>399</v>
      </c>
    </row>
    <row r="401" spans="20:20" x14ac:dyDescent="0.35">
      <c r="T401" s="44">
        <v>400</v>
      </c>
    </row>
    <row r="402" spans="20:20" x14ac:dyDescent="0.35">
      <c r="T402" s="44">
        <v>401</v>
      </c>
    </row>
    <row r="403" spans="20:20" x14ac:dyDescent="0.35">
      <c r="T403" s="44">
        <v>402</v>
      </c>
    </row>
    <row r="404" spans="20:20" x14ac:dyDescent="0.35">
      <c r="T404" s="44">
        <v>403</v>
      </c>
    </row>
    <row r="405" spans="20:20" x14ac:dyDescent="0.35">
      <c r="T405" s="44">
        <v>404</v>
      </c>
    </row>
    <row r="406" spans="20:20" x14ac:dyDescent="0.35">
      <c r="T406" s="44">
        <v>405</v>
      </c>
    </row>
    <row r="407" spans="20:20" x14ac:dyDescent="0.35">
      <c r="T407" s="44">
        <v>406</v>
      </c>
    </row>
    <row r="408" spans="20:20" x14ac:dyDescent="0.35">
      <c r="T408" s="44">
        <v>407</v>
      </c>
    </row>
    <row r="409" spans="20:20" x14ac:dyDescent="0.35">
      <c r="T409" s="44">
        <v>408</v>
      </c>
    </row>
    <row r="410" spans="20:20" x14ac:dyDescent="0.35">
      <c r="T410" s="44">
        <v>409</v>
      </c>
    </row>
    <row r="411" spans="20:20" x14ac:dyDescent="0.35">
      <c r="T411" s="44">
        <v>410</v>
      </c>
    </row>
    <row r="412" spans="20:20" x14ac:dyDescent="0.35">
      <c r="T412" s="44">
        <v>411</v>
      </c>
    </row>
    <row r="413" spans="20:20" x14ac:dyDescent="0.35">
      <c r="T413" s="44">
        <v>412</v>
      </c>
    </row>
    <row r="414" spans="20:20" x14ac:dyDescent="0.35">
      <c r="T414" s="44">
        <v>413</v>
      </c>
    </row>
    <row r="415" spans="20:20" x14ac:dyDescent="0.35">
      <c r="T415" s="44">
        <v>414</v>
      </c>
    </row>
    <row r="416" spans="20:20" x14ac:dyDescent="0.35">
      <c r="T416" s="44">
        <v>415</v>
      </c>
    </row>
    <row r="417" spans="20:20" x14ac:dyDescent="0.35">
      <c r="T417" s="44">
        <v>416</v>
      </c>
    </row>
    <row r="418" spans="20:20" x14ac:dyDescent="0.35">
      <c r="T418" s="44">
        <v>417</v>
      </c>
    </row>
    <row r="419" spans="20:20" x14ac:dyDescent="0.35">
      <c r="T419" s="44">
        <v>418</v>
      </c>
    </row>
    <row r="420" spans="20:20" x14ac:dyDescent="0.35">
      <c r="T420" s="44">
        <v>419</v>
      </c>
    </row>
    <row r="421" spans="20:20" x14ac:dyDescent="0.35">
      <c r="T421" s="44">
        <v>420</v>
      </c>
    </row>
    <row r="422" spans="20:20" x14ac:dyDescent="0.35">
      <c r="T422" s="44">
        <v>421</v>
      </c>
    </row>
    <row r="423" spans="20:20" x14ac:dyDescent="0.35">
      <c r="T423" s="44">
        <v>422</v>
      </c>
    </row>
    <row r="424" spans="20:20" x14ac:dyDescent="0.35">
      <c r="T424" s="44">
        <v>423</v>
      </c>
    </row>
    <row r="425" spans="20:20" x14ac:dyDescent="0.35">
      <c r="T425" s="44">
        <v>424</v>
      </c>
    </row>
    <row r="426" spans="20:20" x14ac:dyDescent="0.35">
      <c r="T426" s="44">
        <v>425</v>
      </c>
    </row>
    <row r="427" spans="20:20" x14ac:dyDescent="0.35">
      <c r="T427" s="44">
        <v>426</v>
      </c>
    </row>
    <row r="428" spans="20:20" x14ac:dyDescent="0.35">
      <c r="T428" s="44">
        <v>427</v>
      </c>
    </row>
    <row r="429" spans="20:20" x14ac:dyDescent="0.35">
      <c r="T429" s="44">
        <v>428</v>
      </c>
    </row>
    <row r="430" spans="20:20" x14ac:dyDescent="0.35">
      <c r="T430" s="44">
        <v>429</v>
      </c>
    </row>
    <row r="431" spans="20:20" x14ac:dyDescent="0.35">
      <c r="T431" s="44">
        <v>430</v>
      </c>
    </row>
    <row r="432" spans="20:20" x14ac:dyDescent="0.35">
      <c r="T432" s="44">
        <v>431</v>
      </c>
    </row>
    <row r="433" spans="20:20" x14ac:dyDescent="0.35">
      <c r="T433" s="44">
        <v>432</v>
      </c>
    </row>
    <row r="434" spans="20:20" x14ac:dyDescent="0.35">
      <c r="T434" s="44">
        <v>433</v>
      </c>
    </row>
    <row r="435" spans="20:20" x14ac:dyDescent="0.35">
      <c r="T435" s="44">
        <v>434</v>
      </c>
    </row>
    <row r="436" spans="20:20" x14ac:dyDescent="0.35">
      <c r="T436" s="44">
        <v>435</v>
      </c>
    </row>
    <row r="437" spans="20:20" x14ac:dyDescent="0.35">
      <c r="T437" s="44">
        <v>436</v>
      </c>
    </row>
    <row r="438" spans="20:20" x14ac:dyDescent="0.35">
      <c r="T438" s="44">
        <v>437</v>
      </c>
    </row>
    <row r="439" spans="20:20" x14ac:dyDescent="0.35">
      <c r="T439" s="44">
        <v>438</v>
      </c>
    </row>
    <row r="440" spans="20:20" x14ac:dyDescent="0.35">
      <c r="T440" s="44">
        <v>439</v>
      </c>
    </row>
    <row r="441" spans="20:20" x14ac:dyDescent="0.35">
      <c r="T441" s="44">
        <v>440</v>
      </c>
    </row>
    <row r="442" spans="20:20" x14ac:dyDescent="0.35">
      <c r="T442" s="44">
        <v>441</v>
      </c>
    </row>
    <row r="443" spans="20:20" x14ac:dyDescent="0.35">
      <c r="T443" s="44">
        <v>442</v>
      </c>
    </row>
    <row r="444" spans="20:20" x14ac:dyDescent="0.35">
      <c r="T444" s="44">
        <v>443</v>
      </c>
    </row>
    <row r="445" spans="20:20" x14ac:dyDescent="0.35">
      <c r="T445" s="44">
        <v>444</v>
      </c>
    </row>
    <row r="446" spans="20:20" x14ac:dyDescent="0.35">
      <c r="T446" s="44">
        <v>445</v>
      </c>
    </row>
    <row r="447" spans="20:20" x14ac:dyDescent="0.35">
      <c r="T447" s="44">
        <v>446</v>
      </c>
    </row>
    <row r="448" spans="20:20" x14ac:dyDescent="0.35">
      <c r="T448" s="44">
        <v>447</v>
      </c>
    </row>
    <row r="449" spans="20:20" x14ac:dyDescent="0.35">
      <c r="T449" s="44">
        <v>448</v>
      </c>
    </row>
    <row r="450" spans="20:20" x14ac:dyDescent="0.35">
      <c r="T450" s="44">
        <v>449</v>
      </c>
    </row>
    <row r="451" spans="20:20" x14ac:dyDescent="0.35">
      <c r="T451" s="44">
        <v>450</v>
      </c>
    </row>
    <row r="452" spans="20:20" x14ac:dyDescent="0.35">
      <c r="T452" s="44">
        <v>451</v>
      </c>
    </row>
    <row r="453" spans="20:20" x14ac:dyDescent="0.35">
      <c r="T453" s="44">
        <v>452</v>
      </c>
    </row>
    <row r="454" spans="20:20" x14ac:dyDescent="0.35">
      <c r="T454" s="44">
        <v>453</v>
      </c>
    </row>
    <row r="455" spans="20:20" x14ac:dyDescent="0.35">
      <c r="T455" s="44">
        <v>454</v>
      </c>
    </row>
    <row r="456" spans="20:20" x14ac:dyDescent="0.35">
      <c r="T456" s="44">
        <v>455</v>
      </c>
    </row>
    <row r="457" spans="20:20" x14ac:dyDescent="0.35">
      <c r="T457" s="44">
        <v>456</v>
      </c>
    </row>
    <row r="458" spans="20:20" x14ac:dyDescent="0.35">
      <c r="T458" s="44">
        <v>457</v>
      </c>
    </row>
    <row r="459" spans="20:20" x14ac:dyDescent="0.35">
      <c r="T459" s="44">
        <v>458</v>
      </c>
    </row>
    <row r="460" spans="20:20" x14ac:dyDescent="0.35">
      <c r="T460" s="44">
        <v>459</v>
      </c>
    </row>
    <row r="461" spans="20:20" x14ac:dyDescent="0.35">
      <c r="T461" s="44">
        <v>460</v>
      </c>
    </row>
    <row r="462" spans="20:20" x14ac:dyDescent="0.35">
      <c r="T462" s="44">
        <v>461</v>
      </c>
    </row>
    <row r="463" spans="20:20" x14ac:dyDescent="0.35">
      <c r="T463" s="44">
        <v>462</v>
      </c>
    </row>
    <row r="464" spans="20:20" x14ac:dyDescent="0.35">
      <c r="T464" s="44">
        <v>463</v>
      </c>
    </row>
    <row r="465" spans="20:20" x14ac:dyDescent="0.35">
      <c r="T465" s="44">
        <v>464</v>
      </c>
    </row>
    <row r="466" spans="20:20" x14ac:dyDescent="0.35">
      <c r="T466" s="44">
        <v>465</v>
      </c>
    </row>
    <row r="467" spans="20:20" x14ac:dyDescent="0.35">
      <c r="T467" s="44">
        <v>466</v>
      </c>
    </row>
    <row r="468" spans="20:20" x14ac:dyDescent="0.35">
      <c r="T468" s="44">
        <v>467</v>
      </c>
    </row>
    <row r="469" spans="20:20" x14ac:dyDescent="0.35">
      <c r="T469" s="44">
        <v>468</v>
      </c>
    </row>
    <row r="470" spans="20:20" x14ac:dyDescent="0.35">
      <c r="T470" s="44">
        <v>469</v>
      </c>
    </row>
    <row r="471" spans="20:20" x14ac:dyDescent="0.35">
      <c r="T471" s="44">
        <v>470</v>
      </c>
    </row>
    <row r="472" spans="20:20" x14ac:dyDescent="0.35">
      <c r="T472" s="44">
        <v>471</v>
      </c>
    </row>
    <row r="473" spans="20:20" x14ac:dyDescent="0.35">
      <c r="T473" s="44">
        <v>472</v>
      </c>
    </row>
    <row r="474" spans="20:20" x14ac:dyDescent="0.35">
      <c r="T474" s="44">
        <v>473</v>
      </c>
    </row>
    <row r="475" spans="20:20" x14ac:dyDescent="0.35">
      <c r="T475" s="44">
        <v>474</v>
      </c>
    </row>
    <row r="476" spans="20:20" x14ac:dyDescent="0.35">
      <c r="T476" s="44">
        <v>475</v>
      </c>
    </row>
    <row r="477" spans="20:20" x14ac:dyDescent="0.35">
      <c r="T477" s="44">
        <v>476</v>
      </c>
    </row>
    <row r="478" spans="20:20" x14ac:dyDescent="0.35">
      <c r="T478" s="44">
        <v>477</v>
      </c>
    </row>
    <row r="479" spans="20:20" x14ac:dyDescent="0.35">
      <c r="T479" s="44">
        <v>478</v>
      </c>
    </row>
    <row r="480" spans="20:20" x14ac:dyDescent="0.35">
      <c r="T480" s="44">
        <v>479</v>
      </c>
    </row>
    <row r="481" spans="20:20" x14ac:dyDescent="0.35">
      <c r="T481" s="44">
        <v>480</v>
      </c>
    </row>
    <row r="482" spans="20:20" x14ac:dyDescent="0.35">
      <c r="T482" s="44">
        <v>481</v>
      </c>
    </row>
    <row r="483" spans="20:20" x14ac:dyDescent="0.35">
      <c r="T483" s="44">
        <v>482</v>
      </c>
    </row>
    <row r="484" spans="20:20" x14ac:dyDescent="0.35">
      <c r="T484" s="44">
        <v>483</v>
      </c>
    </row>
    <row r="485" spans="20:20" x14ac:dyDescent="0.35">
      <c r="T485" s="44">
        <v>484</v>
      </c>
    </row>
    <row r="486" spans="20:20" x14ac:dyDescent="0.35">
      <c r="T486" s="44">
        <v>485</v>
      </c>
    </row>
    <row r="487" spans="20:20" x14ac:dyDescent="0.35">
      <c r="T487" s="44">
        <v>486</v>
      </c>
    </row>
    <row r="488" spans="20:20" x14ac:dyDescent="0.35">
      <c r="T488" s="44">
        <v>487</v>
      </c>
    </row>
    <row r="489" spans="20:20" x14ac:dyDescent="0.35">
      <c r="T489" s="44">
        <v>488</v>
      </c>
    </row>
    <row r="490" spans="20:20" x14ac:dyDescent="0.35">
      <c r="T490" s="44">
        <v>489</v>
      </c>
    </row>
    <row r="491" spans="20:20" x14ac:dyDescent="0.35">
      <c r="T491" s="44">
        <v>490</v>
      </c>
    </row>
    <row r="492" spans="20:20" x14ac:dyDescent="0.35">
      <c r="T492" s="44">
        <v>491</v>
      </c>
    </row>
    <row r="493" spans="20:20" x14ac:dyDescent="0.35">
      <c r="T493" s="44">
        <v>492</v>
      </c>
    </row>
    <row r="494" spans="20:20" x14ac:dyDescent="0.35">
      <c r="T494" s="44">
        <v>493</v>
      </c>
    </row>
    <row r="495" spans="20:20" x14ac:dyDescent="0.35">
      <c r="T495" s="44">
        <v>494</v>
      </c>
    </row>
    <row r="496" spans="20:20" x14ac:dyDescent="0.35">
      <c r="T496" s="44">
        <v>495</v>
      </c>
    </row>
    <row r="497" spans="20:20" x14ac:dyDescent="0.35">
      <c r="T497" s="44">
        <v>496</v>
      </c>
    </row>
    <row r="498" spans="20:20" x14ac:dyDescent="0.35">
      <c r="T498" s="44">
        <v>497</v>
      </c>
    </row>
    <row r="499" spans="20:20" x14ac:dyDescent="0.35">
      <c r="T499" s="44">
        <v>498</v>
      </c>
    </row>
    <row r="500" spans="20:20" x14ac:dyDescent="0.35">
      <c r="T500" s="44">
        <v>499</v>
      </c>
    </row>
    <row r="501" spans="20:20" x14ac:dyDescent="0.35">
      <c r="T501" s="44">
        <v>500</v>
      </c>
    </row>
    <row r="502" spans="20:20" x14ac:dyDescent="0.35">
      <c r="T502" s="44">
        <v>501</v>
      </c>
    </row>
    <row r="503" spans="20:20" x14ac:dyDescent="0.35">
      <c r="T503" s="44">
        <v>502</v>
      </c>
    </row>
    <row r="504" spans="20:20" x14ac:dyDescent="0.35">
      <c r="T504" s="44">
        <v>503</v>
      </c>
    </row>
    <row r="505" spans="20:20" x14ac:dyDescent="0.35">
      <c r="T505" s="44">
        <v>504</v>
      </c>
    </row>
    <row r="506" spans="20:20" x14ac:dyDescent="0.35">
      <c r="T506" s="44">
        <v>505</v>
      </c>
    </row>
    <row r="507" spans="20:20" x14ac:dyDescent="0.35">
      <c r="T507" s="44">
        <v>506</v>
      </c>
    </row>
    <row r="508" spans="20:20" x14ac:dyDescent="0.35">
      <c r="T508" s="44">
        <v>507</v>
      </c>
    </row>
    <row r="509" spans="20:20" x14ac:dyDescent="0.35">
      <c r="T509" s="44">
        <v>508</v>
      </c>
    </row>
    <row r="510" spans="20:20" x14ac:dyDescent="0.35">
      <c r="T510" s="44">
        <v>509</v>
      </c>
    </row>
    <row r="511" spans="20:20" x14ac:dyDescent="0.35">
      <c r="T511" s="44">
        <v>510</v>
      </c>
    </row>
    <row r="512" spans="20:20" x14ac:dyDescent="0.35">
      <c r="T512" s="44">
        <v>511</v>
      </c>
    </row>
    <row r="513" spans="20:20" x14ac:dyDescent="0.35">
      <c r="T513" s="44">
        <v>512</v>
      </c>
    </row>
    <row r="514" spans="20:20" x14ac:dyDescent="0.35">
      <c r="T514" s="44">
        <v>513</v>
      </c>
    </row>
    <row r="515" spans="20:20" x14ac:dyDescent="0.35">
      <c r="T515" s="44">
        <v>514</v>
      </c>
    </row>
    <row r="516" spans="20:20" x14ac:dyDescent="0.35">
      <c r="T516" s="44">
        <v>515</v>
      </c>
    </row>
    <row r="517" spans="20:20" x14ac:dyDescent="0.35">
      <c r="T517" s="44">
        <v>516</v>
      </c>
    </row>
    <row r="518" spans="20:20" x14ac:dyDescent="0.35">
      <c r="T518" s="44">
        <v>517</v>
      </c>
    </row>
    <row r="519" spans="20:20" x14ac:dyDescent="0.35">
      <c r="T519" s="44">
        <v>518</v>
      </c>
    </row>
    <row r="520" spans="20:20" x14ac:dyDescent="0.35">
      <c r="T520" s="44">
        <v>519</v>
      </c>
    </row>
    <row r="521" spans="20:20" x14ac:dyDescent="0.35">
      <c r="T521" s="44">
        <v>520</v>
      </c>
    </row>
    <row r="522" spans="20:20" x14ac:dyDescent="0.35">
      <c r="T522" s="44">
        <v>521</v>
      </c>
    </row>
    <row r="523" spans="20:20" x14ac:dyDescent="0.35">
      <c r="T523" s="44">
        <v>522</v>
      </c>
    </row>
    <row r="524" spans="20:20" x14ac:dyDescent="0.35">
      <c r="T524" s="44">
        <v>523</v>
      </c>
    </row>
    <row r="525" spans="20:20" x14ac:dyDescent="0.35">
      <c r="T525" s="44">
        <v>524</v>
      </c>
    </row>
    <row r="526" spans="20:20" x14ac:dyDescent="0.35">
      <c r="T526" s="44">
        <v>525</v>
      </c>
    </row>
    <row r="527" spans="20:20" x14ac:dyDescent="0.35">
      <c r="T527" s="44">
        <v>526</v>
      </c>
    </row>
    <row r="528" spans="20:20" x14ac:dyDescent="0.35">
      <c r="T528" s="44">
        <v>527</v>
      </c>
    </row>
    <row r="529" spans="20:20" x14ac:dyDescent="0.35">
      <c r="T529" s="44">
        <v>528</v>
      </c>
    </row>
    <row r="530" spans="20:20" x14ac:dyDescent="0.35">
      <c r="T530" s="44">
        <v>529</v>
      </c>
    </row>
    <row r="531" spans="20:20" x14ac:dyDescent="0.35">
      <c r="T531" s="44">
        <v>530</v>
      </c>
    </row>
    <row r="532" spans="20:20" x14ac:dyDescent="0.35">
      <c r="T532" s="44">
        <v>531</v>
      </c>
    </row>
    <row r="533" spans="20:20" x14ac:dyDescent="0.35">
      <c r="T533" s="44">
        <v>532</v>
      </c>
    </row>
    <row r="534" spans="20:20" x14ac:dyDescent="0.35">
      <c r="T534" s="44">
        <v>533</v>
      </c>
    </row>
    <row r="535" spans="20:20" x14ac:dyDescent="0.35">
      <c r="T535" s="44">
        <v>534</v>
      </c>
    </row>
    <row r="536" spans="20:20" x14ac:dyDescent="0.35">
      <c r="T536" s="44">
        <v>535</v>
      </c>
    </row>
    <row r="537" spans="20:20" x14ac:dyDescent="0.35">
      <c r="T537" s="44">
        <v>536</v>
      </c>
    </row>
    <row r="538" spans="20:20" x14ac:dyDescent="0.35">
      <c r="T538" s="44">
        <v>537</v>
      </c>
    </row>
    <row r="539" spans="20:20" x14ac:dyDescent="0.35">
      <c r="T539" s="44">
        <v>538</v>
      </c>
    </row>
    <row r="540" spans="20:20" x14ac:dyDescent="0.35">
      <c r="T540" s="44">
        <v>539</v>
      </c>
    </row>
    <row r="541" spans="20:20" x14ac:dyDescent="0.35">
      <c r="T541" s="44">
        <v>540</v>
      </c>
    </row>
    <row r="542" spans="20:20" x14ac:dyDescent="0.35">
      <c r="T542" s="44">
        <v>541</v>
      </c>
    </row>
    <row r="543" spans="20:20" x14ac:dyDescent="0.35">
      <c r="T543" s="44">
        <v>542</v>
      </c>
    </row>
    <row r="544" spans="20:20" x14ac:dyDescent="0.35">
      <c r="T544" s="44">
        <v>543</v>
      </c>
    </row>
    <row r="545" spans="20:20" x14ac:dyDescent="0.35">
      <c r="T545" s="44">
        <v>544</v>
      </c>
    </row>
    <row r="546" spans="20:20" x14ac:dyDescent="0.35">
      <c r="T546" s="44">
        <v>545</v>
      </c>
    </row>
    <row r="547" spans="20:20" x14ac:dyDescent="0.35">
      <c r="T547" s="44">
        <v>546</v>
      </c>
    </row>
    <row r="548" spans="20:20" x14ac:dyDescent="0.35">
      <c r="T548" s="44">
        <v>547</v>
      </c>
    </row>
    <row r="549" spans="20:20" x14ac:dyDescent="0.35">
      <c r="T549" s="44">
        <v>548</v>
      </c>
    </row>
    <row r="550" spans="20:20" x14ac:dyDescent="0.35">
      <c r="T550" s="44">
        <v>549</v>
      </c>
    </row>
    <row r="551" spans="20:20" x14ac:dyDescent="0.35">
      <c r="T551" s="44">
        <v>550</v>
      </c>
    </row>
    <row r="552" spans="20:20" x14ac:dyDescent="0.35">
      <c r="T552" s="44">
        <v>551</v>
      </c>
    </row>
    <row r="553" spans="20:20" x14ac:dyDescent="0.35">
      <c r="T553" s="44">
        <v>552</v>
      </c>
    </row>
    <row r="554" spans="20:20" x14ac:dyDescent="0.35">
      <c r="T554" s="44">
        <v>553</v>
      </c>
    </row>
    <row r="555" spans="20:20" x14ac:dyDescent="0.35">
      <c r="T555" s="44">
        <v>554</v>
      </c>
    </row>
    <row r="556" spans="20:20" x14ac:dyDescent="0.35">
      <c r="T556" s="44">
        <v>555</v>
      </c>
    </row>
    <row r="557" spans="20:20" x14ac:dyDescent="0.35">
      <c r="T557" s="44">
        <v>556</v>
      </c>
    </row>
    <row r="558" spans="20:20" x14ac:dyDescent="0.35">
      <c r="T558" s="44">
        <v>557</v>
      </c>
    </row>
    <row r="559" spans="20:20" x14ac:dyDescent="0.35">
      <c r="T559" s="44">
        <v>558</v>
      </c>
    </row>
    <row r="560" spans="20:20" x14ac:dyDescent="0.35">
      <c r="T560" s="44">
        <v>559</v>
      </c>
    </row>
    <row r="561" spans="20:20" x14ac:dyDescent="0.35">
      <c r="T561" s="44">
        <v>560</v>
      </c>
    </row>
    <row r="562" spans="20:20" x14ac:dyDescent="0.35">
      <c r="T562" s="44">
        <v>561</v>
      </c>
    </row>
    <row r="563" spans="20:20" x14ac:dyDescent="0.35">
      <c r="T563" s="44">
        <v>562</v>
      </c>
    </row>
    <row r="564" spans="20:20" x14ac:dyDescent="0.35">
      <c r="T564" s="44">
        <v>563</v>
      </c>
    </row>
    <row r="565" spans="20:20" x14ac:dyDescent="0.35">
      <c r="T565" s="44">
        <v>564</v>
      </c>
    </row>
    <row r="566" spans="20:20" x14ac:dyDescent="0.35">
      <c r="T566" s="44">
        <v>565</v>
      </c>
    </row>
    <row r="567" spans="20:20" x14ac:dyDescent="0.35">
      <c r="T567" s="44">
        <v>566</v>
      </c>
    </row>
    <row r="568" spans="20:20" x14ac:dyDescent="0.35">
      <c r="T568" s="44">
        <v>567</v>
      </c>
    </row>
    <row r="569" spans="20:20" x14ac:dyDescent="0.35">
      <c r="T569" s="44">
        <v>568</v>
      </c>
    </row>
    <row r="570" spans="20:20" x14ac:dyDescent="0.35">
      <c r="T570" s="44">
        <v>569</v>
      </c>
    </row>
    <row r="571" spans="20:20" x14ac:dyDescent="0.35">
      <c r="T571" s="44">
        <v>570</v>
      </c>
    </row>
    <row r="572" spans="20:20" x14ac:dyDescent="0.35">
      <c r="T572" s="44">
        <v>571</v>
      </c>
    </row>
    <row r="573" spans="20:20" x14ac:dyDescent="0.35">
      <c r="T573" s="44">
        <v>572</v>
      </c>
    </row>
    <row r="574" spans="20:20" x14ac:dyDescent="0.35">
      <c r="T574" s="44">
        <v>573</v>
      </c>
    </row>
    <row r="575" spans="20:20" x14ac:dyDescent="0.35">
      <c r="T575" s="44">
        <v>574</v>
      </c>
    </row>
    <row r="576" spans="20:20" x14ac:dyDescent="0.35">
      <c r="T576" s="44">
        <v>575</v>
      </c>
    </row>
    <row r="577" spans="20:20" x14ac:dyDescent="0.35">
      <c r="T577" s="44">
        <v>576</v>
      </c>
    </row>
    <row r="578" spans="20:20" x14ac:dyDescent="0.35">
      <c r="T578" s="44">
        <v>577</v>
      </c>
    </row>
    <row r="579" spans="20:20" x14ac:dyDescent="0.35">
      <c r="T579" s="44">
        <v>578</v>
      </c>
    </row>
    <row r="580" spans="20:20" x14ac:dyDescent="0.35">
      <c r="T580" s="44">
        <v>579</v>
      </c>
    </row>
    <row r="581" spans="20:20" x14ac:dyDescent="0.35">
      <c r="T581" s="44">
        <v>580</v>
      </c>
    </row>
    <row r="582" spans="20:20" x14ac:dyDescent="0.35">
      <c r="T582" s="44">
        <v>581</v>
      </c>
    </row>
    <row r="583" spans="20:20" x14ac:dyDescent="0.35">
      <c r="T583" s="44">
        <v>582</v>
      </c>
    </row>
    <row r="584" spans="20:20" x14ac:dyDescent="0.35">
      <c r="T584" s="44">
        <v>583</v>
      </c>
    </row>
    <row r="585" spans="20:20" x14ac:dyDescent="0.35">
      <c r="T585" s="44">
        <v>584</v>
      </c>
    </row>
    <row r="586" spans="20:20" x14ac:dyDescent="0.35">
      <c r="T586" s="44">
        <v>585</v>
      </c>
    </row>
    <row r="587" spans="20:20" x14ac:dyDescent="0.35">
      <c r="T587" s="44">
        <v>586</v>
      </c>
    </row>
    <row r="588" spans="20:20" x14ac:dyDescent="0.35">
      <c r="T588" s="44">
        <v>587</v>
      </c>
    </row>
    <row r="589" spans="20:20" x14ac:dyDescent="0.35">
      <c r="T589" s="44">
        <v>588</v>
      </c>
    </row>
    <row r="590" spans="20:20" x14ac:dyDescent="0.35">
      <c r="T590" s="44">
        <v>589</v>
      </c>
    </row>
    <row r="591" spans="20:20" x14ac:dyDescent="0.35">
      <c r="T591" s="44">
        <v>590</v>
      </c>
    </row>
    <row r="592" spans="20:20" x14ac:dyDescent="0.35">
      <c r="T592" s="44">
        <v>591</v>
      </c>
    </row>
    <row r="593" spans="20:20" x14ac:dyDescent="0.35">
      <c r="T593" s="44">
        <v>592</v>
      </c>
    </row>
    <row r="594" spans="20:20" x14ac:dyDescent="0.35">
      <c r="T594" s="44">
        <v>593</v>
      </c>
    </row>
    <row r="595" spans="20:20" x14ac:dyDescent="0.35">
      <c r="T595" s="44">
        <v>594</v>
      </c>
    </row>
    <row r="596" spans="20:20" x14ac:dyDescent="0.35">
      <c r="T596" s="44">
        <v>595</v>
      </c>
    </row>
    <row r="597" spans="20:20" x14ac:dyDescent="0.35">
      <c r="T597" s="44">
        <v>596</v>
      </c>
    </row>
    <row r="598" spans="20:20" x14ac:dyDescent="0.35">
      <c r="T598" s="44">
        <v>597</v>
      </c>
    </row>
    <row r="599" spans="20:20" x14ac:dyDescent="0.35">
      <c r="T599" s="44">
        <v>598</v>
      </c>
    </row>
    <row r="600" spans="20:20" x14ac:dyDescent="0.35">
      <c r="T600" s="44">
        <v>599</v>
      </c>
    </row>
    <row r="601" spans="20:20" x14ac:dyDescent="0.35">
      <c r="T601" s="44">
        <v>600</v>
      </c>
    </row>
    <row r="602" spans="20:20" x14ac:dyDescent="0.35">
      <c r="T602" s="44">
        <v>601</v>
      </c>
    </row>
    <row r="603" spans="20:20" x14ac:dyDescent="0.35">
      <c r="T603" s="44">
        <v>602</v>
      </c>
    </row>
    <row r="604" spans="20:20" x14ac:dyDescent="0.35">
      <c r="T604" s="44">
        <v>603</v>
      </c>
    </row>
    <row r="605" spans="20:20" x14ac:dyDescent="0.35">
      <c r="T605" s="44">
        <v>604</v>
      </c>
    </row>
    <row r="606" spans="20:20" x14ac:dyDescent="0.35">
      <c r="T606" s="44">
        <v>605</v>
      </c>
    </row>
    <row r="607" spans="20:20" x14ac:dyDescent="0.35">
      <c r="T607" s="44">
        <v>606</v>
      </c>
    </row>
    <row r="608" spans="20:20" x14ac:dyDescent="0.35">
      <c r="T608" s="44">
        <v>607</v>
      </c>
    </row>
    <row r="609" spans="20:20" x14ac:dyDescent="0.35">
      <c r="T609" s="44">
        <v>608</v>
      </c>
    </row>
    <row r="610" spans="20:20" x14ac:dyDescent="0.35">
      <c r="T610" s="44">
        <v>609</v>
      </c>
    </row>
    <row r="611" spans="20:20" x14ac:dyDescent="0.35">
      <c r="T611" s="44">
        <v>610</v>
      </c>
    </row>
    <row r="612" spans="20:20" x14ac:dyDescent="0.35">
      <c r="T612" s="44">
        <v>611</v>
      </c>
    </row>
    <row r="613" spans="20:20" x14ac:dyDescent="0.35">
      <c r="T613" s="44">
        <v>612</v>
      </c>
    </row>
    <row r="614" spans="20:20" x14ac:dyDescent="0.35">
      <c r="T614" s="44">
        <v>613</v>
      </c>
    </row>
    <row r="615" spans="20:20" x14ac:dyDescent="0.35">
      <c r="T615" s="44">
        <v>614</v>
      </c>
    </row>
    <row r="616" spans="20:20" x14ac:dyDescent="0.35">
      <c r="T616" s="44">
        <v>615</v>
      </c>
    </row>
    <row r="617" spans="20:20" x14ac:dyDescent="0.35">
      <c r="T617" s="44">
        <v>616</v>
      </c>
    </row>
    <row r="618" spans="20:20" x14ac:dyDescent="0.35">
      <c r="T618" s="44">
        <v>617</v>
      </c>
    </row>
    <row r="619" spans="20:20" x14ac:dyDescent="0.35">
      <c r="T619" s="44">
        <v>618</v>
      </c>
    </row>
    <row r="620" spans="20:20" x14ac:dyDescent="0.35">
      <c r="T620" s="44">
        <v>619</v>
      </c>
    </row>
    <row r="621" spans="20:20" x14ac:dyDescent="0.35">
      <c r="T621" s="44">
        <v>620</v>
      </c>
    </row>
    <row r="622" spans="20:20" x14ac:dyDescent="0.35">
      <c r="T622" s="44">
        <v>621</v>
      </c>
    </row>
    <row r="623" spans="20:20" x14ac:dyDescent="0.35">
      <c r="T623" s="44">
        <v>622</v>
      </c>
    </row>
    <row r="624" spans="20:20" x14ac:dyDescent="0.35">
      <c r="T624" s="44">
        <v>623</v>
      </c>
    </row>
    <row r="625" spans="20:20" x14ac:dyDescent="0.35">
      <c r="T625" s="44">
        <v>624</v>
      </c>
    </row>
    <row r="626" spans="20:20" x14ac:dyDescent="0.35">
      <c r="T626" s="44">
        <v>625</v>
      </c>
    </row>
    <row r="627" spans="20:20" x14ac:dyDescent="0.35">
      <c r="T627" s="44">
        <v>626</v>
      </c>
    </row>
    <row r="628" spans="20:20" x14ac:dyDescent="0.35">
      <c r="T628" s="44">
        <v>627</v>
      </c>
    </row>
    <row r="629" spans="20:20" x14ac:dyDescent="0.35">
      <c r="T629" s="44">
        <v>628</v>
      </c>
    </row>
    <row r="630" spans="20:20" x14ac:dyDescent="0.35">
      <c r="T630" s="44">
        <v>629</v>
      </c>
    </row>
    <row r="631" spans="20:20" x14ac:dyDescent="0.35">
      <c r="T631" s="44">
        <v>630</v>
      </c>
    </row>
    <row r="632" spans="20:20" x14ac:dyDescent="0.35">
      <c r="T632" s="44">
        <v>631</v>
      </c>
    </row>
    <row r="633" spans="20:20" x14ac:dyDescent="0.35">
      <c r="T633" s="44">
        <v>632</v>
      </c>
    </row>
    <row r="634" spans="20:20" x14ac:dyDescent="0.35">
      <c r="T634" s="44">
        <v>633</v>
      </c>
    </row>
    <row r="635" spans="20:20" x14ac:dyDescent="0.35">
      <c r="T635" s="44">
        <v>634</v>
      </c>
    </row>
    <row r="636" spans="20:20" x14ac:dyDescent="0.35">
      <c r="T636" s="44">
        <v>635</v>
      </c>
    </row>
    <row r="637" spans="20:20" x14ac:dyDescent="0.35">
      <c r="T637" s="44">
        <v>636</v>
      </c>
    </row>
    <row r="638" spans="20:20" x14ac:dyDescent="0.35">
      <c r="T638" s="44">
        <v>637</v>
      </c>
    </row>
    <row r="639" spans="20:20" x14ac:dyDescent="0.35">
      <c r="T639" s="44">
        <v>638</v>
      </c>
    </row>
    <row r="640" spans="20:20" x14ac:dyDescent="0.35">
      <c r="T640" s="44">
        <v>639</v>
      </c>
    </row>
    <row r="641" spans="20:20" x14ac:dyDescent="0.35">
      <c r="T641" s="44">
        <v>640</v>
      </c>
    </row>
    <row r="642" spans="20:20" x14ac:dyDescent="0.35">
      <c r="T642" s="44">
        <v>641</v>
      </c>
    </row>
    <row r="643" spans="20:20" x14ac:dyDescent="0.35">
      <c r="T643" s="44">
        <v>642</v>
      </c>
    </row>
    <row r="644" spans="20:20" x14ac:dyDescent="0.35">
      <c r="T644" s="44">
        <v>643</v>
      </c>
    </row>
    <row r="645" spans="20:20" x14ac:dyDescent="0.35">
      <c r="T645" s="44">
        <v>644</v>
      </c>
    </row>
    <row r="646" spans="20:20" x14ac:dyDescent="0.35">
      <c r="T646" s="44">
        <v>645</v>
      </c>
    </row>
    <row r="647" spans="20:20" x14ac:dyDescent="0.35">
      <c r="T647" s="44">
        <v>646</v>
      </c>
    </row>
    <row r="648" spans="20:20" x14ac:dyDescent="0.35">
      <c r="T648" s="44">
        <v>647</v>
      </c>
    </row>
    <row r="649" spans="20:20" x14ac:dyDescent="0.35">
      <c r="T649" s="44">
        <v>648</v>
      </c>
    </row>
    <row r="650" spans="20:20" x14ac:dyDescent="0.35">
      <c r="T650" s="44">
        <v>649</v>
      </c>
    </row>
    <row r="651" spans="20:20" x14ac:dyDescent="0.35">
      <c r="T651" s="44">
        <v>650</v>
      </c>
    </row>
    <row r="652" spans="20:20" x14ac:dyDescent="0.35">
      <c r="T652" s="44">
        <v>651</v>
      </c>
    </row>
    <row r="653" spans="20:20" x14ac:dyDescent="0.35">
      <c r="T653" s="44">
        <v>652</v>
      </c>
    </row>
    <row r="654" spans="20:20" x14ac:dyDescent="0.35">
      <c r="T654" s="44">
        <v>653</v>
      </c>
    </row>
    <row r="655" spans="20:20" x14ac:dyDescent="0.35">
      <c r="T655" s="44">
        <v>654</v>
      </c>
    </row>
    <row r="656" spans="20:20" x14ac:dyDescent="0.35">
      <c r="T656" s="44">
        <v>655</v>
      </c>
    </row>
    <row r="657" spans="20:20" x14ac:dyDescent="0.35">
      <c r="T657" s="44">
        <v>656</v>
      </c>
    </row>
    <row r="658" spans="20:20" x14ac:dyDescent="0.35">
      <c r="T658" s="44">
        <v>657</v>
      </c>
    </row>
    <row r="659" spans="20:20" x14ac:dyDescent="0.35">
      <c r="T659" s="44">
        <v>658</v>
      </c>
    </row>
    <row r="660" spans="20:20" x14ac:dyDescent="0.35">
      <c r="T660" s="44">
        <v>659</v>
      </c>
    </row>
    <row r="661" spans="20:20" x14ac:dyDescent="0.35">
      <c r="T661" s="44">
        <v>660</v>
      </c>
    </row>
    <row r="662" spans="20:20" x14ac:dyDescent="0.35">
      <c r="T662" s="44">
        <v>661</v>
      </c>
    </row>
    <row r="663" spans="20:20" x14ac:dyDescent="0.35">
      <c r="T663" s="44">
        <v>662</v>
      </c>
    </row>
    <row r="664" spans="20:20" x14ac:dyDescent="0.35">
      <c r="T664" s="44">
        <v>663</v>
      </c>
    </row>
    <row r="665" spans="20:20" x14ac:dyDescent="0.35">
      <c r="T665" s="44">
        <v>664</v>
      </c>
    </row>
    <row r="666" spans="20:20" x14ac:dyDescent="0.35">
      <c r="T666" s="44">
        <v>665</v>
      </c>
    </row>
    <row r="667" spans="20:20" x14ac:dyDescent="0.35">
      <c r="T667" s="44">
        <v>666</v>
      </c>
    </row>
    <row r="668" spans="20:20" x14ac:dyDescent="0.35">
      <c r="T668" s="44">
        <v>667</v>
      </c>
    </row>
    <row r="669" spans="20:20" x14ac:dyDescent="0.35">
      <c r="T669" s="44">
        <v>668</v>
      </c>
    </row>
    <row r="670" spans="20:20" x14ac:dyDescent="0.35">
      <c r="T670" s="44">
        <v>669</v>
      </c>
    </row>
    <row r="671" spans="20:20" x14ac:dyDescent="0.35">
      <c r="T671" s="44">
        <v>670</v>
      </c>
    </row>
    <row r="672" spans="20:20" x14ac:dyDescent="0.35">
      <c r="T672" s="44">
        <v>671</v>
      </c>
    </row>
    <row r="673" spans="20:20" x14ac:dyDescent="0.35">
      <c r="T673" s="44">
        <v>672</v>
      </c>
    </row>
    <row r="674" spans="20:20" x14ac:dyDescent="0.35">
      <c r="T674" s="44">
        <v>673</v>
      </c>
    </row>
    <row r="675" spans="20:20" x14ac:dyDescent="0.35">
      <c r="T675" s="44">
        <v>674</v>
      </c>
    </row>
    <row r="676" spans="20:20" x14ac:dyDescent="0.35">
      <c r="T676" s="44">
        <v>675</v>
      </c>
    </row>
    <row r="677" spans="20:20" x14ac:dyDescent="0.35">
      <c r="T677" s="44">
        <v>676</v>
      </c>
    </row>
    <row r="678" spans="20:20" x14ac:dyDescent="0.35">
      <c r="T678" s="44">
        <v>677</v>
      </c>
    </row>
    <row r="679" spans="20:20" x14ac:dyDescent="0.35">
      <c r="T679" s="44">
        <v>678</v>
      </c>
    </row>
    <row r="680" spans="20:20" x14ac:dyDescent="0.35">
      <c r="T680" s="44">
        <v>679</v>
      </c>
    </row>
    <row r="681" spans="20:20" x14ac:dyDescent="0.35">
      <c r="T681" s="44">
        <v>680</v>
      </c>
    </row>
    <row r="682" spans="20:20" x14ac:dyDescent="0.35">
      <c r="T682" s="44">
        <v>681</v>
      </c>
    </row>
    <row r="683" spans="20:20" x14ac:dyDescent="0.35">
      <c r="T683" s="44">
        <v>682</v>
      </c>
    </row>
    <row r="684" spans="20:20" x14ac:dyDescent="0.35">
      <c r="T684" s="44">
        <v>683</v>
      </c>
    </row>
    <row r="685" spans="20:20" x14ac:dyDescent="0.35">
      <c r="T685" s="44">
        <v>684</v>
      </c>
    </row>
    <row r="686" spans="20:20" x14ac:dyDescent="0.35">
      <c r="T686" s="44">
        <v>685</v>
      </c>
    </row>
    <row r="687" spans="20:20" x14ac:dyDescent="0.35">
      <c r="T687" s="44">
        <v>686</v>
      </c>
    </row>
    <row r="688" spans="20:20" x14ac:dyDescent="0.35">
      <c r="T688" s="44">
        <v>687</v>
      </c>
    </row>
    <row r="689" spans="20:20" x14ac:dyDescent="0.35">
      <c r="T689" s="44">
        <v>688</v>
      </c>
    </row>
    <row r="690" spans="20:20" x14ac:dyDescent="0.35">
      <c r="T690" s="44">
        <v>689</v>
      </c>
    </row>
    <row r="691" spans="20:20" x14ac:dyDescent="0.35">
      <c r="T691" s="44">
        <v>690</v>
      </c>
    </row>
    <row r="692" spans="20:20" x14ac:dyDescent="0.35">
      <c r="T692" s="44">
        <v>691</v>
      </c>
    </row>
    <row r="693" spans="20:20" x14ac:dyDescent="0.35">
      <c r="T693" s="44">
        <v>692</v>
      </c>
    </row>
    <row r="694" spans="20:20" x14ac:dyDescent="0.35">
      <c r="T694" s="44">
        <v>693</v>
      </c>
    </row>
    <row r="695" spans="20:20" x14ac:dyDescent="0.35">
      <c r="T695" s="44">
        <v>694</v>
      </c>
    </row>
    <row r="696" spans="20:20" x14ac:dyDescent="0.35">
      <c r="T696" s="44">
        <v>695</v>
      </c>
    </row>
    <row r="697" spans="20:20" x14ac:dyDescent="0.35">
      <c r="T697" s="44">
        <v>696</v>
      </c>
    </row>
    <row r="698" spans="20:20" x14ac:dyDescent="0.35">
      <c r="T698" s="44">
        <v>697</v>
      </c>
    </row>
    <row r="699" spans="20:20" x14ac:dyDescent="0.35">
      <c r="T699" s="44">
        <v>698</v>
      </c>
    </row>
    <row r="700" spans="20:20" x14ac:dyDescent="0.35">
      <c r="T700" s="44">
        <v>699</v>
      </c>
    </row>
    <row r="701" spans="20:20" x14ac:dyDescent="0.35">
      <c r="T701" s="44">
        <v>700</v>
      </c>
    </row>
    <row r="702" spans="20:20" x14ac:dyDescent="0.35">
      <c r="T702" s="44">
        <v>701</v>
      </c>
    </row>
    <row r="703" spans="20:20" x14ac:dyDescent="0.35">
      <c r="T703" s="44">
        <v>702</v>
      </c>
    </row>
    <row r="704" spans="20:20" x14ac:dyDescent="0.35">
      <c r="T704" s="44">
        <v>703</v>
      </c>
    </row>
    <row r="705" spans="20:20" x14ac:dyDescent="0.35">
      <c r="T705" s="44">
        <v>704</v>
      </c>
    </row>
    <row r="706" spans="20:20" x14ac:dyDescent="0.35">
      <c r="T706" s="44">
        <v>705</v>
      </c>
    </row>
    <row r="707" spans="20:20" x14ac:dyDescent="0.35">
      <c r="T707" s="44">
        <v>706</v>
      </c>
    </row>
    <row r="708" spans="20:20" x14ac:dyDescent="0.35">
      <c r="T708" s="44">
        <v>707</v>
      </c>
    </row>
    <row r="709" spans="20:20" x14ac:dyDescent="0.35">
      <c r="T709" s="44">
        <v>708</v>
      </c>
    </row>
    <row r="710" spans="20:20" x14ac:dyDescent="0.35">
      <c r="T710" s="44">
        <v>709</v>
      </c>
    </row>
    <row r="711" spans="20:20" x14ac:dyDescent="0.35">
      <c r="T711" s="44">
        <v>710</v>
      </c>
    </row>
    <row r="712" spans="20:20" x14ac:dyDescent="0.35">
      <c r="T712" s="44">
        <v>711</v>
      </c>
    </row>
    <row r="713" spans="20:20" x14ac:dyDescent="0.35">
      <c r="T713" s="44">
        <v>712</v>
      </c>
    </row>
    <row r="714" spans="20:20" x14ac:dyDescent="0.35">
      <c r="T714" s="44">
        <v>713</v>
      </c>
    </row>
    <row r="715" spans="20:20" x14ac:dyDescent="0.35">
      <c r="T715" s="44">
        <v>714</v>
      </c>
    </row>
    <row r="716" spans="20:20" x14ac:dyDescent="0.35">
      <c r="T716" s="44">
        <v>715</v>
      </c>
    </row>
    <row r="717" spans="20:20" x14ac:dyDescent="0.35">
      <c r="T717" s="44">
        <v>716</v>
      </c>
    </row>
    <row r="718" spans="20:20" x14ac:dyDescent="0.35">
      <c r="T718" s="44">
        <v>717</v>
      </c>
    </row>
    <row r="719" spans="20:20" x14ac:dyDescent="0.35">
      <c r="T719" s="44">
        <v>718</v>
      </c>
    </row>
    <row r="720" spans="20:20" x14ac:dyDescent="0.35">
      <c r="T720" s="44">
        <v>719</v>
      </c>
    </row>
    <row r="721" spans="20:20" x14ac:dyDescent="0.35">
      <c r="T721" s="44">
        <v>720</v>
      </c>
    </row>
    <row r="722" spans="20:20" x14ac:dyDescent="0.35">
      <c r="T722" s="44">
        <v>721</v>
      </c>
    </row>
    <row r="723" spans="20:20" x14ac:dyDescent="0.35">
      <c r="T723" s="44">
        <v>722</v>
      </c>
    </row>
    <row r="724" spans="20:20" x14ac:dyDescent="0.35">
      <c r="T724" s="44">
        <v>723</v>
      </c>
    </row>
    <row r="725" spans="20:20" x14ac:dyDescent="0.35">
      <c r="T725" s="44">
        <v>724</v>
      </c>
    </row>
    <row r="726" spans="20:20" x14ac:dyDescent="0.35">
      <c r="T726" s="44">
        <v>725</v>
      </c>
    </row>
    <row r="727" spans="20:20" x14ac:dyDescent="0.35">
      <c r="T727" s="44">
        <v>726</v>
      </c>
    </row>
    <row r="728" spans="20:20" x14ac:dyDescent="0.35">
      <c r="T728" s="44">
        <v>727</v>
      </c>
    </row>
    <row r="729" spans="20:20" x14ac:dyDescent="0.35">
      <c r="T729" s="44">
        <v>728</v>
      </c>
    </row>
    <row r="730" spans="20:20" x14ac:dyDescent="0.35">
      <c r="T730" s="44">
        <v>729</v>
      </c>
    </row>
    <row r="731" spans="20:20" x14ac:dyDescent="0.35">
      <c r="T731" s="44">
        <v>730</v>
      </c>
    </row>
    <row r="732" spans="20:20" x14ac:dyDescent="0.35">
      <c r="T732" s="44">
        <v>731</v>
      </c>
    </row>
    <row r="733" spans="20:20" x14ac:dyDescent="0.35">
      <c r="T733" s="44">
        <v>732</v>
      </c>
    </row>
    <row r="734" spans="20:20" x14ac:dyDescent="0.35">
      <c r="T734" s="44">
        <v>733</v>
      </c>
    </row>
    <row r="735" spans="20:20" x14ac:dyDescent="0.35">
      <c r="T735" s="44">
        <v>734</v>
      </c>
    </row>
    <row r="736" spans="20:20" x14ac:dyDescent="0.35">
      <c r="T736" s="44">
        <v>735</v>
      </c>
    </row>
    <row r="737" spans="20:20" x14ac:dyDescent="0.35">
      <c r="T737" s="44">
        <v>736</v>
      </c>
    </row>
    <row r="738" spans="20:20" x14ac:dyDescent="0.35">
      <c r="T738" s="44">
        <v>737</v>
      </c>
    </row>
    <row r="739" spans="20:20" x14ac:dyDescent="0.35">
      <c r="T739" s="44">
        <v>738</v>
      </c>
    </row>
    <row r="740" spans="20:20" x14ac:dyDescent="0.35">
      <c r="T740" s="44">
        <v>739</v>
      </c>
    </row>
    <row r="741" spans="20:20" x14ac:dyDescent="0.35">
      <c r="T741" s="44">
        <v>740</v>
      </c>
    </row>
    <row r="742" spans="20:20" x14ac:dyDescent="0.35">
      <c r="T742" s="44">
        <v>741</v>
      </c>
    </row>
    <row r="743" spans="20:20" x14ac:dyDescent="0.35">
      <c r="T743" s="44">
        <v>742</v>
      </c>
    </row>
    <row r="744" spans="20:20" x14ac:dyDescent="0.35">
      <c r="T744" s="44">
        <v>743</v>
      </c>
    </row>
    <row r="745" spans="20:20" x14ac:dyDescent="0.35">
      <c r="T745" s="44">
        <v>744</v>
      </c>
    </row>
    <row r="746" spans="20:20" x14ac:dyDescent="0.35">
      <c r="T746" s="44">
        <v>745</v>
      </c>
    </row>
    <row r="747" spans="20:20" x14ac:dyDescent="0.35">
      <c r="T747" s="44">
        <v>746</v>
      </c>
    </row>
    <row r="748" spans="20:20" x14ac:dyDescent="0.35">
      <c r="T748" s="44">
        <v>747</v>
      </c>
    </row>
    <row r="749" spans="20:20" x14ac:dyDescent="0.35">
      <c r="T749" s="44">
        <v>748</v>
      </c>
    </row>
    <row r="750" spans="20:20" x14ac:dyDescent="0.35">
      <c r="T750" s="44">
        <v>749</v>
      </c>
    </row>
    <row r="751" spans="20:20" x14ac:dyDescent="0.35">
      <c r="T751" s="44">
        <v>750</v>
      </c>
    </row>
    <row r="752" spans="20:20" x14ac:dyDescent="0.35">
      <c r="T752" s="44">
        <v>751</v>
      </c>
    </row>
    <row r="753" spans="20:20" x14ac:dyDescent="0.35">
      <c r="T753" s="44">
        <v>752</v>
      </c>
    </row>
    <row r="754" spans="20:20" x14ac:dyDescent="0.35">
      <c r="T754" s="44">
        <v>753</v>
      </c>
    </row>
    <row r="755" spans="20:20" x14ac:dyDescent="0.35">
      <c r="T755" s="44">
        <v>754</v>
      </c>
    </row>
    <row r="756" spans="20:20" x14ac:dyDescent="0.35">
      <c r="T756" s="44">
        <v>755</v>
      </c>
    </row>
    <row r="757" spans="20:20" x14ac:dyDescent="0.35">
      <c r="T757" s="44">
        <v>756</v>
      </c>
    </row>
    <row r="758" spans="20:20" x14ac:dyDescent="0.35">
      <c r="T758" s="44">
        <v>757</v>
      </c>
    </row>
    <row r="759" spans="20:20" x14ac:dyDescent="0.35">
      <c r="T759" s="44">
        <v>758</v>
      </c>
    </row>
    <row r="760" spans="20:20" x14ac:dyDescent="0.35">
      <c r="T760" s="44">
        <v>759</v>
      </c>
    </row>
    <row r="761" spans="20:20" x14ac:dyDescent="0.35">
      <c r="T761" s="44">
        <v>760</v>
      </c>
    </row>
    <row r="762" spans="20:20" x14ac:dyDescent="0.35">
      <c r="T762" s="44">
        <v>761</v>
      </c>
    </row>
    <row r="763" spans="20:20" x14ac:dyDescent="0.35">
      <c r="T763" s="44">
        <v>762</v>
      </c>
    </row>
    <row r="764" spans="20:20" x14ac:dyDescent="0.35">
      <c r="T764" s="44">
        <v>763</v>
      </c>
    </row>
    <row r="765" spans="20:20" x14ac:dyDescent="0.35">
      <c r="T765" s="44">
        <v>764</v>
      </c>
    </row>
    <row r="766" spans="20:20" x14ac:dyDescent="0.35">
      <c r="T766" s="44">
        <v>765</v>
      </c>
    </row>
    <row r="767" spans="20:20" x14ac:dyDescent="0.35">
      <c r="T767" s="44">
        <v>766</v>
      </c>
    </row>
    <row r="768" spans="20:20" x14ac:dyDescent="0.35">
      <c r="T768" s="44">
        <v>767</v>
      </c>
    </row>
    <row r="769" spans="20:20" x14ac:dyDescent="0.35">
      <c r="T769" s="44">
        <v>768</v>
      </c>
    </row>
    <row r="770" spans="20:20" x14ac:dyDescent="0.35">
      <c r="T770" s="44">
        <v>769</v>
      </c>
    </row>
    <row r="771" spans="20:20" x14ac:dyDescent="0.35">
      <c r="T771" s="44">
        <v>770</v>
      </c>
    </row>
    <row r="772" spans="20:20" x14ac:dyDescent="0.35">
      <c r="T772" s="44">
        <v>771</v>
      </c>
    </row>
    <row r="773" spans="20:20" x14ac:dyDescent="0.35">
      <c r="T773" s="44">
        <v>772</v>
      </c>
    </row>
    <row r="774" spans="20:20" x14ac:dyDescent="0.35">
      <c r="T774" s="44">
        <v>773</v>
      </c>
    </row>
    <row r="775" spans="20:20" x14ac:dyDescent="0.35">
      <c r="T775" s="44">
        <v>774</v>
      </c>
    </row>
    <row r="776" spans="20:20" x14ac:dyDescent="0.35">
      <c r="T776" s="44">
        <v>775</v>
      </c>
    </row>
    <row r="777" spans="20:20" x14ac:dyDescent="0.35">
      <c r="T777" s="44">
        <v>776</v>
      </c>
    </row>
    <row r="778" spans="20:20" x14ac:dyDescent="0.35">
      <c r="T778" s="44">
        <v>777</v>
      </c>
    </row>
    <row r="779" spans="20:20" x14ac:dyDescent="0.35">
      <c r="T779" s="44">
        <v>778</v>
      </c>
    </row>
    <row r="780" spans="20:20" x14ac:dyDescent="0.35">
      <c r="T780" s="44">
        <v>779</v>
      </c>
    </row>
    <row r="781" spans="20:20" x14ac:dyDescent="0.35">
      <c r="T781" s="44">
        <v>780</v>
      </c>
    </row>
    <row r="782" spans="20:20" x14ac:dyDescent="0.35">
      <c r="T782" s="44">
        <v>781</v>
      </c>
    </row>
    <row r="783" spans="20:20" x14ac:dyDescent="0.35">
      <c r="T783" s="44">
        <v>782</v>
      </c>
    </row>
    <row r="784" spans="20:20" x14ac:dyDescent="0.35">
      <c r="T784" s="44">
        <v>783</v>
      </c>
    </row>
    <row r="785" spans="20:20" x14ac:dyDescent="0.35">
      <c r="T785" s="44">
        <v>784</v>
      </c>
    </row>
    <row r="786" spans="20:20" x14ac:dyDescent="0.35">
      <c r="T786" s="44">
        <v>785</v>
      </c>
    </row>
    <row r="787" spans="20:20" x14ac:dyDescent="0.35">
      <c r="T787" s="44">
        <v>786</v>
      </c>
    </row>
    <row r="788" spans="20:20" x14ac:dyDescent="0.35">
      <c r="T788" s="44">
        <v>787</v>
      </c>
    </row>
    <row r="789" spans="20:20" x14ac:dyDescent="0.35">
      <c r="T789" s="44">
        <v>788</v>
      </c>
    </row>
    <row r="790" spans="20:20" x14ac:dyDescent="0.35">
      <c r="T790" s="44">
        <v>789</v>
      </c>
    </row>
    <row r="791" spans="20:20" x14ac:dyDescent="0.35">
      <c r="T791" s="44">
        <v>790</v>
      </c>
    </row>
    <row r="792" spans="20:20" x14ac:dyDescent="0.35">
      <c r="T792" s="44">
        <v>791</v>
      </c>
    </row>
    <row r="793" spans="20:20" x14ac:dyDescent="0.35">
      <c r="T793" s="44">
        <v>792</v>
      </c>
    </row>
    <row r="794" spans="20:20" x14ac:dyDescent="0.35">
      <c r="T794" s="44">
        <v>793</v>
      </c>
    </row>
    <row r="795" spans="20:20" x14ac:dyDescent="0.35">
      <c r="T795" s="44">
        <v>794</v>
      </c>
    </row>
    <row r="796" spans="20:20" x14ac:dyDescent="0.35">
      <c r="T796" s="44">
        <v>795</v>
      </c>
    </row>
    <row r="797" spans="20:20" x14ac:dyDescent="0.35">
      <c r="T797" s="44">
        <v>796</v>
      </c>
    </row>
    <row r="798" spans="20:20" x14ac:dyDescent="0.35">
      <c r="T798" s="44">
        <v>797</v>
      </c>
    </row>
    <row r="799" spans="20:20" x14ac:dyDescent="0.35">
      <c r="T799" s="44">
        <v>798</v>
      </c>
    </row>
    <row r="800" spans="20:20" x14ac:dyDescent="0.35">
      <c r="T800" s="44">
        <v>799</v>
      </c>
    </row>
    <row r="801" spans="20:20" x14ac:dyDescent="0.35">
      <c r="T801" s="44">
        <v>800</v>
      </c>
    </row>
    <row r="802" spans="20:20" x14ac:dyDescent="0.35">
      <c r="T802" s="44">
        <v>801</v>
      </c>
    </row>
    <row r="803" spans="20:20" x14ac:dyDescent="0.35">
      <c r="T803" s="44">
        <v>802</v>
      </c>
    </row>
    <row r="804" spans="20:20" x14ac:dyDescent="0.35">
      <c r="T804" s="44">
        <v>803</v>
      </c>
    </row>
    <row r="805" spans="20:20" x14ac:dyDescent="0.35">
      <c r="T805" s="44">
        <v>804</v>
      </c>
    </row>
    <row r="806" spans="20:20" x14ac:dyDescent="0.35">
      <c r="T806" s="44">
        <v>805</v>
      </c>
    </row>
    <row r="807" spans="20:20" x14ac:dyDescent="0.35">
      <c r="T807" s="44">
        <v>806</v>
      </c>
    </row>
    <row r="808" spans="20:20" x14ac:dyDescent="0.35">
      <c r="T808" s="44">
        <v>807</v>
      </c>
    </row>
    <row r="809" spans="20:20" x14ac:dyDescent="0.35">
      <c r="T809" s="44">
        <v>808</v>
      </c>
    </row>
    <row r="810" spans="20:20" x14ac:dyDescent="0.35">
      <c r="T810" s="44">
        <v>809</v>
      </c>
    </row>
    <row r="811" spans="20:20" x14ac:dyDescent="0.35">
      <c r="T811" s="44">
        <v>810</v>
      </c>
    </row>
    <row r="812" spans="20:20" x14ac:dyDescent="0.35">
      <c r="T812" s="44">
        <v>811</v>
      </c>
    </row>
    <row r="813" spans="20:20" x14ac:dyDescent="0.35">
      <c r="T813" s="44">
        <v>812</v>
      </c>
    </row>
    <row r="814" spans="20:20" x14ac:dyDescent="0.35">
      <c r="T814" s="44">
        <v>813</v>
      </c>
    </row>
    <row r="815" spans="20:20" x14ac:dyDescent="0.35">
      <c r="T815" s="44">
        <v>814</v>
      </c>
    </row>
    <row r="816" spans="20:20" x14ac:dyDescent="0.35">
      <c r="T816" s="44">
        <v>815</v>
      </c>
    </row>
    <row r="817" spans="20:20" x14ac:dyDescent="0.35">
      <c r="T817" s="44">
        <v>816</v>
      </c>
    </row>
    <row r="818" spans="20:20" x14ac:dyDescent="0.35">
      <c r="T818" s="44">
        <v>817</v>
      </c>
    </row>
    <row r="819" spans="20:20" x14ac:dyDescent="0.35">
      <c r="T819" s="44">
        <v>818</v>
      </c>
    </row>
    <row r="820" spans="20:20" x14ac:dyDescent="0.35">
      <c r="T820" s="44">
        <v>819</v>
      </c>
    </row>
    <row r="821" spans="20:20" x14ac:dyDescent="0.35">
      <c r="T821" s="44">
        <v>820</v>
      </c>
    </row>
    <row r="822" spans="20:20" x14ac:dyDescent="0.35">
      <c r="T822" s="44">
        <v>821</v>
      </c>
    </row>
    <row r="823" spans="20:20" x14ac:dyDescent="0.35">
      <c r="T823" s="44">
        <v>822</v>
      </c>
    </row>
    <row r="824" spans="20:20" x14ac:dyDescent="0.35">
      <c r="T824" s="44">
        <v>823</v>
      </c>
    </row>
    <row r="825" spans="20:20" x14ac:dyDescent="0.35">
      <c r="T825" s="44">
        <v>824</v>
      </c>
    </row>
    <row r="826" spans="20:20" x14ac:dyDescent="0.35">
      <c r="T826" s="44">
        <v>825</v>
      </c>
    </row>
    <row r="827" spans="20:20" x14ac:dyDescent="0.35">
      <c r="T827" s="44">
        <v>826</v>
      </c>
    </row>
    <row r="828" spans="20:20" x14ac:dyDescent="0.35">
      <c r="T828" s="44">
        <v>827</v>
      </c>
    </row>
    <row r="829" spans="20:20" x14ac:dyDescent="0.35">
      <c r="T829" s="44">
        <v>828</v>
      </c>
    </row>
    <row r="830" spans="20:20" x14ac:dyDescent="0.35">
      <c r="T830" s="44">
        <v>829</v>
      </c>
    </row>
    <row r="831" spans="20:20" x14ac:dyDescent="0.35">
      <c r="T831" s="44">
        <v>830</v>
      </c>
    </row>
    <row r="832" spans="20:20" x14ac:dyDescent="0.35">
      <c r="T832" s="44">
        <v>831</v>
      </c>
    </row>
    <row r="833" spans="20:20" x14ac:dyDescent="0.35">
      <c r="T833" s="44">
        <v>832</v>
      </c>
    </row>
    <row r="834" spans="20:20" x14ac:dyDescent="0.35">
      <c r="T834" s="44">
        <v>833</v>
      </c>
    </row>
    <row r="835" spans="20:20" x14ac:dyDescent="0.35">
      <c r="T835" s="44">
        <v>834</v>
      </c>
    </row>
    <row r="836" spans="20:20" x14ac:dyDescent="0.35">
      <c r="T836" s="44">
        <v>835</v>
      </c>
    </row>
    <row r="837" spans="20:20" x14ac:dyDescent="0.35">
      <c r="T837" s="44">
        <v>836</v>
      </c>
    </row>
    <row r="838" spans="20:20" x14ac:dyDescent="0.35">
      <c r="T838" s="44">
        <v>837</v>
      </c>
    </row>
    <row r="839" spans="20:20" x14ac:dyDescent="0.35">
      <c r="T839" s="44">
        <v>838</v>
      </c>
    </row>
    <row r="840" spans="20:20" x14ac:dyDescent="0.35">
      <c r="T840" s="44">
        <v>839</v>
      </c>
    </row>
    <row r="841" spans="20:20" x14ac:dyDescent="0.35">
      <c r="T841" s="44">
        <v>840</v>
      </c>
    </row>
    <row r="842" spans="20:20" x14ac:dyDescent="0.35">
      <c r="T842" s="44">
        <v>841</v>
      </c>
    </row>
    <row r="843" spans="20:20" x14ac:dyDescent="0.35">
      <c r="T843" s="44">
        <v>842</v>
      </c>
    </row>
    <row r="844" spans="20:20" x14ac:dyDescent="0.35">
      <c r="T844" s="44">
        <v>843</v>
      </c>
    </row>
    <row r="845" spans="20:20" x14ac:dyDescent="0.35">
      <c r="T845" s="44">
        <v>844</v>
      </c>
    </row>
    <row r="846" spans="20:20" x14ac:dyDescent="0.35">
      <c r="T846" s="44">
        <v>845</v>
      </c>
    </row>
    <row r="847" spans="20:20" x14ac:dyDescent="0.35">
      <c r="T847" s="44">
        <v>846</v>
      </c>
    </row>
    <row r="848" spans="20:20" x14ac:dyDescent="0.35">
      <c r="T848" s="44">
        <v>847</v>
      </c>
    </row>
    <row r="849" spans="20:20" x14ac:dyDescent="0.35">
      <c r="T849" s="44">
        <v>848</v>
      </c>
    </row>
    <row r="850" spans="20:20" x14ac:dyDescent="0.35">
      <c r="T850" s="44">
        <v>849</v>
      </c>
    </row>
    <row r="851" spans="20:20" x14ac:dyDescent="0.35">
      <c r="T851" s="44">
        <v>850</v>
      </c>
    </row>
    <row r="852" spans="20:20" x14ac:dyDescent="0.35">
      <c r="T852" s="44">
        <v>851</v>
      </c>
    </row>
    <row r="853" spans="20:20" x14ac:dyDescent="0.35">
      <c r="T853" s="44">
        <v>852</v>
      </c>
    </row>
    <row r="854" spans="20:20" x14ac:dyDescent="0.35">
      <c r="T854" s="44">
        <v>853</v>
      </c>
    </row>
    <row r="855" spans="20:20" x14ac:dyDescent="0.35">
      <c r="T855" s="44">
        <v>854</v>
      </c>
    </row>
    <row r="856" spans="20:20" x14ac:dyDescent="0.35">
      <c r="T856" s="44">
        <v>855</v>
      </c>
    </row>
    <row r="857" spans="20:20" x14ac:dyDescent="0.35">
      <c r="T857" s="44">
        <v>856</v>
      </c>
    </row>
    <row r="858" spans="20:20" x14ac:dyDescent="0.35">
      <c r="T858" s="44">
        <v>857</v>
      </c>
    </row>
    <row r="859" spans="20:20" x14ac:dyDescent="0.35">
      <c r="T859" s="44">
        <v>858</v>
      </c>
    </row>
    <row r="860" spans="20:20" x14ac:dyDescent="0.35">
      <c r="T860" s="44">
        <v>859</v>
      </c>
    </row>
    <row r="861" spans="20:20" x14ac:dyDescent="0.35">
      <c r="T861" s="44">
        <v>860</v>
      </c>
    </row>
    <row r="862" spans="20:20" x14ac:dyDescent="0.35">
      <c r="T862" s="44">
        <v>861</v>
      </c>
    </row>
    <row r="863" spans="20:20" x14ac:dyDescent="0.35">
      <c r="T863" s="44">
        <v>862</v>
      </c>
    </row>
    <row r="864" spans="20:20" x14ac:dyDescent="0.35">
      <c r="T864" s="44">
        <v>863</v>
      </c>
    </row>
    <row r="865" spans="20:20" x14ac:dyDescent="0.35">
      <c r="T865" s="44">
        <v>864</v>
      </c>
    </row>
    <row r="866" spans="20:20" x14ac:dyDescent="0.35">
      <c r="T866" s="44">
        <v>865</v>
      </c>
    </row>
    <row r="867" spans="20:20" x14ac:dyDescent="0.35">
      <c r="T867" s="44">
        <v>866</v>
      </c>
    </row>
    <row r="868" spans="20:20" x14ac:dyDescent="0.35">
      <c r="T868" s="44">
        <v>867</v>
      </c>
    </row>
    <row r="869" spans="20:20" x14ac:dyDescent="0.35">
      <c r="T869" s="44">
        <v>868</v>
      </c>
    </row>
    <row r="870" spans="20:20" x14ac:dyDescent="0.35">
      <c r="T870" s="44">
        <v>869</v>
      </c>
    </row>
    <row r="871" spans="20:20" x14ac:dyDescent="0.35">
      <c r="T871" s="44">
        <v>870</v>
      </c>
    </row>
    <row r="872" spans="20:20" x14ac:dyDescent="0.35">
      <c r="T872" s="44">
        <v>871</v>
      </c>
    </row>
    <row r="873" spans="20:20" x14ac:dyDescent="0.35">
      <c r="T873" s="44">
        <v>872</v>
      </c>
    </row>
    <row r="874" spans="20:20" x14ac:dyDescent="0.35">
      <c r="T874" s="44">
        <v>873</v>
      </c>
    </row>
    <row r="875" spans="20:20" x14ac:dyDescent="0.35">
      <c r="T875" s="44">
        <v>874</v>
      </c>
    </row>
    <row r="876" spans="20:20" x14ac:dyDescent="0.35">
      <c r="T876" s="44">
        <v>875</v>
      </c>
    </row>
    <row r="877" spans="20:20" x14ac:dyDescent="0.35">
      <c r="T877" s="44">
        <v>876</v>
      </c>
    </row>
    <row r="878" spans="20:20" x14ac:dyDescent="0.35">
      <c r="T878" s="44">
        <v>877</v>
      </c>
    </row>
    <row r="879" spans="20:20" x14ac:dyDescent="0.35">
      <c r="T879" s="44">
        <v>878</v>
      </c>
    </row>
    <row r="880" spans="20:20" x14ac:dyDescent="0.35">
      <c r="T880" s="44">
        <v>879</v>
      </c>
    </row>
    <row r="881" spans="20:20" x14ac:dyDescent="0.35">
      <c r="T881" s="44">
        <v>880</v>
      </c>
    </row>
    <row r="882" spans="20:20" x14ac:dyDescent="0.35">
      <c r="T882" s="44">
        <v>881</v>
      </c>
    </row>
    <row r="883" spans="20:20" x14ac:dyDescent="0.35">
      <c r="T883" s="44">
        <v>882</v>
      </c>
    </row>
    <row r="884" spans="20:20" x14ac:dyDescent="0.35">
      <c r="T884" s="44">
        <v>883</v>
      </c>
    </row>
    <row r="885" spans="20:20" x14ac:dyDescent="0.35">
      <c r="T885" s="44">
        <v>884</v>
      </c>
    </row>
    <row r="886" spans="20:20" x14ac:dyDescent="0.35">
      <c r="T886" s="44">
        <v>885</v>
      </c>
    </row>
    <row r="887" spans="20:20" x14ac:dyDescent="0.35">
      <c r="T887" s="44">
        <v>886</v>
      </c>
    </row>
    <row r="888" spans="20:20" x14ac:dyDescent="0.35">
      <c r="T888" s="44">
        <v>887</v>
      </c>
    </row>
    <row r="889" spans="20:20" x14ac:dyDescent="0.35">
      <c r="T889" s="44">
        <v>888</v>
      </c>
    </row>
    <row r="890" spans="20:20" x14ac:dyDescent="0.35">
      <c r="T890" s="44">
        <v>889</v>
      </c>
    </row>
    <row r="891" spans="20:20" x14ac:dyDescent="0.35">
      <c r="T891" s="44">
        <v>890</v>
      </c>
    </row>
    <row r="892" spans="20:20" x14ac:dyDescent="0.35">
      <c r="T892" s="44">
        <v>891</v>
      </c>
    </row>
    <row r="893" spans="20:20" x14ac:dyDescent="0.35">
      <c r="T893" s="44">
        <v>892</v>
      </c>
    </row>
    <row r="894" spans="20:20" x14ac:dyDescent="0.35">
      <c r="T894" s="44">
        <v>893</v>
      </c>
    </row>
    <row r="895" spans="20:20" x14ac:dyDescent="0.35">
      <c r="T895" s="44">
        <v>894</v>
      </c>
    </row>
    <row r="896" spans="20:20" x14ac:dyDescent="0.35">
      <c r="T896" s="44">
        <v>895</v>
      </c>
    </row>
    <row r="897" spans="20:20" x14ac:dyDescent="0.35">
      <c r="T897" s="44">
        <v>896</v>
      </c>
    </row>
    <row r="898" spans="20:20" x14ac:dyDescent="0.35">
      <c r="T898" s="44">
        <v>897</v>
      </c>
    </row>
    <row r="899" spans="20:20" x14ac:dyDescent="0.35">
      <c r="T899" s="44">
        <v>898</v>
      </c>
    </row>
    <row r="900" spans="20:20" x14ac:dyDescent="0.35">
      <c r="T900" s="44">
        <v>899</v>
      </c>
    </row>
    <row r="901" spans="20:20" x14ac:dyDescent="0.35">
      <c r="T901" s="44">
        <v>900</v>
      </c>
    </row>
    <row r="902" spans="20:20" x14ac:dyDescent="0.35">
      <c r="T902" s="44">
        <v>901</v>
      </c>
    </row>
    <row r="903" spans="20:20" x14ac:dyDescent="0.35">
      <c r="T903" s="44">
        <v>902</v>
      </c>
    </row>
    <row r="904" spans="20:20" x14ac:dyDescent="0.35">
      <c r="T904" s="44">
        <v>903</v>
      </c>
    </row>
    <row r="905" spans="20:20" x14ac:dyDescent="0.35">
      <c r="T905" s="44">
        <v>904</v>
      </c>
    </row>
    <row r="906" spans="20:20" x14ac:dyDescent="0.35">
      <c r="T906" s="44">
        <v>905</v>
      </c>
    </row>
    <row r="907" spans="20:20" x14ac:dyDescent="0.35">
      <c r="T907" s="44">
        <v>906</v>
      </c>
    </row>
    <row r="908" spans="20:20" x14ac:dyDescent="0.35">
      <c r="T908" s="44">
        <v>907</v>
      </c>
    </row>
    <row r="909" spans="20:20" x14ac:dyDescent="0.35">
      <c r="T909" s="44">
        <v>908</v>
      </c>
    </row>
    <row r="910" spans="20:20" x14ac:dyDescent="0.35">
      <c r="T910" s="44">
        <v>909</v>
      </c>
    </row>
    <row r="911" spans="20:20" x14ac:dyDescent="0.35">
      <c r="T911" s="44">
        <v>910</v>
      </c>
    </row>
    <row r="912" spans="20:20" x14ac:dyDescent="0.35">
      <c r="T912" s="44">
        <v>911</v>
      </c>
    </row>
    <row r="913" spans="20:20" x14ac:dyDescent="0.35">
      <c r="T913" s="44">
        <v>912</v>
      </c>
    </row>
    <row r="914" spans="20:20" x14ac:dyDescent="0.35">
      <c r="T914" s="44">
        <v>913</v>
      </c>
    </row>
    <row r="915" spans="20:20" x14ac:dyDescent="0.35">
      <c r="T915" s="44">
        <v>914</v>
      </c>
    </row>
    <row r="916" spans="20:20" x14ac:dyDescent="0.35">
      <c r="T916" s="44">
        <v>915</v>
      </c>
    </row>
    <row r="917" spans="20:20" x14ac:dyDescent="0.35">
      <c r="T917" s="44">
        <v>916</v>
      </c>
    </row>
    <row r="918" spans="20:20" x14ac:dyDescent="0.35">
      <c r="T918" s="44">
        <v>917</v>
      </c>
    </row>
    <row r="919" spans="20:20" x14ac:dyDescent="0.35">
      <c r="T919" s="44">
        <v>918</v>
      </c>
    </row>
    <row r="920" spans="20:20" x14ac:dyDescent="0.35">
      <c r="T920" s="44">
        <v>919</v>
      </c>
    </row>
    <row r="921" spans="20:20" x14ac:dyDescent="0.35">
      <c r="T921" s="44">
        <v>920</v>
      </c>
    </row>
    <row r="922" spans="20:20" x14ac:dyDescent="0.35">
      <c r="T922" s="44">
        <v>921</v>
      </c>
    </row>
    <row r="923" spans="20:20" x14ac:dyDescent="0.35">
      <c r="T923" s="44">
        <v>922</v>
      </c>
    </row>
    <row r="924" spans="20:20" x14ac:dyDescent="0.35">
      <c r="T924" s="44">
        <v>923</v>
      </c>
    </row>
    <row r="925" spans="20:20" x14ac:dyDescent="0.35">
      <c r="T925" s="44">
        <v>924</v>
      </c>
    </row>
    <row r="926" spans="20:20" x14ac:dyDescent="0.35">
      <c r="T926" s="44">
        <v>925</v>
      </c>
    </row>
    <row r="927" spans="20:20" x14ac:dyDescent="0.35">
      <c r="T927" s="44">
        <v>926</v>
      </c>
    </row>
    <row r="928" spans="20:20" x14ac:dyDescent="0.35">
      <c r="T928" s="44">
        <v>927</v>
      </c>
    </row>
    <row r="929" spans="20:20" x14ac:dyDescent="0.35">
      <c r="T929" s="44">
        <v>928</v>
      </c>
    </row>
    <row r="930" spans="20:20" x14ac:dyDescent="0.35">
      <c r="T930" s="44">
        <v>929</v>
      </c>
    </row>
    <row r="931" spans="20:20" x14ac:dyDescent="0.35">
      <c r="T931" s="44">
        <v>930</v>
      </c>
    </row>
    <row r="932" spans="20:20" x14ac:dyDescent="0.35">
      <c r="T932" s="44">
        <v>931</v>
      </c>
    </row>
    <row r="933" spans="20:20" x14ac:dyDescent="0.35">
      <c r="T933" s="44">
        <v>932</v>
      </c>
    </row>
    <row r="934" spans="20:20" x14ac:dyDescent="0.35">
      <c r="T934" s="44">
        <v>933</v>
      </c>
    </row>
    <row r="935" spans="20:20" x14ac:dyDescent="0.35">
      <c r="T935" s="44">
        <v>934</v>
      </c>
    </row>
    <row r="936" spans="20:20" x14ac:dyDescent="0.35">
      <c r="T936" s="44">
        <v>935</v>
      </c>
    </row>
    <row r="937" spans="20:20" x14ac:dyDescent="0.35">
      <c r="T937" s="44">
        <v>936</v>
      </c>
    </row>
    <row r="938" spans="20:20" x14ac:dyDescent="0.35">
      <c r="T938" s="44">
        <v>937</v>
      </c>
    </row>
    <row r="939" spans="20:20" x14ac:dyDescent="0.35">
      <c r="T939" s="44">
        <v>938</v>
      </c>
    </row>
    <row r="940" spans="20:20" x14ac:dyDescent="0.35">
      <c r="T940" s="44">
        <v>939</v>
      </c>
    </row>
    <row r="941" spans="20:20" x14ac:dyDescent="0.35">
      <c r="T941" s="44">
        <v>940</v>
      </c>
    </row>
    <row r="942" spans="20:20" x14ac:dyDescent="0.35">
      <c r="T942" s="44">
        <v>941</v>
      </c>
    </row>
    <row r="943" spans="20:20" x14ac:dyDescent="0.35">
      <c r="T943" s="44">
        <v>942</v>
      </c>
    </row>
    <row r="944" spans="20:20" x14ac:dyDescent="0.35">
      <c r="T944" s="44">
        <v>943</v>
      </c>
    </row>
    <row r="945" spans="20:20" x14ac:dyDescent="0.35">
      <c r="T945" s="44">
        <v>944</v>
      </c>
    </row>
    <row r="946" spans="20:20" x14ac:dyDescent="0.35">
      <c r="T946" s="44">
        <v>945</v>
      </c>
    </row>
    <row r="947" spans="20:20" x14ac:dyDescent="0.35">
      <c r="T947" s="44">
        <v>946</v>
      </c>
    </row>
    <row r="948" spans="20:20" x14ac:dyDescent="0.35">
      <c r="T948" s="44">
        <v>947</v>
      </c>
    </row>
    <row r="949" spans="20:20" x14ac:dyDescent="0.35">
      <c r="T949" s="44">
        <v>948</v>
      </c>
    </row>
    <row r="950" spans="20:20" x14ac:dyDescent="0.35">
      <c r="T950" s="44">
        <v>949</v>
      </c>
    </row>
    <row r="951" spans="20:20" x14ac:dyDescent="0.35">
      <c r="T951" s="44">
        <v>950</v>
      </c>
    </row>
    <row r="952" spans="20:20" x14ac:dyDescent="0.35">
      <c r="T952" s="44">
        <v>951</v>
      </c>
    </row>
    <row r="953" spans="20:20" x14ac:dyDescent="0.35">
      <c r="T953" s="44">
        <v>952</v>
      </c>
    </row>
    <row r="954" spans="20:20" x14ac:dyDescent="0.35">
      <c r="T954" s="44">
        <v>953</v>
      </c>
    </row>
    <row r="955" spans="20:20" x14ac:dyDescent="0.35">
      <c r="T955" s="44">
        <v>954</v>
      </c>
    </row>
    <row r="956" spans="20:20" x14ac:dyDescent="0.35">
      <c r="T956" s="44">
        <v>955</v>
      </c>
    </row>
    <row r="957" spans="20:20" x14ac:dyDescent="0.35">
      <c r="T957" s="44">
        <v>956</v>
      </c>
    </row>
    <row r="958" spans="20:20" x14ac:dyDescent="0.35">
      <c r="T958" s="44">
        <v>957</v>
      </c>
    </row>
    <row r="959" spans="20:20" x14ac:dyDescent="0.35">
      <c r="T959" s="44">
        <v>958</v>
      </c>
    </row>
    <row r="960" spans="20:20" x14ac:dyDescent="0.35">
      <c r="T960" s="44">
        <v>959</v>
      </c>
    </row>
    <row r="961" spans="20:20" x14ac:dyDescent="0.35">
      <c r="T961" s="44">
        <v>960</v>
      </c>
    </row>
    <row r="962" spans="20:20" x14ac:dyDescent="0.35">
      <c r="T962" s="44">
        <v>961</v>
      </c>
    </row>
    <row r="963" spans="20:20" x14ac:dyDescent="0.35">
      <c r="T963" s="44">
        <v>962</v>
      </c>
    </row>
    <row r="964" spans="20:20" x14ac:dyDescent="0.35">
      <c r="T964" s="44">
        <v>963</v>
      </c>
    </row>
    <row r="965" spans="20:20" x14ac:dyDescent="0.35">
      <c r="T965" s="44">
        <v>964</v>
      </c>
    </row>
    <row r="966" spans="20:20" x14ac:dyDescent="0.35">
      <c r="T966" s="44">
        <v>965</v>
      </c>
    </row>
    <row r="967" spans="20:20" x14ac:dyDescent="0.35">
      <c r="T967" s="44">
        <v>966</v>
      </c>
    </row>
    <row r="968" spans="20:20" x14ac:dyDescent="0.35">
      <c r="T968" s="44">
        <v>967</v>
      </c>
    </row>
    <row r="969" spans="20:20" x14ac:dyDescent="0.35">
      <c r="T969" s="44">
        <v>968</v>
      </c>
    </row>
    <row r="970" spans="20:20" x14ac:dyDescent="0.35">
      <c r="T970" s="44">
        <v>969</v>
      </c>
    </row>
    <row r="971" spans="20:20" x14ac:dyDescent="0.35">
      <c r="T971" s="44">
        <v>970</v>
      </c>
    </row>
    <row r="972" spans="20:20" x14ac:dyDescent="0.35">
      <c r="T972" s="44">
        <v>971</v>
      </c>
    </row>
    <row r="973" spans="20:20" x14ac:dyDescent="0.35">
      <c r="T973" s="44">
        <v>972</v>
      </c>
    </row>
    <row r="974" spans="20:20" x14ac:dyDescent="0.35">
      <c r="T974" s="44">
        <v>973</v>
      </c>
    </row>
    <row r="975" spans="20:20" x14ac:dyDescent="0.35">
      <c r="T975" s="44">
        <v>974</v>
      </c>
    </row>
    <row r="976" spans="20:20" x14ac:dyDescent="0.35">
      <c r="T976" s="44">
        <v>975</v>
      </c>
    </row>
    <row r="977" spans="20:20" x14ac:dyDescent="0.35">
      <c r="T977" s="44">
        <v>976</v>
      </c>
    </row>
    <row r="978" spans="20:20" x14ac:dyDescent="0.35">
      <c r="T978" s="44">
        <v>977</v>
      </c>
    </row>
    <row r="979" spans="20:20" x14ac:dyDescent="0.35">
      <c r="T979" s="44">
        <v>978</v>
      </c>
    </row>
    <row r="980" spans="20:20" x14ac:dyDescent="0.35">
      <c r="T980" s="44">
        <v>979</v>
      </c>
    </row>
    <row r="981" spans="20:20" x14ac:dyDescent="0.35">
      <c r="T981" s="44">
        <v>980</v>
      </c>
    </row>
    <row r="982" spans="20:20" x14ac:dyDescent="0.35">
      <c r="T982" s="44">
        <v>981</v>
      </c>
    </row>
    <row r="983" spans="20:20" x14ac:dyDescent="0.35">
      <c r="T983" s="44">
        <v>982</v>
      </c>
    </row>
    <row r="984" spans="20:20" x14ac:dyDescent="0.35">
      <c r="T984" s="44">
        <v>983</v>
      </c>
    </row>
    <row r="985" spans="20:20" x14ac:dyDescent="0.35">
      <c r="T985" s="44">
        <v>984</v>
      </c>
    </row>
    <row r="986" spans="20:20" x14ac:dyDescent="0.35">
      <c r="T986" s="44">
        <v>985</v>
      </c>
    </row>
    <row r="987" spans="20:20" x14ac:dyDescent="0.35">
      <c r="T987" s="44">
        <v>986</v>
      </c>
    </row>
    <row r="988" spans="20:20" x14ac:dyDescent="0.35">
      <c r="T988" s="44">
        <v>987</v>
      </c>
    </row>
    <row r="989" spans="20:20" x14ac:dyDescent="0.35">
      <c r="T989" s="44">
        <v>988</v>
      </c>
    </row>
    <row r="990" spans="20:20" x14ac:dyDescent="0.35">
      <c r="T990" s="44">
        <v>989</v>
      </c>
    </row>
    <row r="991" spans="20:20" x14ac:dyDescent="0.35">
      <c r="T991" s="44">
        <v>990</v>
      </c>
    </row>
    <row r="992" spans="20:20" x14ac:dyDescent="0.35">
      <c r="T992" s="44">
        <v>991</v>
      </c>
    </row>
    <row r="993" spans="20:20" x14ac:dyDescent="0.35">
      <c r="T993" s="44">
        <v>992</v>
      </c>
    </row>
    <row r="994" spans="20:20" x14ac:dyDescent="0.35">
      <c r="T994" s="44">
        <v>993</v>
      </c>
    </row>
    <row r="995" spans="20:20" x14ac:dyDescent="0.35">
      <c r="T995" s="44">
        <v>994</v>
      </c>
    </row>
    <row r="996" spans="20:20" x14ac:dyDescent="0.35">
      <c r="T996" s="44">
        <v>995</v>
      </c>
    </row>
    <row r="997" spans="20:20" x14ac:dyDescent="0.35">
      <c r="T997" s="44">
        <v>996</v>
      </c>
    </row>
    <row r="998" spans="20:20" x14ac:dyDescent="0.35">
      <c r="T998" s="44">
        <v>997</v>
      </c>
    </row>
    <row r="999" spans="20:20" x14ac:dyDescent="0.35">
      <c r="T999" s="44">
        <v>998</v>
      </c>
    </row>
    <row r="1000" spans="20:20" x14ac:dyDescent="0.35">
      <c r="T1000" s="44">
        <v>999</v>
      </c>
    </row>
    <row r="1001" spans="20:20" x14ac:dyDescent="0.35">
      <c r="T1001" s="44">
        <v>1000</v>
      </c>
    </row>
    <row r="1002" spans="20:20" x14ac:dyDescent="0.35">
      <c r="T1002" s="44">
        <v>1001</v>
      </c>
    </row>
    <row r="1003" spans="20:20" x14ac:dyDescent="0.35">
      <c r="T1003" s="44">
        <v>1002</v>
      </c>
    </row>
    <row r="1004" spans="20:20" x14ac:dyDescent="0.35">
      <c r="T1004" s="44">
        <v>1003</v>
      </c>
    </row>
    <row r="1005" spans="20:20" x14ac:dyDescent="0.35">
      <c r="T1005" s="44">
        <v>1004</v>
      </c>
    </row>
    <row r="1006" spans="20:20" x14ac:dyDescent="0.35">
      <c r="T1006" s="44">
        <v>1005</v>
      </c>
    </row>
    <row r="1007" spans="20:20" x14ac:dyDescent="0.35">
      <c r="T1007" s="44">
        <v>1006</v>
      </c>
    </row>
    <row r="1008" spans="20:20" x14ac:dyDescent="0.35">
      <c r="T1008" s="44">
        <v>1007</v>
      </c>
    </row>
    <row r="1009" spans="20:20" x14ac:dyDescent="0.35">
      <c r="T1009" s="44">
        <v>1008</v>
      </c>
    </row>
    <row r="1010" spans="20:20" x14ac:dyDescent="0.35">
      <c r="T1010" s="44">
        <v>1009</v>
      </c>
    </row>
    <row r="1011" spans="20:20" x14ac:dyDescent="0.35">
      <c r="T1011" s="44">
        <v>1010</v>
      </c>
    </row>
    <row r="1012" spans="20:20" x14ac:dyDescent="0.35">
      <c r="T1012" s="44">
        <v>1011</v>
      </c>
    </row>
    <row r="1013" spans="20:20" x14ac:dyDescent="0.35">
      <c r="T1013" s="44">
        <v>1012</v>
      </c>
    </row>
    <row r="1014" spans="20:20" x14ac:dyDescent="0.35">
      <c r="T1014" s="44">
        <v>1013</v>
      </c>
    </row>
    <row r="1015" spans="20:20" x14ac:dyDescent="0.35">
      <c r="T1015" s="44">
        <v>1014</v>
      </c>
    </row>
    <row r="1016" spans="20:20" x14ac:dyDescent="0.35">
      <c r="T1016" s="44">
        <v>1015</v>
      </c>
    </row>
    <row r="1017" spans="20:20" x14ac:dyDescent="0.35">
      <c r="T1017" s="44">
        <v>1016</v>
      </c>
    </row>
    <row r="1018" spans="20:20" x14ac:dyDescent="0.35">
      <c r="T1018" s="44">
        <v>1017</v>
      </c>
    </row>
    <row r="1019" spans="20:20" x14ac:dyDescent="0.35">
      <c r="T1019" s="44">
        <v>1018</v>
      </c>
    </row>
    <row r="1020" spans="20:20" x14ac:dyDescent="0.35">
      <c r="T1020" s="44">
        <v>1019</v>
      </c>
    </row>
    <row r="1021" spans="20:20" x14ac:dyDescent="0.35">
      <c r="T1021" s="44">
        <v>1020</v>
      </c>
    </row>
    <row r="1022" spans="20:20" x14ac:dyDescent="0.35">
      <c r="T1022" s="44">
        <v>1021</v>
      </c>
    </row>
    <row r="1023" spans="20:20" x14ac:dyDescent="0.35">
      <c r="T1023" s="44">
        <v>1022</v>
      </c>
    </row>
    <row r="1024" spans="20:20" x14ac:dyDescent="0.35">
      <c r="T1024" s="44">
        <v>1023</v>
      </c>
    </row>
    <row r="1025" spans="20:20" x14ac:dyDescent="0.35">
      <c r="T1025" s="44">
        <v>1024</v>
      </c>
    </row>
    <row r="1026" spans="20:20" x14ac:dyDescent="0.35">
      <c r="T1026" s="44">
        <v>1025</v>
      </c>
    </row>
    <row r="1027" spans="20:20" x14ac:dyDescent="0.35">
      <c r="T1027" s="44">
        <v>1026</v>
      </c>
    </row>
    <row r="1028" spans="20:20" x14ac:dyDescent="0.35">
      <c r="T1028" s="44">
        <v>1027</v>
      </c>
    </row>
    <row r="1029" spans="20:20" x14ac:dyDescent="0.35">
      <c r="T1029" s="44">
        <v>1028</v>
      </c>
    </row>
    <row r="1030" spans="20:20" x14ac:dyDescent="0.35">
      <c r="T1030" s="44">
        <v>1029</v>
      </c>
    </row>
    <row r="1031" spans="20:20" x14ac:dyDescent="0.35">
      <c r="T1031" s="44">
        <v>1030</v>
      </c>
    </row>
    <row r="1032" spans="20:20" x14ac:dyDescent="0.35">
      <c r="T1032" s="44">
        <v>1031</v>
      </c>
    </row>
    <row r="1033" spans="20:20" x14ac:dyDescent="0.35">
      <c r="T1033" s="44">
        <v>1032</v>
      </c>
    </row>
    <row r="1034" spans="20:20" x14ac:dyDescent="0.35">
      <c r="T1034" s="44">
        <v>1033</v>
      </c>
    </row>
    <row r="1035" spans="20:20" x14ac:dyDescent="0.35">
      <c r="T1035" s="44">
        <v>1034</v>
      </c>
    </row>
    <row r="1036" spans="20:20" x14ac:dyDescent="0.35">
      <c r="T1036" s="44">
        <v>1035</v>
      </c>
    </row>
    <row r="1037" spans="20:20" x14ac:dyDescent="0.35">
      <c r="T1037" s="44">
        <v>1036</v>
      </c>
    </row>
    <row r="1038" spans="20:20" x14ac:dyDescent="0.35">
      <c r="T1038" s="44">
        <v>1037</v>
      </c>
    </row>
    <row r="1039" spans="20:20" x14ac:dyDescent="0.35">
      <c r="T1039" s="44">
        <v>1038</v>
      </c>
    </row>
    <row r="1040" spans="20:20" x14ac:dyDescent="0.35">
      <c r="T1040" s="44">
        <v>1039</v>
      </c>
    </row>
    <row r="1041" spans="20:20" x14ac:dyDescent="0.35">
      <c r="T1041" s="44">
        <v>1040</v>
      </c>
    </row>
    <row r="1042" spans="20:20" x14ac:dyDescent="0.35">
      <c r="T1042" s="44">
        <v>1041</v>
      </c>
    </row>
    <row r="1043" spans="20:20" x14ac:dyDescent="0.35">
      <c r="T1043" s="44">
        <v>1042</v>
      </c>
    </row>
    <row r="1044" spans="20:20" x14ac:dyDescent="0.35">
      <c r="T1044" s="44">
        <v>1043</v>
      </c>
    </row>
    <row r="1045" spans="20:20" x14ac:dyDescent="0.35">
      <c r="T1045" s="44">
        <v>1044</v>
      </c>
    </row>
    <row r="1046" spans="20:20" x14ac:dyDescent="0.35">
      <c r="T1046" s="44">
        <v>1045</v>
      </c>
    </row>
    <row r="1047" spans="20:20" x14ac:dyDescent="0.35">
      <c r="T1047" s="44">
        <v>1046</v>
      </c>
    </row>
    <row r="1048" spans="20:20" x14ac:dyDescent="0.35">
      <c r="T1048" s="44">
        <v>1047</v>
      </c>
    </row>
    <row r="1049" spans="20:20" x14ac:dyDescent="0.35">
      <c r="T1049" s="44">
        <v>1048</v>
      </c>
    </row>
    <row r="1050" spans="20:20" x14ac:dyDescent="0.35">
      <c r="T1050" s="44">
        <v>1049</v>
      </c>
    </row>
    <row r="1051" spans="20:20" x14ac:dyDescent="0.35">
      <c r="T1051" s="44">
        <v>1050</v>
      </c>
    </row>
    <row r="1052" spans="20:20" x14ac:dyDescent="0.35">
      <c r="T1052" s="44">
        <v>1051</v>
      </c>
    </row>
    <row r="1053" spans="20:20" x14ac:dyDescent="0.35">
      <c r="T1053" s="44">
        <v>1052</v>
      </c>
    </row>
    <row r="1054" spans="20:20" x14ac:dyDescent="0.35">
      <c r="T1054" s="44">
        <v>1053</v>
      </c>
    </row>
    <row r="1055" spans="20:20" x14ac:dyDescent="0.35">
      <c r="T1055" s="44">
        <v>1054</v>
      </c>
    </row>
    <row r="1056" spans="20:20" x14ac:dyDescent="0.35">
      <c r="T1056" s="44">
        <v>1055</v>
      </c>
    </row>
    <row r="1057" spans="20:20" x14ac:dyDescent="0.35">
      <c r="T1057" s="44">
        <v>1056</v>
      </c>
    </row>
    <row r="1058" spans="20:20" x14ac:dyDescent="0.35">
      <c r="T1058" s="44">
        <v>1057</v>
      </c>
    </row>
    <row r="1059" spans="20:20" x14ac:dyDescent="0.35">
      <c r="T1059" s="44">
        <v>1058</v>
      </c>
    </row>
    <row r="1060" spans="20:20" x14ac:dyDescent="0.35">
      <c r="T1060" s="44">
        <v>1059</v>
      </c>
    </row>
    <row r="1061" spans="20:20" x14ac:dyDescent="0.35">
      <c r="T1061" s="44">
        <v>1060</v>
      </c>
    </row>
    <row r="1062" spans="20:20" x14ac:dyDescent="0.35">
      <c r="T1062" s="44">
        <v>1061</v>
      </c>
    </row>
    <row r="1063" spans="20:20" x14ac:dyDescent="0.35">
      <c r="T1063" s="44">
        <v>1062</v>
      </c>
    </row>
    <row r="1064" spans="20:20" x14ac:dyDescent="0.35">
      <c r="T1064" s="44">
        <v>1063</v>
      </c>
    </row>
    <row r="1065" spans="20:20" x14ac:dyDescent="0.35">
      <c r="T1065" s="44">
        <v>1064</v>
      </c>
    </row>
    <row r="1066" spans="20:20" x14ac:dyDescent="0.35">
      <c r="T1066" s="44">
        <v>1065</v>
      </c>
    </row>
    <row r="1067" spans="20:20" x14ac:dyDescent="0.35">
      <c r="T1067" s="44">
        <v>1066</v>
      </c>
    </row>
    <row r="1068" spans="20:20" x14ac:dyDescent="0.35">
      <c r="T1068" s="44">
        <v>1067</v>
      </c>
    </row>
    <row r="1069" spans="20:20" x14ac:dyDescent="0.35">
      <c r="T1069" s="44">
        <v>1068</v>
      </c>
    </row>
    <row r="1070" spans="20:20" x14ac:dyDescent="0.35">
      <c r="T1070" s="44">
        <v>1069</v>
      </c>
    </row>
    <row r="1071" spans="20:20" x14ac:dyDescent="0.35">
      <c r="T1071" s="44">
        <v>1070</v>
      </c>
    </row>
    <row r="1072" spans="20:20" x14ac:dyDescent="0.35">
      <c r="T1072" s="44">
        <v>1071</v>
      </c>
    </row>
    <row r="1073" spans="20:20" x14ac:dyDescent="0.35">
      <c r="T1073" s="44">
        <v>1072</v>
      </c>
    </row>
    <row r="1074" spans="20:20" x14ac:dyDescent="0.35">
      <c r="T1074" s="44">
        <v>1073</v>
      </c>
    </row>
    <row r="1075" spans="20:20" x14ac:dyDescent="0.35">
      <c r="T1075" s="44">
        <v>1074</v>
      </c>
    </row>
    <row r="1076" spans="20:20" x14ac:dyDescent="0.35">
      <c r="T1076" s="44">
        <v>1075</v>
      </c>
    </row>
    <row r="1077" spans="20:20" x14ac:dyDescent="0.35">
      <c r="T1077" s="44">
        <v>1076</v>
      </c>
    </row>
    <row r="1078" spans="20:20" x14ac:dyDescent="0.35">
      <c r="T1078" s="44">
        <v>1077</v>
      </c>
    </row>
    <row r="1079" spans="20:20" x14ac:dyDescent="0.35">
      <c r="T1079" s="44">
        <v>1078</v>
      </c>
    </row>
    <row r="1080" spans="20:20" x14ac:dyDescent="0.35">
      <c r="T1080" s="44">
        <v>1079</v>
      </c>
    </row>
    <row r="1081" spans="20:20" x14ac:dyDescent="0.35">
      <c r="T1081" s="44">
        <v>1080</v>
      </c>
    </row>
    <row r="1082" spans="20:20" x14ac:dyDescent="0.35">
      <c r="T1082" s="44">
        <v>1081</v>
      </c>
    </row>
    <row r="1083" spans="20:20" x14ac:dyDescent="0.35">
      <c r="T1083" s="44">
        <v>1082</v>
      </c>
    </row>
    <row r="1084" spans="20:20" x14ac:dyDescent="0.35">
      <c r="T1084" s="44">
        <v>1083</v>
      </c>
    </row>
    <row r="1085" spans="20:20" x14ac:dyDescent="0.35">
      <c r="T1085" s="44">
        <v>1084</v>
      </c>
    </row>
    <row r="1086" spans="20:20" x14ac:dyDescent="0.35">
      <c r="T1086" s="44">
        <v>1085</v>
      </c>
    </row>
    <row r="1087" spans="20:20" x14ac:dyDescent="0.35">
      <c r="T1087" s="44">
        <v>1086</v>
      </c>
    </row>
    <row r="1088" spans="20:20" x14ac:dyDescent="0.35">
      <c r="T1088" s="44">
        <v>1087</v>
      </c>
    </row>
    <row r="1089" spans="20:20" x14ac:dyDescent="0.35">
      <c r="T1089" s="44">
        <v>1088</v>
      </c>
    </row>
    <row r="1090" spans="20:20" x14ac:dyDescent="0.35">
      <c r="T1090" s="44">
        <v>1089</v>
      </c>
    </row>
    <row r="1091" spans="20:20" x14ac:dyDescent="0.35">
      <c r="T1091" s="44">
        <v>1090</v>
      </c>
    </row>
    <row r="1092" spans="20:20" x14ac:dyDescent="0.35">
      <c r="T1092" s="44">
        <v>1091</v>
      </c>
    </row>
    <row r="1093" spans="20:20" x14ac:dyDescent="0.35">
      <c r="T1093" s="44">
        <v>1092</v>
      </c>
    </row>
    <row r="1094" spans="20:20" x14ac:dyDescent="0.35">
      <c r="T1094" s="44">
        <v>1093</v>
      </c>
    </row>
    <row r="1095" spans="20:20" x14ac:dyDescent="0.35">
      <c r="T1095" s="44">
        <v>1094</v>
      </c>
    </row>
    <row r="1096" spans="20:20" x14ac:dyDescent="0.35">
      <c r="T1096" s="44">
        <v>1095</v>
      </c>
    </row>
    <row r="1097" spans="20:20" x14ac:dyDescent="0.35">
      <c r="T1097" s="44">
        <v>1096</v>
      </c>
    </row>
    <row r="1098" spans="20:20" x14ac:dyDescent="0.35">
      <c r="T1098" s="44">
        <v>1097</v>
      </c>
    </row>
    <row r="1099" spans="20:20" x14ac:dyDescent="0.35">
      <c r="T1099" s="44">
        <v>1098</v>
      </c>
    </row>
    <row r="1100" spans="20:20" x14ac:dyDescent="0.35">
      <c r="T1100" s="44">
        <v>1099</v>
      </c>
    </row>
    <row r="1101" spans="20:20" x14ac:dyDescent="0.35">
      <c r="T1101" s="44">
        <v>1100</v>
      </c>
    </row>
    <row r="1102" spans="20:20" x14ac:dyDescent="0.35">
      <c r="T1102" s="44">
        <v>1101</v>
      </c>
    </row>
    <row r="1103" spans="20:20" x14ac:dyDescent="0.35">
      <c r="T1103" s="44">
        <v>1102</v>
      </c>
    </row>
    <row r="1104" spans="20:20" x14ac:dyDescent="0.35">
      <c r="T1104" s="44">
        <v>1103</v>
      </c>
    </row>
    <row r="1105" spans="20:20" x14ac:dyDescent="0.35">
      <c r="T1105" s="44">
        <v>1104</v>
      </c>
    </row>
    <row r="1106" spans="20:20" x14ac:dyDescent="0.35">
      <c r="T1106" s="44">
        <v>1105</v>
      </c>
    </row>
    <row r="1107" spans="20:20" x14ac:dyDescent="0.35">
      <c r="T1107" s="44">
        <v>1106</v>
      </c>
    </row>
    <row r="1108" spans="20:20" x14ac:dyDescent="0.35">
      <c r="T1108" s="44">
        <v>1107</v>
      </c>
    </row>
    <row r="1109" spans="20:20" x14ac:dyDescent="0.35">
      <c r="T1109" s="44">
        <v>1108</v>
      </c>
    </row>
    <row r="1110" spans="20:20" x14ac:dyDescent="0.35">
      <c r="T1110" s="44">
        <v>1109</v>
      </c>
    </row>
    <row r="1111" spans="20:20" x14ac:dyDescent="0.35">
      <c r="T1111" s="44">
        <v>1110</v>
      </c>
    </row>
    <row r="1112" spans="20:20" x14ac:dyDescent="0.35">
      <c r="T1112" s="44">
        <v>1111</v>
      </c>
    </row>
    <row r="1113" spans="20:20" x14ac:dyDescent="0.35">
      <c r="T1113" s="44">
        <v>1112</v>
      </c>
    </row>
    <row r="1114" spans="20:20" x14ac:dyDescent="0.35">
      <c r="T1114" s="44">
        <v>1113</v>
      </c>
    </row>
    <row r="1115" spans="20:20" x14ac:dyDescent="0.35">
      <c r="T1115" s="44">
        <v>1114</v>
      </c>
    </row>
    <row r="1116" spans="20:20" x14ac:dyDescent="0.35">
      <c r="T1116" s="44">
        <v>1115</v>
      </c>
    </row>
    <row r="1117" spans="20:20" x14ac:dyDescent="0.35">
      <c r="T1117" s="44">
        <v>1116</v>
      </c>
    </row>
    <row r="1118" spans="20:20" x14ac:dyDescent="0.35">
      <c r="T1118" s="44">
        <v>1117</v>
      </c>
    </row>
    <row r="1119" spans="20:20" x14ac:dyDescent="0.35">
      <c r="T1119" s="44">
        <v>1118</v>
      </c>
    </row>
    <row r="1120" spans="20:20" x14ac:dyDescent="0.35">
      <c r="T1120" s="44">
        <v>1119</v>
      </c>
    </row>
    <row r="1121" spans="20:20" x14ac:dyDescent="0.35">
      <c r="T1121" s="44">
        <v>1120</v>
      </c>
    </row>
    <row r="1122" spans="20:20" x14ac:dyDescent="0.35">
      <c r="T1122" s="44">
        <v>1121</v>
      </c>
    </row>
    <row r="1123" spans="20:20" x14ac:dyDescent="0.35">
      <c r="T1123" s="44">
        <v>1122</v>
      </c>
    </row>
    <row r="1124" spans="20:20" x14ac:dyDescent="0.35">
      <c r="T1124" s="44">
        <v>1123</v>
      </c>
    </row>
    <row r="1125" spans="20:20" x14ac:dyDescent="0.35">
      <c r="T1125" s="44">
        <v>1124</v>
      </c>
    </row>
    <row r="1126" spans="20:20" x14ac:dyDescent="0.35">
      <c r="T1126" s="44">
        <v>1125</v>
      </c>
    </row>
    <row r="1127" spans="20:20" x14ac:dyDescent="0.35">
      <c r="T1127" s="44">
        <v>1126</v>
      </c>
    </row>
    <row r="1128" spans="20:20" x14ac:dyDescent="0.35">
      <c r="T1128" s="44">
        <v>1127</v>
      </c>
    </row>
    <row r="1129" spans="20:20" x14ac:dyDescent="0.35">
      <c r="T1129" s="44">
        <v>1128</v>
      </c>
    </row>
    <row r="1130" spans="20:20" x14ac:dyDescent="0.35">
      <c r="T1130" s="44">
        <v>1129</v>
      </c>
    </row>
    <row r="1131" spans="20:20" x14ac:dyDescent="0.35">
      <c r="T1131" s="44">
        <v>1130</v>
      </c>
    </row>
    <row r="1132" spans="20:20" x14ac:dyDescent="0.35">
      <c r="T1132" s="44">
        <v>1131</v>
      </c>
    </row>
    <row r="1133" spans="20:20" x14ac:dyDescent="0.35">
      <c r="T1133" s="44">
        <v>1132</v>
      </c>
    </row>
    <row r="1134" spans="20:20" x14ac:dyDescent="0.35">
      <c r="T1134" s="44">
        <v>1133</v>
      </c>
    </row>
    <row r="1135" spans="20:20" x14ac:dyDescent="0.35">
      <c r="T1135" s="44">
        <v>1134</v>
      </c>
    </row>
    <row r="1136" spans="20:20" x14ac:dyDescent="0.35">
      <c r="T1136" s="44">
        <v>1135</v>
      </c>
    </row>
    <row r="1137" spans="20:20" x14ac:dyDescent="0.35">
      <c r="T1137" s="44">
        <v>1136</v>
      </c>
    </row>
    <row r="1138" spans="20:20" x14ac:dyDescent="0.35">
      <c r="T1138" s="44">
        <v>1137</v>
      </c>
    </row>
    <row r="1139" spans="20:20" x14ac:dyDescent="0.35">
      <c r="T1139" s="44">
        <v>1138</v>
      </c>
    </row>
    <row r="1140" spans="20:20" x14ac:dyDescent="0.35">
      <c r="T1140" s="44">
        <v>1139</v>
      </c>
    </row>
    <row r="1141" spans="20:20" x14ac:dyDescent="0.35">
      <c r="T1141" s="44">
        <v>1140</v>
      </c>
    </row>
    <row r="1142" spans="20:20" x14ac:dyDescent="0.35">
      <c r="T1142" s="44">
        <v>1141</v>
      </c>
    </row>
    <row r="1143" spans="20:20" x14ac:dyDescent="0.35">
      <c r="T1143" s="44">
        <v>1142</v>
      </c>
    </row>
    <row r="1144" spans="20:20" x14ac:dyDescent="0.35">
      <c r="T1144" s="44">
        <v>1143</v>
      </c>
    </row>
    <row r="1145" spans="20:20" x14ac:dyDescent="0.35">
      <c r="T1145" s="44">
        <v>1144</v>
      </c>
    </row>
    <row r="1146" spans="20:20" x14ac:dyDescent="0.35">
      <c r="T1146" s="44">
        <v>1145</v>
      </c>
    </row>
    <row r="1147" spans="20:20" x14ac:dyDescent="0.35">
      <c r="T1147" s="44">
        <v>1146</v>
      </c>
    </row>
    <row r="1148" spans="20:20" x14ac:dyDescent="0.35">
      <c r="T1148" s="44">
        <v>1147</v>
      </c>
    </row>
    <row r="1149" spans="20:20" x14ac:dyDescent="0.35">
      <c r="T1149" s="44">
        <v>1148</v>
      </c>
    </row>
    <row r="1150" spans="20:20" x14ac:dyDescent="0.35">
      <c r="T1150" s="44">
        <v>1149</v>
      </c>
    </row>
    <row r="1151" spans="20:20" x14ac:dyDescent="0.35">
      <c r="T1151" s="44">
        <v>1150</v>
      </c>
    </row>
    <row r="1152" spans="20:20" x14ac:dyDescent="0.35">
      <c r="T1152" s="44">
        <v>1151</v>
      </c>
    </row>
    <row r="1153" spans="20:20" x14ac:dyDescent="0.35">
      <c r="T1153" s="44">
        <v>1152</v>
      </c>
    </row>
    <row r="1154" spans="20:20" x14ac:dyDescent="0.35">
      <c r="T1154" s="44">
        <v>1153</v>
      </c>
    </row>
    <row r="1155" spans="20:20" x14ac:dyDescent="0.35">
      <c r="T1155" s="44">
        <v>1154</v>
      </c>
    </row>
    <row r="1156" spans="20:20" x14ac:dyDescent="0.35">
      <c r="T1156" s="44">
        <v>1155</v>
      </c>
    </row>
    <row r="1157" spans="20:20" x14ac:dyDescent="0.35">
      <c r="T1157" s="44">
        <v>1156</v>
      </c>
    </row>
    <row r="1158" spans="20:20" x14ac:dyDescent="0.35">
      <c r="T1158" s="44">
        <v>1157</v>
      </c>
    </row>
    <row r="1159" spans="20:20" x14ac:dyDescent="0.35">
      <c r="T1159" s="44">
        <v>1158</v>
      </c>
    </row>
    <row r="1160" spans="20:20" x14ac:dyDescent="0.35">
      <c r="T1160" s="44">
        <v>1159</v>
      </c>
    </row>
    <row r="1161" spans="20:20" x14ac:dyDescent="0.35">
      <c r="T1161" s="44">
        <v>1160</v>
      </c>
    </row>
    <row r="1162" spans="20:20" x14ac:dyDescent="0.35">
      <c r="T1162" s="44">
        <v>1161</v>
      </c>
    </row>
    <row r="1163" spans="20:20" x14ac:dyDescent="0.35">
      <c r="T1163" s="44">
        <v>1162</v>
      </c>
    </row>
    <row r="1164" spans="20:20" x14ac:dyDescent="0.35">
      <c r="T1164" s="44">
        <v>1163</v>
      </c>
    </row>
    <row r="1165" spans="20:20" x14ac:dyDescent="0.35">
      <c r="T1165" s="44">
        <v>1164</v>
      </c>
    </row>
    <row r="1166" spans="20:20" x14ac:dyDescent="0.35">
      <c r="T1166" s="44">
        <v>1165</v>
      </c>
    </row>
    <row r="1167" spans="20:20" x14ac:dyDescent="0.35">
      <c r="T1167" s="44">
        <v>1166</v>
      </c>
    </row>
    <row r="1168" spans="20:20" x14ac:dyDescent="0.35">
      <c r="T1168" s="44">
        <v>1167</v>
      </c>
    </row>
    <row r="1169" spans="20:20" x14ac:dyDescent="0.35">
      <c r="T1169" s="44">
        <v>1168</v>
      </c>
    </row>
    <row r="1170" spans="20:20" x14ac:dyDescent="0.35">
      <c r="T1170" s="44">
        <v>1169</v>
      </c>
    </row>
    <row r="1171" spans="20:20" x14ac:dyDescent="0.35">
      <c r="T1171" s="44">
        <v>1170</v>
      </c>
    </row>
    <row r="1172" spans="20:20" x14ac:dyDescent="0.35">
      <c r="T1172" s="44">
        <v>1171</v>
      </c>
    </row>
    <row r="1173" spans="20:20" x14ac:dyDescent="0.35">
      <c r="T1173" s="44">
        <v>1172</v>
      </c>
    </row>
    <row r="1174" spans="20:20" x14ac:dyDescent="0.35">
      <c r="T1174" s="44">
        <v>1173</v>
      </c>
    </row>
    <row r="1175" spans="20:20" x14ac:dyDescent="0.35">
      <c r="T1175" s="44">
        <v>1174</v>
      </c>
    </row>
    <row r="1176" spans="20:20" x14ac:dyDescent="0.35">
      <c r="T1176" s="44">
        <v>1175</v>
      </c>
    </row>
    <row r="1177" spans="20:20" x14ac:dyDescent="0.35">
      <c r="T1177" s="44">
        <v>1176</v>
      </c>
    </row>
    <row r="1178" spans="20:20" x14ac:dyDescent="0.35">
      <c r="T1178" s="44">
        <v>1177</v>
      </c>
    </row>
    <row r="1179" spans="20:20" x14ac:dyDescent="0.35">
      <c r="T1179" s="44">
        <v>1178</v>
      </c>
    </row>
    <row r="1180" spans="20:20" x14ac:dyDescent="0.35">
      <c r="T1180" s="44">
        <v>1179</v>
      </c>
    </row>
    <row r="1181" spans="20:20" x14ac:dyDescent="0.35">
      <c r="T1181" s="44">
        <v>1180</v>
      </c>
    </row>
    <row r="1182" spans="20:20" x14ac:dyDescent="0.35">
      <c r="T1182" s="44">
        <v>1181</v>
      </c>
    </row>
    <row r="1183" spans="20:20" x14ac:dyDescent="0.35">
      <c r="T1183" s="44">
        <v>1182</v>
      </c>
    </row>
    <row r="1184" spans="20:20" x14ac:dyDescent="0.35">
      <c r="T1184" s="44">
        <v>1183</v>
      </c>
    </row>
    <row r="1185" spans="20:20" x14ac:dyDescent="0.35">
      <c r="T1185" s="44">
        <v>1184</v>
      </c>
    </row>
    <row r="1186" spans="20:20" x14ac:dyDescent="0.35">
      <c r="T1186" s="44">
        <v>1185</v>
      </c>
    </row>
    <row r="1187" spans="20:20" x14ac:dyDescent="0.35">
      <c r="T1187" s="44">
        <v>1186</v>
      </c>
    </row>
    <row r="1188" spans="20:20" x14ac:dyDescent="0.35">
      <c r="T1188" s="44">
        <v>1187</v>
      </c>
    </row>
    <row r="1189" spans="20:20" x14ac:dyDescent="0.35">
      <c r="T1189" s="44">
        <v>1188</v>
      </c>
    </row>
    <row r="1190" spans="20:20" x14ac:dyDescent="0.35">
      <c r="T1190" s="44">
        <v>1189</v>
      </c>
    </row>
    <row r="1191" spans="20:20" x14ac:dyDescent="0.35">
      <c r="T1191" s="44">
        <v>1190</v>
      </c>
    </row>
    <row r="1192" spans="20:20" x14ac:dyDescent="0.35">
      <c r="T1192" s="44">
        <v>1191</v>
      </c>
    </row>
    <row r="1193" spans="20:20" x14ac:dyDescent="0.35">
      <c r="T1193" s="44">
        <v>1192</v>
      </c>
    </row>
    <row r="1194" spans="20:20" x14ac:dyDescent="0.35">
      <c r="T1194" s="44">
        <v>1193</v>
      </c>
    </row>
    <row r="1195" spans="20:20" x14ac:dyDescent="0.35">
      <c r="T1195" s="44">
        <v>1194</v>
      </c>
    </row>
    <row r="1196" spans="20:20" x14ac:dyDescent="0.35">
      <c r="T1196" s="44">
        <v>1195</v>
      </c>
    </row>
    <row r="1197" spans="20:20" x14ac:dyDescent="0.35">
      <c r="T1197" s="44">
        <v>1196</v>
      </c>
    </row>
    <row r="1198" spans="20:20" x14ac:dyDescent="0.35">
      <c r="T1198" s="44">
        <v>1197</v>
      </c>
    </row>
    <row r="1199" spans="20:20" x14ac:dyDescent="0.35">
      <c r="T1199" s="44">
        <v>1198</v>
      </c>
    </row>
    <row r="1200" spans="20:20" x14ac:dyDescent="0.35">
      <c r="T1200" s="44">
        <v>1199</v>
      </c>
    </row>
    <row r="1201" spans="20:20" x14ac:dyDescent="0.35">
      <c r="T1201" s="44">
        <v>1200</v>
      </c>
    </row>
    <row r="1202" spans="20:20" x14ac:dyDescent="0.35">
      <c r="T1202" s="44">
        <v>1201</v>
      </c>
    </row>
    <row r="1203" spans="20:20" x14ac:dyDescent="0.35">
      <c r="T1203" s="44">
        <v>1202</v>
      </c>
    </row>
    <row r="1204" spans="20:20" x14ac:dyDescent="0.35">
      <c r="T1204" s="44">
        <v>1203</v>
      </c>
    </row>
    <row r="1205" spans="20:20" x14ac:dyDescent="0.35">
      <c r="T1205" s="44">
        <v>1204</v>
      </c>
    </row>
    <row r="1206" spans="20:20" x14ac:dyDescent="0.35">
      <c r="T1206" s="44">
        <v>1205</v>
      </c>
    </row>
    <row r="1207" spans="20:20" x14ac:dyDescent="0.35">
      <c r="T1207" s="44">
        <v>1206</v>
      </c>
    </row>
    <row r="1208" spans="20:20" x14ac:dyDescent="0.35">
      <c r="T1208" s="44">
        <v>1207</v>
      </c>
    </row>
    <row r="1209" spans="20:20" x14ac:dyDescent="0.35">
      <c r="T1209" s="44">
        <v>1208</v>
      </c>
    </row>
    <row r="1210" spans="20:20" x14ac:dyDescent="0.35">
      <c r="T1210" s="44">
        <v>1209</v>
      </c>
    </row>
    <row r="1211" spans="20:20" x14ac:dyDescent="0.35">
      <c r="T1211" s="44">
        <v>1210</v>
      </c>
    </row>
    <row r="1212" spans="20:20" x14ac:dyDescent="0.35">
      <c r="T1212" s="44">
        <v>1211</v>
      </c>
    </row>
    <row r="1213" spans="20:20" x14ac:dyDescent="0.35">
      <c r="T1213" s="44">
        <v>1212</v>
      </c>
    </row>
    <row r="1214" spans="20:20" x14ac:dyDescent="0.35">
      <c r="T1214" s="44">
        <v>1213</v>
      </c>
    </row>
    <row r="1215" spans="20:20" x14ac:dyDescent="0.35">
      <c r="T1215" s="44">
        <v>1214</v>
      </c>
    </row>
    <row r="1216" spans="20:20" x14ac:dyDescent="0.35">
      <c r="T1216" s="44">
        <v>1215</v>
      </c>
    </row>
    <row r="1217" spans="20:20" x14ac:dyDescent="0.35">
      <c r="T1217" s="44">
        <v>1216</v>
      </c>
    </row>
    <row r="1218" spans="20:20" x14ac:dyDescent="0.35">
      <c r="T1218" s="44">
        <v>1217</v>
      </c>
    </row>
    <row r="1219" spans="20:20" x14ac:dyDescent="0.35">
      <c r="T1219" s="44">
        <v>1218</v>
      </c>
    </row>
    <row r="1220" spans="20:20" x14ac:dyDescent="0.35">
      <c r="T1220" s="44">
        <v>1219</v>
      </c>
    </row>
    <row r="1221" spans="20:20" x14ac:dyDescent="0.35">
      <c r="T1221" s="44">
        <v>1220</v>
      </c>
    </row>
    <row r="1222" spans="20:20" x14ac:dyDescent="0.35">
      <c r="T1222" s="44">
        <v>1221</v>
      </c>
    </row>
    <row r="1223" spans="20:20" x14ac:dyDescent="0.35">
      <c r="T1223" s="44">
        <v>1222</v>
      </c>
    </row>
    <row r="1224" spans="20:20" x14ac:dyDescent="0.35">
      <c r="T1224" s="44">
        <v>1223</v>
      </c>
    </row>
    <row r="1225" spans="20:20" x14ac:dyDescent="0.35">
      <c r="T1225" s="44">
        <v>1224</v>
      </c>
    </row>
    <row r="1226" spans="20:20" x14ac:dyDescent="0.35">
      <c r="T1226" s="44">
        <v>1225</v>
      </c>
    </row>
    <row r="1227" spans="20:20" x14ac:dyDescent="0.35">
      <c r="T1227" s="44">
        <v>1226</v>
      </c>
    </row>
    <row r="1228" spans="20:20" x14ac:dyDescent="0.35">
      <c r="T1228" s="44">
        <v>1227</v>
      </c>
    </row>
    <row r="1229" spans="20:20" x14ac:dyDescent="0.35">
      <c r="T1229" s="44">
        <v>1228</v>
      </c>
    </row>
    <row r="1230" spans="20:20" x14ac:dyDescent="0.35">
      <c r="T1230" s="44">
        <v>1229</v>
      </c>
    </row>
    <row r="1231" spans="20:20" x14ac:dyDescent="0.35">
      <c r="T1231" s="44">
        <v>1230</v>
      </c>
    </row>
    <row r="1232" spans="20:20" x14ac:dyDescent="0.35">
      <c r="T1232" s="44">
        <v>1231</v>
      </c>
    </row>
    <row r="1233" spans="20:20" x14ac:dyDescent="0.35">
      <c r="T1233" s="44">
        <v>1232</v>
      </c>
    </row>
    <row r="1234" spans="20:20" x14ac:dyDescent="0.35">
      <c r="T1234" s="44">
        <v>1233</v>
      </c>
    </row>
    <row r="1235" spans="20:20" x14ac:dyDescent="0.35">
      <c r="T1235" s="44">
        <v>1234</v>
      </c>
    </row>
    <row r="1236" spans="20:20" x14ac:dyDescent="0.35">
      <c r="T1236" s="44">
        <v>1235</v>
      </c>
    </row>
    <row r="1237" spans="20:20" x14ac:dyDescent="0.35">
      <c r="T1237" s="44">
        <v>1236</v>
      </c>
    </row>
    <row r="1238" spans="20:20" x14ac:dyDescent="0.35">
      <c r="T1238" s="44">
        <v>1237</v>
      </c>
    </row>
    <row r="1239" spans="20:20" x14ac:dyDescent="0.35">
      <c r="T1239" s="44">
        <v>1238</v>
      </c>
    </row>
    <row r="1240" spans="20:20" x14ac:dyDescent="0.35">
      <c r="T1240" s="44">
        <v>1239</v>
      </c>
    </row>
    <row r="1241" spans="20:20" x14ac:dyDescent="0.35">
      <c r="T1241" s="44">
        <v>1240</v>
      </c>
    </row>
    <row r="1242" spans="20:20" x14ac:dyDescent="0.35">
      <c r="T1242" s="44">
        <v>1241</v>
      </c>
    </row>
    <row r="1243" spans="20:20" x14ac:dyDescent="0.35">
      <c r="T1243" s="44">
        <v>1242</v>
      </c>
    </row>
    <row r="1244" spans="20:20" x14ac:dyDescent="0.35">
      <c r="T1244" s="44">
        <v>1243</v>
      </c>
    </row>
    <row r="1245" spans="20:20" x14ac:dyDescent="0.35">
      <c r="T1245" s="44">
        <v>1244</v>
      </c>
    </row>
    <row r="1246" spans="20:20" x14ac:dyDescent="0.35">
      <c r="T1246" s="44">
        <v>1245</v>
      </c>
    </row>
    <row r="1247" spans="20:20" x14ac:dyDescent="0.35">
      <c r="T1247" s="44">
        <v>1246</v>
      </c>
    </row>
    <row r="1248" spans="20:20" x14ac:dyDescent="0.35">
      <c r="T1248" s="44">
        <v>1247</v>
      </c>
    </row>
    <row r="1249" spans="20:20" x14ac:dyDescent="0.35">
      <c r="T1249" s="44">
        <v>1248</v>
      </c>
    </row>
    <row r="1250" spans="20:20" x14ac:dyDescent="0.35">
      <c r="T1250" s="44">
        <v>1249</v>
      </c>
    </row>
    <row r="1251" spans="20:20" x14ac:dyDescent="0.35">
      <c r="T1251" s="44">
        <v>1250</v>
      </c>
    </row>
    <row r="1252" spans="20:20" x14ac:dyDescent="0.35">
      <c r="T1252" s="44">
        <v>1251</v>
      </c>
    </row>
    <row r="1253" spans="20:20" x14ac:dyDescent="0.35">
      <c r="T1253" s="44">
        <v>1252</v>
      </c>
    </row>
    <row r="1254" spans="20:20" x14ac:dyDescent="0.35">
      <c r="T1254" s="44">
        <v>1253</v>
      </c>
    </row>
    <row r="1255" spans="20:20" x14ac:dyDescent="0.35">
      <c r="T1255" s="44">
        <v>1254</v>
      </c>
    </row>
    <row r="1256" spans="20:20" x14ac:dyDescent="0.35">
      <c r="T1256" s="44">
        <v>1255</v>
      </c>
    </row>
    <row r="1257" spans="20:20" x14ac:dyDescent="0.35">
      <c r="T1257" s="44">
        <v>1256</v>
      </c>
    </row>
    <row r="1258" spans="20:20" x14ac:dyDescent="0.35">
      <c r="T1258" s="44">
        <v>1257</v>
      </c>
    </row>
    <row r="1259" spans="20:20" x14ac:dyDescent="0.35">
      <c r="T1259" s="44">
        <v>1258</v>
      </c>
    </row>
    <row r="1260" spans="20:20" x14ac:dyDescent="0.35">
      <c r="T1260" s="44">
        <v>1259</v>
      </c>
    </row>
    <row r="1261" spans="20:20" x14ac:dyDescent="0.35">
      <c r="T1261" s="44">
        <v>1260</v>
      </c>
    </row>
    <row r="1262" spans="20:20" x14ac:dyDescent="0.35">
      <c r="T1262" s="44">
        <v>1261</v>
      </c>
    </row>
    <row r="1263" spans="20:20" x14ac:dyDescent="0.35">
      <c r="T1263" s="44">
        <v>1262</v>
      </c>
    </row>
    <row r="1264" spans="20:20" x14ac:dyDescent="0.35">
      <c r="T1264" s="44">
        <v>1263</v>
      </c>
    </row>
    <row r="1265" spans="20:20" x14ac:dyDescent="0.35">
      <c r="T1265" s="44">
        <v>1264</v>
      </c>
    </row>
    <row r="1266" spans="20:20" x14ac:dyDescent="0.35">
      <c r="T1266" s="44">
        <v>1265</v>
      </c>
    </row>
    <row r="1267" spans="20:20" x14ac:dyDescent="0.35">
      <c r="T1267" s="44">
        <v>1266</v>
      </c>
    </row>
    <row r="1268" spans="20:20" x14ac:dyDescent="0.35">
      <c r="T1268" s="44">
        <v>1267</v>
      </c>
    </row>
    <row r="1269" spans="20:20" x14ac:dyDescent="0.35">
      <c r="T1269" s="44">
        <v>1268</v>
      </c>
    </row>
    <row r="1270" spans="20:20" x14ac:dyDescent="0.35">
      <c r="T1270" s="44">
        <v>1269</v>
      </c>
    </row>
    <row r="1271" spans="20:20" x14ac:dyDescent="0.35">
      <c r="T1271" s="44">
        <v>1270</v>
      </c>
    </row>
    <row r="1272" spans="20:20" x14ac:dyDescent="0.35">
      <c r="T1272" s="44">
        <v>1271</v>
      </c>
    </row>
    <row r="1273" spans="20:20" x14ac:dyDescent="0.35">
      <c r="T1273" s="44">
        <v>1272</v>
      </c>
    </row>
    <row r="1274" spans="20:20" x14ac:dyDescent="0.35">
      <c r="T1274" s="44">
        <v>1273</v>
      </c>
    </row>
    <row r="1275" spans="20:20" x14ac:dyDescent="0.35">
      <c r="T1275" s="44">
        <v>1274</v>
      </c>
    </row>
    <row r="1276" spans="20:20" x14ac:dyDescent="0.35">
      <c r="T1276" s="44">
        <v>1275</v>
      </c>
    </row>
    <row r="1277" spans="20:20" x14ac:dyDescent="0.35">
      <c r="T1277" s="44">
        <v>1276</v>
      </c>
    </row>
    <row r="1278" spans="20:20" x14ac:dyDescent="0.35">
      <c r="T1278" s="44">
        <v>1277</v>
      </c>
    </row>
    <row r="1279" spans="20:20" x14ac:dyDescent="0.35">
      <c r="T1279" s="44">
        <v>1278</v>
      </c>
    </row>
    <row r="1280" spans="20:20" x14ac:dyDescent="0.35">
      <c r="T1280" s="44">
        <v>1279</v>
      </c>
    </row>
    <row r="1281" spans="20:20" x14ac:dyDescent="0.35">
      <c r="T1281" s="44">
        <v>1280</v>
      </c>
    </row>
    <row r="1282" spans="20:20" x14ac:dyDescent="0.35">
      <c r="T1282" s="44">
        <v>1281</v>
      </c>
    </row>
    <row r="1283" spans="20:20" x14ac:dyDescent="0.35">
      <c r="T1283" s="44">
        <v>1282</v>
      </c>
    </row>
    <row r="1284" spans="20:20" x14ac:dyDescent="0.35">
      <c r="T1284" s="44">
        <v>1283</v>
      </c>
    </row>
    <row r="1285" spans="20:20" x14ac:dyDescent="0.35">
      <c r="T1285" s="44">
        <v>1284</v>
      </c>
    </row>
    <row r="1286" spans="20:20" x14ac:dyDescent="0.35">
      <c r="T1286" s="44">
        <v>1285</v>
      </c>
    </row>
    <row r="1287" spans="20:20" x14ac:dyDescent="0.35">
      <c r="T1287" s="44">
        <v>1286</v>
      </c>
    </row>
    <row r="1288" spans="20:20" x14ac:dyDescent="0.35">
      <c r="T1288" s="44">
        <v>1287</v>
      </c>
    </row>
    <row r="1289" spans="20:20" x14ac:dyDescent="0.35">
      <c r="T1289" s="44">
        <v>1288</v>
      </c>
    </row>
    <row r="1290" spans="20:20" x14ac:dyDescent="0.35">
      <c r="T1290" s="44">
        <v>1289</v>
      </c>
    </row>
    <row r="1291" spans="20:20" x14ac:dyDescent="0.35">
      <c r="T1291" s="44">
        <v>1290</v>
      </c>
    </row>
    <row r="1292" spans="20:20" x14ac:dyDescent="0.35">
      <c r="T1292" s="44">
        <v>1291</v>
      </c>
    </row>
    <row r="1293" spans="20:20" x14ac:dyDescent="0.35">
      <c r="T1293" s="44">
        <v>1292</v>
      </c>
    </row>
    <row r="1294" spans="20:20" x14ac:dyDescent="0.35">
      <c r="T1294" s="44">
        <v>1293</v>
      </c>
    </row>
    <row r="1295" spans="20:20" x14ac:dyDescent="0.35">
      <c r="T1295" s="44">
        <v>1294</v>
      </c>
    </row>
    <row r="1296" spans="20:20" x14ac:dyDescent="0.35">
      <c r="T1296" s="44">
        <v>1295</v>
      </c>
    </row>
    <row r="1297" spans="20:20" x14ac:dyDescent="0.35">
      <c r="T1297" s="44">
        <v>1296</v>
      </c>
    </row>
    <row r="1298" spans="20:20" x14ac:dyDescent="0.35">
      <c r="T1298" s="44">
        <v>1297</v>
      </c>
    </row>
    <row r="1299" spans="20:20" x14ac:dyDescent="0.35">
      <c r="T1299" s="44">
        <v>1298</v>
      </c>
    </row>
    <row r="1300" spans="20:20" x14ac:dyDescent="0.35">
      <c r="T1300" s="44">
        <v>1299</v>
      </c>
    </row>
    <row r="1301" spans="20:20" x14ac:dyDescent="0.35">
      <c r="T1301" s="44">
        <v>1300</v>
      </c>
    </row>
    <row r="1302" spans="20:20" x14ac:dyDescent="0.35">
      <c r="T1302" s="44">
        <v>1301</v>
      </c>
    </row>
    <row r="1303" spans="20:20" x14ac:dyDescent="0.35">
      <c r="T1303" s="44">
        <v>1302</v>
      </c>
    </row>
    <row r="1304" spans="20:20" x14ac:dyDescent="0.35">
      <c r="T1304" s="44">
        <v>1303</v>
      </c>
    </row>
    <row r="1305" spans="20:20" x14ac:dyDescent="0.35">
      <c r="T1305" s="44">
        <v>1304</v>
      </c>
    </row>
    <row r="1306" spans="20:20" x14ac:dyDescent="0.35">
      <c r="T1306" s="44">
        <v>1305</v>
      </c>
    </row>
    <row r="1307" spans="20:20" x14ac:dyDescent="0.35">
      <c r="T1307" s="44">
        <v>1306</v>
      </c>
    </row>
    <row r="1308" spans="20:20" x14ac:dyDescent="0.35">
      <c r="T1308" s="44">
        <v>1307</v>
      </c>
    </row>
    <row r="1309" spans="20:20" x14ac:dyDescent="0.35">
      <c r="T1309" s="44">
        <v>1308</v>
      </c>
    </row>
    <row r="1310" spans="20:20" x14ac:dyDescent="0.35">
      <c r="T1310" s="44">
        <v>1309</v>
      </c>
    </row>
    <row r="1311" spans="20:20" x14ac:dyDescent="0.35">
      <c r="T1311" s="44">
        <v>1310</v>
      </c>
    </row>
    <row r="1312" spans="20:20" x14ac:dyDescent="0.35">
      <c r="T1312" s="44">
        <v>1311</v>
      </c>
    </row>
    <row r="1313" spans="20:20" x14ac:dyDescent="0.35">
      <c r="T1313" s="44">
        <v>1312</v>
      </c>
    </row>
    <row r="1314" spans="20:20" x14ac:dyDescent="0.35">
      <c r="T1314" s="44">
        <v>1313</v>
      </c>
    </row>
    <row r="1315" spans="20:20" x14ac:dyDescent="0.35">
      <c r="T1315" s="44">
        <v>1314</v>
      </c>
    </row>
    <row r="1316" spans="20:20" x14ac:dyDescent="0.35">
      <c r="T1316" s="44">
        <v>1315</v>
      </c>
    </row>
    <row r="1317" spans="20:20" x14ac:dyDescent="0.35">
      <c r="T1317" s="44">
        <v>1316</v>
      </c>
    </row>
    <row r="1318" spans="20:20" x14ac:dyDescent="0.35">
      <c r="T1318" s="44">
        <v>1317</v>
      </c>
    </row>
    <row r="1319" spans="20:20" x14ac:dyDescent="0.35">
      <c r="T1319" s="44">
        <v>1318</v>
      </c>
    </row>
    <row r="1320" spans="20:20" x14ac:dyDescent="0.35">
      <c r="T1320" s="44">
        <v>1319</v>
      </c>
    </row>
    <row r="1321" spans="20:20" x14ac:dyDescent="0.35">
      <c r="T1321" s="44">
        <v>1320</v>
      </c>
    </row>
    <row r="1322" spans="20:20" x14ac:dyDescent="0.35">
      <c r="T1322" s="44">
        <v>1321</v>
      </c>
    </row>
    <row r="1323" spans="20:20" x14ac:dyDescent="0.35">
      <c r="T1323" s="44">
        <v>1322</v>
      </c>
    </row>
    <row r="1324" spans="20:20" x14ac:dyDescent="0.35">
      <c r="T1324" s="44">
        <v>1323</v>
      </c>
    </row>
    <row r="1325" spans="20:20" x14ac:dyDescent="0.35">
      <c r="T1325" s="44">
        <v>1324</v>
      </c>
    </row>
    <row r="1326" spans="20:20" x14ac:dyDescent="0.35">
      <c r="T1326" s="44">
        <v>1325</v>
      </c>
    </row>
    <row r="1327" spans="20:20" x14ac:dyDescent="0.35">
      <c r="T1327" s="44">
        <v>1326</v>
      </c>
    </row>
    <row r="1328" spans="20:20" x14ac:dyDescent="0.35">
      <c r="T1328" s="44">
        <v>1327</v>
      </c>
    </row>
    <row r="1329" spans="20:20" x14ac:dyDescent="0.35">
      <c r="T1329" s="44">
        <v>1328</v>
      </c>
    </row>
    <row r="1330" spans="20:20" x14ac:dyDescent="0.35">
      <c r="T1330" s="44">
        <v>1329</v>
      </c>
    </row>
    <row r="1331" spans="20:20" x14ac:dyDescent="0.35">
      <c r="T1331" s="44">
        <v>1330</v>
      </c>
    </row>
    <row r="1332" spans="20:20" x14ac:dyDescent="0.35">
      <c r="T1332" s="44">
        <v>1331</v>
      </c>
    </row>
    <row r="1333" spans="20:20" x14ac:dyDescent="0.35">
      <c r="T1333" s="44">
        <v>1332</v>
      </c>
    </row>
    <row r="1334" spans="20:20" x14ac:dyDescent="0.35">
      <c r="T1334" s="44">
        <v>1333</v>
      </c>
    </row>
    <row r="1335" spans="20:20" x14ac:dyDescent="0.35">
      <c r="T1335" s="44">
        <v>1334</v>
      </c>
    </row>
    <row r="1336" spans="20:20" x14ac:dyDescent="0.35">
      <c r="T1336" s="44">
        <v>1335</v>
      </c>
    </row>
    <row r="1337" spans="20:20" x14ac:dyDescent="0.35">
      <c r="T1337" s="44">
        <v>1336</v>
      </c>
    </row>
    <row r="1338" spans="20:20" x14ac:dyDescent="0.35">
      <c r="T1338" s="44">
        <v>1337</v>
      </c>
    </row>
    <row r="1339" spans="20:20" x14ac:dyDescent="0.35">
      <c r="T1339" s="44">
        <v>1338</v>
      </c>
    </row>
    <row r="1340" spans="20:20" x14ac:dyDescent="0.35">
      <c r="T1340" s="44">
        <v>1339</v>
      </c>
    </row>
    <row r="1341" spans="20:20" x14ac:dyDescent="0.35">
      <c r="T1341" s="44">
        <v>1340</v>
      </c>
    </row>
    <row r="1342" spans="20:20" x14ac:dyDescent="0.35">
      <c r="T1342" s="44">
        <v>1341</v>
      </c>
    </row>
    <row r="1343" spans="20:20" x14ac:dyDescent="0.35">
      <c r="T1343" s="44">
        <v>1342</v>
      </c>
    </row>
    <row r="1344" spans="20:20" x14ac:dyDescent="0.35">
      <c r="T1344" s="44">
        <v>1343</v>
      </c>
    </row>
    <row r="1345" spans="20:20" x14ac:dyDescent="0.35">
      <c r="T1345" s="44">
        <v>1344</v>
      </c>
    </row>
    <row r="1346" spans="20:20" x14ac:dyDescent="0.35">
      <c r="T1346" s="44">
        <v>1345</v>
      </c>
    </row>
    <row r="1347" spans="20:20" x14ac:dyDescent="0.35">
      <c r="T1347" s="44">
        <v>1346</v>
      </c>
    </row>
    <row r="1348" spans="20:20" x14ac:dyDescent="0.35">
      <c r="T1348" s="44">
        <v>1347</v>
      </c>
    </row>
    <row r="1349" spans="20:20" x14ac:dyDescent="0.35">
      <c r="T1349" s="44">
        <v>1348</v>
      </c>
    </row>
    <row r="1350" spans="20:20" x14ac:dyDescent="0.35">
      <c r="T1350" s="44">
        <v>1349</v>
      </c>
    </row>
    <row r="1351" spans="20:20" x14ac:dyDescent="0.35">
      <c r="T1351" s="44">
        <v>1350</v>
      </c>
    </row>
    <row r="1352" spans="20:20" x14ac:dyDescent="0.35">
      <c r="T1352" s="44">
        <v>1351</v>
      </c>
    </row>
    <row r="1353" spans="20:20" x14ac:dyDescent="0.35">
      <c r="T1353" s="44">
        <v>1352</v>
      </c>
    </row>
    <row r="1354" spans="20:20" x14ac:dyDescent="0.35">
      <c r="T1354" s="44">
        <v>1353</v>
      </c>
    </row>
    <row r="1355" spans="20:20" x14ac:dyDescent="0.35">
      <c r="T1355" s="44">
        <v>1354</v>
      </c>
    </row>
    <row r="1356" spans="20:20" x14ac:dyDescent="0.35">
      <c r="T1356" s="44">
        <v>1355</v>
      </c>
    </row>
    <row r="1357" spans="20:20" x14ac:dyDescent="0.35">
      <c r="T1357" s="44">
        <v>1356</v>
      </c>
    </row>
    <row r="1358" spans="20:20" x14ac:dyDescent="0.35">
      <c r="T1358" s="44">
        <v>1357</v>
      </c>
    </row>
    <row r="1359" spans="20:20" x14ac:dyDescent="0.35">
      <c r="T1359" s="44">
        <v>1358</v>
      </c>
    </row>
    <row r="1360" spans="20:20" x14ac:dyDescent="0.35">
      <c r="T1360" s="44">
        <v>1359</v>
      </c>
    </row>
    <row r="1361" spans="20:20" x14ac:dyDescent="0.35">
      <c r="T1361" s="44">
        <v>1360</v>
      </c>
    </row>
    <row r="1362" spans="20:20" x14ac:dyDescent="0.35">
      <c r="T1362" s="44">
        <v>1361</v>
      </c>
    </row>
    <row r="1363" spans="20:20" x14ac:dyDescent="0.35">
      <c r="T1363" s="44">
        <v>1362</v>
      </c>
    </row>
    <row r="1364" spans="20:20" x14ac:dyDescent="0.35">
      <c r="T1364" s="44">
        <v>1363</v>
      </c>
    </row>
    <row r="1365" spans="20:20" x14ac:dyDescent="0.35">
      <c r="T1365" s="44">
        <v>1364</v>
      </c>
    </row>
    <row r="1366" spans="20:20" x14ac:dyDescent="0.35">
      <c r="T1366" s="44">
        <v>1365</v>
      </c>
    </row>
    <row r="1367" spans="20:20" x14ac:dyDescent="0.35">
      <c r="T1367" s="44">
        <v>1366</v>
      </c>
    </row>
    <row r="1368" spans="20:20" x14ac:dyDescent="0.35">
      <c r="T1368" s="44">
        <v>1367</v>
      </c>
    </row>
    <row r="1369" spans="20:20" x14ac:dyDescent="0.35">
      <c r="T1369" s="44">
        <v>1368</v>
      </c>
    </row>
    <row r="1370" spans="20:20" x14ac:dyDescent="0.35">
      <c r="T1370" s="44">
        <v>1369</v>
      </c>
    </row>
    <row r="1371" spans="20:20" x14ac:dyDescent="0.35">
      <c r="T1371" s="44">
        <v>1370</v>
      </c>
    </row>
    <row r="1372" spans="20:20" x14ac:dyDescent="0.35">
      <c r="T1372" s="44">
        <v>1371</v>
      </c>
    </row>
    <row r="1373" spans="20:20" x14ac:dyDescent="0.35">
      <c r="T1373" s="44">
        <v>1372</v>
      </c>
    </row>
    <row r="1374" spans="20:20" x14ac:dyDescent="0.35">
      <c r="T1374" s="44">
        <v>1373</v>
      </c>
    </row>
    <row r="1375" spans="20:20" x14ac:dyDescent="0.35">
      <c r="T1375" s="44">
        <v>1374</v>
      </c>
    </row>
    <row r="1376" spans="20:20" x14ac:dyDescent="0.35">
      <c r="T1376" s="44">
        <v>1375</v>
      </c>
    </row>
    <row r="1377" spans="20:20" x14ac:dyDescent="0.35">
      <c r="T1377" s="44">
        <v>1376</v>
      </c>
    </row>
    <row r="1378" spans="20:20" x14ac:dyDescent="0.35">
      <c r="T1378" s="44">
        <v>1377</v>
      </c>
    </row>
    <row r="1379" spans="20:20" x14ac:dyDescent="0.35">
      <c r="T1379" s="44">
        <v>1378</v>
      </c>
    </row>
    <row r="1380" spans="20:20" x14ac:dyDescent="0.35">
      <c r="T1380" s="44">
        <v>1379</v>
      </c>
    </row>
    <row r="1381" spans="20:20" x14ac:dyDescent="0.35">
      <c r="T1381" s="44">
        <v>1380</v>
      </c>
    </row>
    <row r="1382" spans="20:20" x14ac:dyDescent="0.35">
      <c r="T1382" s="44">
        <v>1381</v>
      </c>
    </row>
    <row r="1383" spans="20:20" x14ac:dyDescent="0.35">
      <c r="T1383" s="44">
        <v>1382</v>
      </c>
    </row>
    <row r="1384" spans="20:20" x14ac:dyDescent="0.35">
      <c r="T1384" s="44">
        <v>1383</v>
      </c>
    </row>
    <row r="1385" spans="20:20" x14ac:dyDescent="0.35">
      <c r="T1385" s="44">
        <v>1384</v>
      </c>
    </row>
    <row r="1386" spans="20:20" x14ac:dyDescent="0.35">
      <c r="T1386" s="44">
        <v>1385</v>
      </c>
    </row>
    <row r="1387" spans="20:20" x14ac:dyDescent="0.35">
      <c r="T1387" s="44">
        <v>1386</v>
      </c>
    </row>
    <row r="1388" spans="20:20" x14ac:dyDescent="0.35">
      <c r="T1388" s="44">
        <v>1387</v>
      </c>
    </row>
    <row r="1389" spans="20:20" x14ac:dyDescent="0.35">
      <c r="T1389" s="44">
        <v>1388</v>
      </c>
    </row>
    <row r="1390" spans="20:20" x14ac:dyDescent="0.35">
      <c r="T1390" s="44">
        <v>1389</v>
      </c>
    </row>
    <row r="1391" spans="20:20" x14ac:dyDescent="0.35">
      <c r="T1391" s="44">
        <v>1390</v>
      </c>
    </row>
    <row r="1392" spans="20:20" x14ac:dyDescent="0.35">
      <c r="T1392" s="44">
        <v>1391</v>
      </c>
    </row>
    <row r="1393" spans="20:20" x14ac:dyDescent="0.35">
      <c r="T1393" s="44">
        <v>1392</v>
      </c>
    </row>
    <row r="1394" spans="20:20" x14ac:dyDescent="0.35">
      <c r="T1394" s="44">
        <v>1393</v>
      </c>
    </row>
    <row r="1395" spans="20:20" x14ac:dyDescent="0.35">
      <c r="T1395" s="44">
        <v>1394</v>
      </c>
    </row>
    <row r="1396" spans="20:20" x14ac:dyDescent="0.35">
      <c r="T1396" s="44">
        <v>1395</v>
      </c>
    </row>
    <row r="1397" spans="20:20" x14ac:dyDescent="0.35">
      <c r="T1397" s="44">
        <v>1396</v>
      </c>
    </row>
    <row r="1398" spans="20:20" x14ac:dyDescent="0.35">
      <c r="T1398" s="44">
        <v>1397</v>
      </c>
    </row>
    <row r="1399" spans="20:20" x14ac:dyDescent="0.35">
      <c r="T1399" s="44">
        <v>1398</v>
      </c>
    </row>
    <row r="1400" spans="20:20" x14ac:dyDescent="0.35">
      <c r="T1400" s="44">
        <v>1399</v>
      </c>
    </row>
    <row r="1401" spans="20:20" x14ac:dyDescent="0.35">
      <c r="T1401" s="44">
        <v>1400</v>
      </c>
    </row>
    <row r="1402" spans="20:20" x14ac:dyDescent="0.35">
      <c r="T1402" s="44">
        <v>1401</v>
      </c>
    </row>
    <row r="1403" spans="20:20" x14ac:dyDescent="0.35">
      <c r="T1403" s="44">
        <v>1402</v>
      </c>
    </row>
    <row r="1404" spans="20:20" x14ac:dyDescent="0.35">
      <c r="T1404" s="44">
        <v>1403</v>
      </c>
    </row>
    <row r="1405" spans="20:20" x14ac:dyDescent="0.35">
      <c r="T1405" s="44">
        <v>1404</v>
      </c>
    </row>
    <row r="1406" spans="20:20" x14ac:dyDescent="0.35">
      <c r="T1406" s="44">
        <v>1405</v>
      </c>
    </row>
    <row r="1407" spans="20:20" x14ac:dyDescent="0.35">
      <c r="T1407" s="44">
        <v>1406</v>
      </c>
    </row>
    <row r="1408" spans="20:20" x14ac:dyDescent="0.35">
      <c r="T1408" s="44">
        <v>1407</v>
      </c>
    </row>
    <row r="1409" spans="20:20" x14ac:dyDescent="0.35">
      <c r="T1409" s="44">
        <v>1408</v>
      </c>
    </row>
    <row r="1410" spans="20:20" x14ac:dyDescent="0.35">
      <c r="T1410" s="44">
        <v>1409</v>
      </c>
    </row>
    <row r="1411" spans="20:20" x14ac:dyDescent="0.35">
      <c r="T1411" s="44">
        <v>1410</v>
      </c>
    </row>
    <row r="1412" spans="20:20" x14ac:dyDescent="0.35">
      <c r="T1412" s="44">
        <v>1411</v>
      </c>
    </row>
    <row r="1413" spans="20:20" x14ac:dyDescent="0.35">
      <c r="T1413" s="44">
        <v>1412</v>
      </c>
    </row>
    <row r="1414" spans="20:20" x14ac:dyDescent="0.35">
      <c r="T1414" s="44">
        <v>1413</v>
      </c>
    </row>
    <row r="1415" spans="20:20" x14ac:dyDescent="0.35">
      <c r="T1415" s="44">
        <v>1414</v>
      </c>
    </row>
    <row r="1416" spans="20:20" x14ac:dyDescent="0.35">
      <c r="T1416" s="44">
        <v>1415</v>
      </c>
    </row>
    <row r="1417" spans="20:20" x14ac:dyDescent="0.35">
      <c r="T1417" s="44">
        <v>1416</v>
      </c>
    </row>
    <row r="1418" spans="20:20" x14ac:dyDescent="0.35">
      <c r="T1418" s="44">
        <v>1417</v>
      </c>
    </row>
    <row r="1419" spans="20:20" x14ac:dyDescent="0.35">
      <c r="T1419" s="44">
        <v>1418</v>
      </c>
    </row>
    <row r="1420" spans="20:20" x14ac:dyDescent="0.35">
      <c r="T1420" s="44">
        <v>1419</v>
      </c>
    </row>
    <row r="1421" spans="20:20" x14ac:dyDescent="0.35">
      <c r="T1421" s="44">
        <v>1420</v>
      </c>
    </row>
    <row r="1422" spans="20:20" x14ac:dyDescent="0.35">
      <c r="T1422" s="44">
        <v>1421</v>
      </c>
    </row>
    <row r="1423" spans="20:20" x14ac:dyDescent="0.35">
      <c r="T1423" s="44">
        <v>1422</v>
      </c>
    </row>
    <row r="1424" spans="20:20" x14ac:dyDescent="0.35">
      <c r="T1424" s="44">
        <v>1423</v>
      </c>
    </row>
    <row r="1425" spans="20:20" x14ac:dyDescent="0.35">
      <c r="T1425" s="44">
        <v>1424</v>
      </c>
    </row>
    <row r="1426" spans="20:20" x14ac:dyDescent="0.35">
      <c r="T1426" s="44">
        <v>1425</v>
      </c>
    </row>
    <row r="1427" spans="20:20" x14ac:dyDescent="0.35">
      <c r="T1427" s="44">
        <v>1426</v>
      </c>
    </row>
    <row r="1428" spans="20:20" x14ac:dyDescent="0.35">
      <c r="T1428" s="44">
        <v>1427</v>
      </c>
    </row>
    <row r="1429" spans="20:20" x14ac:dyDescent="0.35">
      <c r="T1429" s="44">
        <v>1428</v>
      </c>
    </row>
    <row r="1430" spans="20:20" x14ac:dyDescent="0.35">
      <c r="T1430" s="44">
        <v>1429</v>
      </c>
    </row>
    <row r="1431" spans="20:20" x14ac:dyDescent="0.35">
      <c r="T1431" s="44">
        <v>1430</v>
      </c>
    </row>
    <row r="1432" spans="20:20" x14ac:dyDescent="0.35">
      <c r="T1432" s="44">
        <v>1431</v>
      </c>
    </row>
    <row r="1433" spans="20:20" x14ac:dyDescent="0.35">
      <c r="T1433" s="44">
        <v>1432</v>
      </c>
    </row>
    <row r="1434" spans="20:20" x14ac:dyDescent="0.35">
      <c r="T1434" s="44">
        <v>1433</v>
      </c>
    </row>
    <row r="1435" spans="20:20" x14ac:dyDescent="0.35">
      <c r="T1435" s="44">
        <v>1434</v>
      </c>
    </row>
    <row r="1436" spans="20:20" x14ac:dyDescent="0.35">
      <c r="T1436" s="44">
        <v>1435</v>
      </c>
    </row>
    <row r="1437" spans="20:20" x14ac:dyDescent="0.35">
      <c r="T1437" s="44">
        <v>1436</v>
      </c>
    </row>
    <row r="1438" spans="20:20" x14ac:dyDescent="0.35">
      <c r="T1438" s="44">
        <v>1437</v>
      </c>
    </row>
    <row r="1439" spans="20:20" x14ac:dyDescent="0.35">
      <c r="T1439" s="44">
        <v>1438</v>
      </c>
    </row>
    <row r="1440" spans="20:20" x14ac:dyDescent="0.35">
      <c r="T1440" s="44">
        <v>1439</v>
      </c>
    </row>
    <row r="1441" spans="20:20" x14ac:dyDescent="0.35">
      <c r="T1441" s="44">
        <v>1440</v>
      </c>
    </row>
    <row r="1442" spans="20:20" x14ac:dyDescent="0.35">
      <c r="T1442" s="44">
        <v>1441</v>
      </c>
    </row>
    <row r="1443" spans="20:20" x14ac:dyDescent="0.35">
      <c r="T1443" s="44">
        <v>1442</v>
      </c>
    </row>
    <row r="1444" spans="20:20" x14ac:dyDescent="0.35">
      <c r="T1444" s="44">
        <v>1443</v>
      </c>
    </row>
    <row r="1445" spans="20:20" x14ac:dyDescent="0.35">
      <c r="T1445" s="44">
        <v>1444</v>
      </c>
    </row>
    <row r="1446" spans="20:20" x14ac:dyDescent="0.35">
      <c r="T1446" s="44">
        <v>1445</v>
      </c>
    </row>
    <row r="1447" spans="20:20" x14ac:dyDescent="0.35">
      <c r="T1447" s="44">
        <v>1446</v>
      </c>
    </row>
    <row r="1448" spans="20:20" x14ac:dyDescent="0.35">
      <c r="T1448" s="44">
        <v>1447</v>
      </c>
    </row>
    <row r="1449" spans="20:20" x14ac:dyDescent="0.35">
      <c r="T1449" s="44">
        <v>1448</v>
      </c>
    </row>
    <row r="1450" spans="20:20" x14ac:dyDescent="0.35">
      <c r="T1450" s="44">
        <v>1449</v>
      </c>
    </row>
    <row r="1451" spans="20:20" x14ac:dyDescent="0.35">
      <c r="T1451" s="44">
        <v>1450</v>
      </c>
    </row>
    <row r="1452" spans="20:20" x14ac:dyDescent="0.35">
      <c r="T1452" s="44">
        <v>1451</v>
      </c>
    </row>
    <row r="1453" spans="20:20" x14ac:dyDescent="0.35">
      <c r="T1453" s="44">
        <v>1452</v>
      </c>
    </row>
    <row r="1454" spans="20:20" x14ac:dyDescent="0.35">
      <c r="T1454" s="44">
        <v>1453</v>
      </c>
    </row>
    <row r="1455" spans="20:20" x14ac:dyDescent="0.35">
      <c r="T1455" s="44">
        <v>1454</v>
      </c>
    </row>
    <row r="1456" spans="20:20" x14ac:dyDescent="0.35">
      <c r="T1456" s="44">
        <v>1455</v>
      </c>
    </row>
    <row r="1457" spans="20:20" x14ac:dyDescent="0.35">
      <c r="T1457" s="44">
        <v>1456</v>
      </c>
    </row>
    <row r="1458" spans="20:20" x14ac:dyDescent="0.35">
      <c r="T1458" s="44">
        <v>1457</v>
      </c>
    </row>
    <row r="1459" spans="20:20" x14ac:dyDescent="0.35">
      <c r="T1459" s="44">
        <v>1458</v>
      </c>
    </row>
    <row r="1460" spans="20:20" x14ac:dyDescent="0.35">
      <c r="T1460" s="44">
        <v>1459</v>
      </c>
    </row>
    <row r="1461" spans="20:20" x14ac:dyDescent="0.35">
      <c r="T1461" s="44">
        <v>1460</v>
      </c>
    </row>
    <row r="1462" spans="20:20" x14ac:dyDescent="0.35">
      <c r="T1462" s="44">
        <v>1461</v>
      </c>
    </row>
    <row r="1463" spans="20:20" x14ac:dyDescent="0.35">
      <c r="T1463" s="44">
        <v>1462</v>
      </c>
    </row>
    <row r="1464" spans="20:20" x14ac:dyDescent="0.35">
      <c r="T1464" s="44">
        <v>1463</v>
      </c>
    </row>
    <row r="1465" spans="20:20" x14ac:dyDescent="0.35">
      <c r="T1465" s="44">
        <v>1464</v>
      </c>
    </row>
    <row r="1466" spans="20:20" x14ac:dyDescent="0.35">
      <c r="T1466" s="44">
        <v>1465</v>
      </c>
    </row>
    <row r="1467" spans="20:20" x14ac:dyDescent="0.35">
      <c r="T1467" s="44">
        <v>1466</v>
      </c>
    </row>
    <row r="1468" spans="20:20" x14ac:dyDescent="0.35">
      <c r="T1468" s="44">
        <v>1467</v>
      </c>
    </row>
    <row r="1469" spans="20:20" x14ac:dyDescent="0.35">
      <c r="T1469" s="44">
        <v>1468</v>
      </c>
    </row>
    <row r="1470" spans="20:20" x14ac:dyDescent="0.35">
      <c r="T1470" s="44">
        <v>1469</v>
      </c>
    </row>
    <row r="1471" spans="20:20" x14ac:dyDescent="0.35">
      <c r="T1471" s="44">
        <v>1470</v>
      </c>
    </row>
    <row r="1472" spans="20:20" x14ac:dyDescent="0.35">
      <c r="T1472" s="44">
        <v>1471</v>
      </c>
    </row>
    <row r="1473" spans="20:20" x14ac:dyDescent="0.35">
      <c r="T1473" s="44">
        <v>1472</v>
      </c>
    </row>
    <row r="1474" spans="20:20" x14ac:dyDescent="0.35">
      <c r="T1474" s="44">
        <v>1473</v>
      </c>
    </row>
    <row r="1475" spans="20:20" x14ac:dyDescent="0.35">
      <c r="T1475" s="44">
        <v>1474</v>
      </c>
    </row>
    <row r="1476" spans="20:20" x14ac:dyDescent="0.35">
      <c r="T1476" s="44">
        <v>1475</v>
      </c>
    </row>
    <row r="1477" spans="20:20" x14ac:dyDescent="0.35">
      <c r="T1477" s="44">
        <v>1476</v>
      </c>
    </row>
    <row r="1478" spans="20:20" x14ac:dyDescent="0.35">
      <c r="T1478" s="44">
        <v>1477</v>
      </c>
    </row>
    <row r="1479" spans="20:20" x14ac:dyDescent="0.35">
      <c r="T1479" s="44">
        <v>1478</v>
      </c>
    </row>
    <row r="1480" spans="20:20" x14ac:dyDescent="0.35">
      <c r="T1480" s="44">
        <v>1479</v>
      </c>
    </row>
    <row r="1481" spans="20:20" x14ac:dyDescent="0.35">
      <c r="T1481" s="44">
        <v>1480</v>
      </c>
    </row>
    <row r="1482" spans="20:20" x14ac:dyDescent="0.35">
      <c r="T1482" s="44">
        <v>1481</v>
      </c>
    </row>
    <row r="1483" spans="20:20" x14ac:dyDescent="0.35">
      <c r="T1483" s="44">
        <v>1482</v>
      </c>
    </row>
    <row r="1484" spans="20:20" x14ac:dyDescent="0.35">
      <c r="T1484" s="44">
        <v>1483</v>
      </c>
    </row>
    <row r="1485" spans="20:20" x14ac:dyDescent="0.35">
      <c r="T1485" s="44">
        <v>1484</v>
      </c>
    </row>
    <row r="1486" spans="20:20" x14ac:dyDescent="0.35">
      <c r="T1486" s="44">
        <v>1485</v>
      </c>
    </row>
    <row r="1487" spans="20:20" x14ac:dyDescent="0.35">
      <c r="T1487" s="44">
        <v>1486</v>
      </c>
    </row>
    <row r="1488" spans="20:20" x14ac:dyDescent="0.35">
      <c r="T1488" s="44">
        <v>1487</v>
      </c>
    </row>
    <row r="1489" spans="20:20" x14ac:dyDescent="0.35">
      <c r="T1489" s="44">
        <v>1488</v>
      </c>
    </row>
    <row r="1490" spans="20:20" x14ac:dyDescent="0.35">
      <c r="T1490" s="44">
        <v>1489</v>
      </c>
    </row>
    <row r="1491" spans="20:20" x14ac:dyDescent="0.35">
      <c r="T1491" s="44">
        <v>1490</v>
      </c>
    </row>
    <row r="1492" spans="20:20" x14ac:dyDescent="0.35">
      <c r="T1492" s="44">
        <v>1491</v>
      </c>
    </row>
    <row r="1493" spans="20:20" x14ac:dyDescent="0.35">
      <c r="T1493" s="44">
        <v>1492</v>
      </c>
    </row>
    <row r="1494" spans="20:20" x14ac:dyDescent="0.35">
      <c r="T1494" s="44">
        <v>1493</v>
      </c>
    </row>
    <row r="1495" spans="20:20" x14ac:dyDescent="0.35">
      <c r="T1495" s="44">
        <v>1494</v>
      </c>
    </row>
    <row r="1496" spans="20:20" x14ac:dyDescent="0.35">
      <c r="T1496" s="44">
        <v>1495</v>
      </c>
    </row>
    <row r="1497" spans="20:20" x14ac:dyDescent="0.35">
      <c r="T1497" s="44">
        <v>1496</v>
      </c>
    </row>
    <row r="1498" spans="20:20" x14ac:dyDescent="0.35">
      <c r="T1498" s="44">
        <v>1497</v>
      </c>
    </row>
    <row r="1499" spans="20:20" x14ac:dyDescent="0.35">
      <c r="T1499" s="44">
        <v>1498</v>
      </c>
    </row>
    <row r="1500" spans="20:20" x14ac:dyDescent="0.35">
      <c r="T1500" s="44">
        <v>1499</v>
      </c>
    </row>
    <row r="1501" spans="20:20" x14ac:dyDescent="0.35">
      <c r="T1501" s="44">
        <v>1500</v>
      </c>
    </row>
    <row r="1502" spans="20:20" x14ac:dyDescent="0.35">
      <c r="T1502" s="44">
        <v>1501</v>
      </c>
    </row>
    <row r="1503" spans="20:20" x14ac:dyDescent="0.35">
      <c r="T1503" s="44">
        <v>1502</v>
      </c>
    </row>
    <row r="1504" spans="20:20" x14ac:dyDescent="0.35">
      <c r="T1504" s="44">
        <v>1503</v>
      </c>
    </row>
    <row r="1505" spans="20:20" x14ac:dyDescent="0.35">
      <c r="T1505" s="44">
        <v>1504</v>
      </c>
    </row>
    <row r="1506" spans="20:20" x14ac:dyDescent="0.35">
      <c r="T1506" s="44">
        <v>1505</v>
      </c>
    </row>
    <row r="1507" spans="20:20" x14ac:dyDescent="0.35">
      <c r="T1507" s="44">
        <v>1506</v>
      </c>
    </row>
    <row r="1508" spans="20:20" x14ac:dyDescent="0.35">
      <c r="T1508" s="44">
        <v>1507</v>
      </c>
    </row>
    <row r="1509" spans="20:20" x14ac:dyDescent="0.35">
      <c r="T1509" s="44">
        <v>1508</v>
      </c>
    </row>
    <row r="1510" spans="20:20" x14ac:dyDescent="0.35">
      <c r="T1510" s="44">
        <v>1509</v>
      </c>
    </row>
    <row r="1511" spans="20:20" x14ac:dyDescent="0.35">
      <c r="T1511" s="44">
        <v>1510</v>
      </c>
    </row>
    <row r="1512" spans="20:20" x14ac:dyDescent="0.35">
      <c r="T1512" s="44">
        <v>1511</v>
      </c>
    </row>
    <row r="1513" spans="20:20" x14ac:dyDescent="0.35">
      <c r="T1513" s="44">
        <v>1512</v>
      </c>
    </row>
    <row r="1514" spans="20:20" x14ac:dyDescent="0.35">
      <c r="T1514" s="44">
        <v>1513</v>
      </c>
    </row>
    <row r="1515" spans="20:20" x14ac:dyDescent="0.35">
      <c r="T1515" s="44">
        <v>1514</v>
      </c>
    </row>
    <row r="1516" spans="20:20" x14ac:dyDescent="0.35">
      <c r="T1516" s="44">
        <v>1515</v>
      </c>
    </row>
    <row r="1517" spans="20:20" x14ac:dyDescent="0.35">
      <c r="T1517" s="44">
        <v>1516</v>
      </c>
    </row>
    <row r="1518" spans="20:20" x14ac:dyDescent="0.35">
      <c r="T1518" s="44">
        <v>1517</v>
      </c>
    </row>
    <row r="1519" spans="20:20" x14ac:dyDescent="0.35">
      <c r="T1519" s="44">
        <v>1518</v>
      </c>
    </row>
    <row r="1520" spans="20:20" x14ac:dyDescent="0.35">
      <c r="T1520" s="44">
        <v>1519</v>
      </c>
    </row>
    <row r="1521" spans="20:20" x14ac:dyDescent="0.35">
      <c r="T1521" s="44">
        <v>1520</v>
      </c>
    </row>
    <row r="1522" spans="20:20" x14ac:dyDescent="0.35">
      <c r="T1522" s="44">
        <v>1521</v>
      </c>
    </row>
    <row r="1523" spans="20:20" x14ac:dyDescent="0.35">
      <c r="T1523" s="44">
        <v>1522</v>
      </c>
    </row>
    <row r="1524" spans="20:20" x14ac:dyDescent="0.35">
      <c r="T1524" s="44">
        <v>1523</v>
      </c>
    </row>
    <row r="1525" spans="20:20" x14ac:dyDescent="0.35">
      <c r="T1525" s="44">
        <v>1524</v>
      </c>
    </row>
    <row r="1526" spans="20:20" x14ac:dyDescent="0.35">
      <c r="T1526" s="44">
        <v>1525</v>
      </c>
    </row>
    <row r="1527" spans="20:20" x14ac:dyDescent="0.35">
      <c r="T1527" s="44">
        <v>1526</v>
      </c>
    </row>
    <row r="1528" spans="20:20" x14ac:dyDescent="0.35">
      <c r="T1528" s="44">
        <v>1527</v>
      </c>
    </row>
    <row r="1529" spans="20:20" x14ac:dyDescent="0.35">
      <c r="T1529" s="44">
        <v>1528</v>
      </c>
    </row>
    <row r="1530" spans="20:20" x14ac:dyDescent="0.35">
      <c r="T1530" s="44">
        <v>1529</v>
      </c>
    </row>
    <row r="1531" spans="20:20" x14ac:dyDescent="0.35">
      <c r="T1531" s="44">
        <v>1530</v>
      </c>
    </row>
    <row r="1532" spans="20:20" x14ac:dyDescent="0.35">
      <c r="T1532" s="44">
        <v>1531</v>
      </c>
    </row>
    <row r="1533" spans="20:20" x14ac:dyDescent="0.35">
      <c r="T1533" s="44">
        <v>1532</v>
      </c>
    </row>
    <row r="1534" spans="20:20" x14ac:dyDescent="0.35">
      <c r="T1534" s="44">
        <v>1533</v>
      </c>
    </row>
    <row r="1535" spans="20:20" x14ac:dyDescent="0.35">
      <c r="T1535" s="44">
        <v>1534</v>
      </c>
    </row>
    <row r="1536" spans="20:20" x14ac:dyDescent="0.35">
      <c r="T1536" s="44">
        <v>1535</v>
      </c>
    </row>
    <row r="1537" spans="20:20" x14ac:dyDescent="0.35">
      <c r="T1537" s="44">
        <v>1536</v>
      </c>
    </row>
    <row r="1538" spans="20:20" x14ac:dyDescent="0.35">
      <c r="T1538" s="44">
        <v>1537</v>
      </c>
    </row>
    <row r="1539" spans="20:20" x14ac:dyDescent="0.35">
      <c r="T1539" s="44">
        <v>1538</v>
      </c>
    </row>
    <row r="1540" spans="20:20" x14ac:dyDescent="0.35">
      <c r="T1540" s="44">
        <v>1539</v>
      </c>
    </row>
    <row r="1541" spans="20:20" x14ac:dyDescent="0.35">
      <c r="T1541" s="44">
        <v>1540</v>
      </c>
    </row>
    <row r="1542" spans="20:20" x14ac:dyDescent="0.35">
      <c r="T1542" s="44">
        <v>1541</v>
      </c>
    </row>
    <row r="1543" spans="20:20" x14ac:dyDescent="0.35">
      <c r="T1543" s="44">
        <v>1542</v>
      </c>
    </row>
    <row r="1544" spans="20:20" x14ac:dyDescent="0.35">
      <c r="T1544" s="44">
        <v>1543</v>
      </c>
    </row>
    <row r="1545" spans="20:20" x14ac:dyDescent="0.35">
      <c r="T1545" s="44">
        <v>1544</v>
      </c>
    </row>
    <row r="1546" spans="20:20" x14ac:dyDescent="0.35">
      <c r="T1546" s="44">
        <v>1545</v>
      </c>
    </row>
    <row r="1547" spans="20:20" x14ac:dyDescent="0.35">
      <c r="T1547" s="44">
        <v>1546</v>
      </c>
    </row>
    <row r="1548" spans="20:20" x14ac:dyDescent="0.35">
      <c r="T1548" s="44">
        <v>1547</v>
      </c>
    </row>
    <row r="1549" spans="20:20" x14ac:dyDescent="0.35">
      <c r="T1549" s="44">
        <v>1548</v>
      </c>
    </row>
    <row r="1550" spans="20:20" x14ac:dyDescent="0.35">
      <c r="T1550" s="44">
        <v>1549</v>
      </c>
    </row>
    <row r="1551" spans="20:20" x14ac:dyDescent="0.35">
      <c r="T1551" s="44">
        <v>1550</v>
      </c>
    </row>
    <row r="1552" spans="20:20" x14ac:dyDescent="0.35">
      <c r="T1552" s="44">
        <v>1551</v>
      </c>
    </row>
    <row r="1553" spans="20:20" x14ac:dyDescent="0.35">
      <c r="T1553" s="44">
        <v>1552</v>
      </c>
    </row>
    <row r="1554" spans="20:20" x14ac:dyDescent="0.35">
      <c r="T1554" s="44">
        <v>1553</v>
      </c>
    </row>
    <row r="1555" spans="20:20" x14ac:dyDescent="0.35">
      <c r="T1555" s="44">
        <v>1554</v>
      </c>
    </row>
    <row r="1556" spans="20:20" x14ac:dyDescent="0.35">
      <c r="T1556" s="44">
        <v>1555</v>
      </c>
    </row>
    <row r="1557" spans="20:20" x14ac:dyDescent="0.35">
      <c r="T1557" s="44">
        <v>1556</v>
      </c>
    </row>
    <row r="1558" spans="20:20" x14ac:dyDescent="0.35">
      <c r="T1558" s="44">
        <v>1557</v>
      </c>
    </row>
    <row r="1559" spans="20:20" x14ac:dyDescent="0.35">
      <c r="T1559" s="44">
        <v>1558</v>
      </c>
    </row>
    <row r="1560" spans="20:20" x14ac:dyDescent="0.35">
      <c r="T1560" s="44">
        <v>1559</v>
      </c>
    </row>
    <row r="1561" spans="20:20" x14ac:dyDescent="0.35">
      <c r="T1561" s="44">
        <v>1560</v>
      </c>
    </row>
    <row r="1562" spans="20:20" x14ac:dyDescent="0.35">
      <c r="T1562" s="44">
        <v>1561</v>
      </c>
    </row>
    <row r="1563" spans="20:20" x14ac:dyDescent="0.35">
      <c r="T1563" s="44">
        <v>1562</v>
      </c>
    </row>
    <row r="1564" spans="20:20" x14ac:dyDescent="0.35">
      <c r="T1564" s="44">
        <v>1563</v>
      </c>
    </row>
    <row r="1565" spans="20:20" x14ac:dyDescent="0.35">
      <c r="T1565" s="44">
        <v>1564</v>
      </c>
    </row>
    <row r="1566" spans="20:20" x14ac:dyDescent="0.35">
      <c r="T1566" s="44">
        <v>1565</v>
      </c>
    </row>
    <row r="1567" spans="20:20" x14ac:dyDescent="0.35">
      <c r="T1567" s="44">
        <v>1566</v>
      </c>
    </row>
    <row r="1568" spans="20:20" x14ac:dyDescent="0.35">
      <c r="T1568" s="44">
        <v>1567</v>
      </c>
    </row>
    <row r="1569" spans="20:20" x14ac:dyDescent="0.35">
      <c r="T1569" s="44">
        <v>1568</v>
      </c>
    </row>
    <row r="1570" spans="20:20" x14ac:dyDescent="0.35">
      <c r="T1570" s="44">
        <v>1569</v>
      </c>
    </row>
    <row r="1571" spans="20:20" x14ac:dyDescent="0.35">
      <c r="T1571" s="44">
        <v>1570</v>
      </c>
    </row>
    <row r="1572" spans="20:20" x14ac:dyDescent="0.35">
      <c r="T1572" s="44">
        <v>1571</v>
      </c>
    </row>
    <row r="1573" spans="20:20" x14ac:dyDescent="0.35">
      <c r="T1573" s="44">
        <v>1572</v>
      </c>
    </row>
    <row r="1574" spans="20:20" x14ac:dyDescent="0.35">
      <c r="T1574" s="44">
        <v>1573</v>
      </c>
    </row>
    <row r="1575" spans="20:20" x14ac:dyDescent="0.35">
      <c r="T1575" s="44">
        <v>1574</v>
      </c>
    </row>
    <row r="1576" spans="20:20" x14ac:dyDescent="0.35">
      <c r="T1576" s="44">
        <v>1575</v>
      </c>
    </row>
    <row r="1577" spans="20:20" x14ac:dyDescent="0.35">
      <c r="T1577" s="44">
        <v>1576</v>
      </c>
    </row>
    <row r="1578" spans="20:20" x14ac:dyDescent="0.35">
      <c r="T1578" s="44">
        <v>1577</v>
      </c>
    </row>
    <row r="1579" spans="20:20" x14ac:dyDescent="0.35">
      <c r="T1579" s="44">
        <v>1578</v>
      </c>
    </row>
    <row r="1580" spans="20:20" x14ac:dyDescent="0.35">
      <c r="T1580" s="44">
        <v>1579</v>
      </c>
    </row>
    <row r="1581" spans="20:20" x14ac:dyDescent="0.35">
      <c r="T1581" s="44">
        <v>1580</v>
      </c>
    </row>
    <row r="1582" spans="20:20" x14ac:dyDescent="0.35">
      <c r="T1582" s="44">
        <v>1581</v>
      </c>
    </row>
    <row r="1583" spans="20:20" x14ac:dyDescent="0.35">
      <c r="T1583" s="44">
        <v>1582</v>
      </c>
    </row>
    <row r="1584" spans="20:20" x14ac:dyDescent="0.35">
      <c r="T1584" s="44">
        <v>1583</v>
      </c>
    </row>
    <row r="1585" spans="20:20" x14ac:dyDescent="0.35">
      <c r="T1585" s="44">
        <v>1584</v>
      </c>
    </row>
    <row r="1586" spans="20:20" x14ac:dyDescent="0.35">
      <c r="T1586" s="44">
        <v>1585</v>
      </c>
    </row>
    <row r="1587" spans="20:20" x14ac:dyDescent="0.35">
      <c r="T1587" s="44">
        <v>1586</v>
      </c>
    </row>
    <row r="1588" spans="20:20" x14ac:dyDescent="0.35">
      <c r="T1588" s="44">
        <v>1587</v>
      </c>
    </row>
    <row r="1589" spans="20:20" x14ac:dyDescent="0.35">
      <c r="T1589" s="44">
        <v>1588</v>
      </c>
    </row>
    <row r="1590" spans="20:20" x14ac:dyDescent="0.35">
      <c r="T1590" s="44">
        <v>1589</v>
      </c>
    </row>
    <row r="1591" spans="20:20" x14ac:dyDescent="0.35">
      <c r="T1591" s="44">
        <v>1590</v>
      </c>
    </row>
    <row r="1592" spans="20:20" x14ac:dyDescent="0.35">
      <c r="T1592" s="44">
        <v>1591</v>
      </c>
    </row>
    <row r="1593" spans="20:20" x14ac:dyDescent="0.35">
      <c r="T1593" s="44">
        <v>1592</v>
      </c>
    </row>
    <row r="1594" spans="20:20" x14ac:dyDescent="0.35">
      <c r="T1594" s="44">
        <v>1593</v>
      </c>
    </row>
    <row r="1595" spans="20:20" x14ac:dyDescent="0.35">
      <c r="T1595" s="44">
        <v>1594</v>
      </c>
    </row>
    <row r="1596" spans="20:20" x14ac:dyDescent="0.35">
      <c r="T1596" s="44">
        <v>1595</v>
      </c>
    </row>
    <row r="1597" spans="20:20" x14ac:dyDescent="0.35">
      <c r="T1597" s="44">
        <v>1596</v>
      </c>
    </row>
    <row r="1598" spans="20:20" x14ac:dyDescent="0.35">
      <c r="T1598" s="44">
        <v>1597</v>
      </c>
    </row>
    <row r="1599" spans="20:20" x14ac:dyDescent="0.35">
      <c r="T1599" s="44">
        <v>1598</v>
      </c>
    </row>
    <row r="1600" spans="20:20" x14ac:dyDescent="0.35">
      <c r="T1600" s="44">
        <v>1599</v>
      </c>
    </row>
    <row r="1601" spans="20:20" x14ac:dyDescent="0.35">
      <c r="T1601" s="44">
        <v>1600</v>
      </c>
    </row>
    <row r="1602" spans="20:20" x14ac:dyDescent="0.35">
      <c r="T1602" s="44">
        <v>1601</v>
      </c>
    </row>
    <row r="1603" spans="20:20" x14ac:dyDescent="0.35">
      <c r="T1603" s="44">
        <v>1602</v>
      </c>
    </row>
    <row r="1604" spans="20:20" x14ac:dyDescent="0.35">
      <c r="T1604" s="44">
        <v>1603</v>
      </c>
    </row>
    <row r="1605" spans="20:20" x14ac:dyDescent="0.35">
      <c r="T1605" s="44">
        <v>1604</v>
      </c>
    </row>
    <row r="1606" spans="20:20" x14ac:dyDescent="0.35">
      <c r="T1606" s="44">
        <v>1605</v>
      </c>
    </row>
    <row r="1607" spans="20:20" x14ac:dyDescent="0.35">
      <c r="T1607" s="44">
        <v>1606</v>
      </c>
    </row>
    <row r="1608" spans="20:20" x14ac:dyDescent="0.35">
      <c r="T1608" s="44">
        <v>1607</v>
      </c>
    </row>
    <row r="1609" spans="20:20" x14ac:dyDescent="0.35">
      <c r="T1609" s="44">
        <v>1608</v>
      </c>
    </row>
    <row r="1610" spans="20:20" x14ac:dyDescent="0.35">
      <c r="T1610" s="44">
        <v>1609</v>
      </c>
    </row>
    <row r="1611" spans="20:20" x14ac:dyDescent="0.35">
      <c r="T1611" s="44">
        <v>1610</v>
      </c>
    </row>
    <row r="1612" spans="20:20" x14ac:dyDescent="0.35">
      <c r="T1612" s="44">
        <v>1611</v>
      </c>
    </row>
    <row r="1613" spans="20:20" x14ac:dyDescent="0.35">
      <c r="T1613" s="44">
        <v>1612</v>
      </c>
    </row>
    <row r="1614" spans="20:20" x14ac:dyDescent="0.35">
      <c r="T1614" s="44">
        <v>1613</v>
      </c>
    </row>
    <row r="1615" spans="20:20" x14ac:dyDescent="0.35">
      <c r="T1615" s="44">
        <v>1614</v>
      </c>
    </row>
    <row r="1616" spans="20:20" x14ac:dyDescent="0.35">
      <c r="T1616" s="44">
        <v>1615</v>
      </c>
    </row>
    <row r="1617" spans="20:20" x14ac:dyDescent="0.35">
      <c r="T1617" s="44">
        <v>1616</v>
      </c>
    </row>
    <row r="1618" spans="20:20" x14ac:dyDescent="0.35">
      <c r="T1618" s="44">
        <v>1617</v>
      </c>
    </row>
    <row r="1619" spans="20:20" x14ac:dyDescent="0.35">
      <c r="T1619" s="44">
        <v>1618</v>
      </c>
    </row>
    <row r="1620" spans="20:20" x14ac:dyDescent="0.35">
      <c r="T1620" s="44">
        <v>1619</v>
      </c>
    </row>
    <row r="1621" spans="20:20" x14ac:dyDescent="0.35">
      <c r="T1621" s="44">
        <v>1620</v>
      </c>
    </row>
    <row r="1622" spans="20:20" x14ac:dyDescent="0.35">
      <c r="T1622" s="44">
        <v>1621</v>
      </c>
    </row>
    <row r="1623" spans="20:20" x14ac:dyDescent="0.35">
      <c r="T1623" s="44">
        <v>1622</v>
      </c>
    </row>
    <row r="1624" spans="20:20" x14ac:dyDescent="0.35">
      <c r="T1624" s="44">
        <v>1623</v>
      </c>
    </row>
    <row r="1625" spans="20:20" x14ac:dyDescent="0.35">
      <c r="T1625" s="44">
        <v>1624</v>
      </c>
    </row>
    <row r="1626" spans="20:20" x14ac:dyDescent="0.35">
      <c r="T1626" s="44">
        <v>1625</v>
      </c>
    </row>
    <row r="1627" spans="20:20" x14ac:dyDescent="0.35">
      <c r="T1627" s="44">
        <v>1626</v>
      </c>
    </row>
    <row r="1628" spans="20:20" x14ac:dyDescent="0.35">
      <c r="T1628" s="44">
        <v>1627</v>
      </c>
    </row>
    <row r="1629" spans="20:20" x14ac:dyDescent="0.35">
      <c r="T1629" s="44">
        <v>1628</v>
      </c>
    </row>
    <row r="1630" spans="20:20" x14ac:dyDescent="0.35">
      <c r="T1630" s="44">
        <v>1629</v>
      </c>
    </row>
    <row r="1631" spans="20:20" x14ac:dyDescent="0.35">
      <c r="T1631" s="44">
        <v>1630</v>
      </c>
    </row>
    <row r="1632" spans="20:20" x14ac:dyDescent="0.35">
      <c r="T1632" s="44">
        <v>1631</v>
      </c>
    </row>
    <row r="1633" spans="20:20" x14ac:dyDescent="0.35">
      <c r="T1633" s="44">
        <v>1632</v>
      </c>
    </row>
    <row r="1634" spans="20:20" x14ac:dyDescent="0.35">
      <c r="T1634" s="44">
        <v>1633</v>
      </c>
    </row>
    <row r="1635" spans="20:20" x14ac:dyDescent="0.35">
      <c r="T1635" s="44">
        <v>1634</v>
      </c>
    </row>
    <row r="1636" spans="20:20" x14ac:dyDescent="0.35">
      <c r="T1636" s="44">
        <v>1635</v>
      </c>
    </row>
    <row r="1637" spans="20:20" x14ac:dyDescent="0.35">
      <c r="T1637" s="44">
        <v>1636</v>
      </c>
    </row>
    <row r="1638" spans="20:20" x14ac:dyDescent="0.35">
      <c r="T1638" s="44">
        <v>1637</v>
      </c>
    </row>
    <row r="1639" spans="20:20" x14ac:dyDescent="0.35">
      <c r="T1639" s="44">
        <v>1638</v>
      </c>
    </row>
    <row r="1640" spans="20:20" x14ac:dyDescent="0.35">
      <c r="T1640" s="44">
        <v>1639</v>
      </c>
    </row>
    <row r="1641" spans="20:20" x14ac:dyDescent="0.35">
      <c r="T1641" s="44">
        <v>1640</v>
      </c>
    </row>
    <row r="1642" spans="20:20" x14ac:dyDescent="0.35">
      <c r="T1642" s="44">
        <v>1641</v>
      </c>
    </row>
    <row r="1643" spans="20:20" x14ac:dyDescent="0.35">
      <c r="T1643" s="44">
        <v>1642</v>
      </c>
    </row>
    <row r="1644" spans="20:20" x14ac:dyDescent="0.35">
      <c r="T1644" s="44">
        <v>1643</v>
      </c>
    </row>
    <row r="1645" spans="20:20" x14ac:dyDescent="0.35">
      <c r="T1645" s="44">
        <v>1644</v>
      </c>
    </row>
    <row r="1646" spans="20:20" x14ac:dyDescent="0.35">
      <c r="T1646" s="44">
        <v>1645</v>
      </c>
    </row>
    <row r="1647" spans="20:20" x14ac:dyDescent="0.35">
      <c r="T1647" s="44">
        <v>1646</v>
      </c>
    </row>
    <row r="1648" spans="20:20" x14ac:dyDescent="0.35">
      <c r="T1648" s="44">
        <v>1647</v>
      </c>
    </row>
    <row r="1649" spans="20:20" x14ac:dyDescent="0.35">
      <c r="T1649" s="44">
        <v>1648</v>
      </c>
    </row>
    <row r="1650" spans="20:20" x14ac:dyDescent="0.35">
      <c r="T1650" s="44">
        <v>1649</v>
      </c>
    </row>
    <row r="1651" spans="20:20" x14ac:dyDescent="0.35">
      <c r="T1651" s="44">
        <v>1650</v>
      </c>
    </row>
    <row r="1652" spans="20:20" x14ac:dyDescent="0.35">
      <c r="T1652" s="44">
        <v>1651</v>
      </c>
    </row>
    <row r="1653" spans="20:20" x14ac:dyDescent="0.35">
      <c r="T1653" s="44">
        <v>1652</v>
      </c>
    </row>
    <row r="1654" spans="20:20" x14ac:dyDescent="0.35">
      <c r="T1654" s="44">
        <v>1653</v>
      </c>
    </row>
    <row r="1655" spans="20:20" x14ac:dyDescent="0.35">
      <c r="T1655" s="44">
        <v>1654</v>
      </c>
    </row>
    <row r="1656" spans="20:20" x14ac:dyDescent="0.35">
      <c r="T1656" s="44">
        <v>1655</v>
      </c>
    </row>
    <row r="1657" spans="20:20" x14ac:dyDescent="0.35">
      <c r="T1657" s="44">
        <v>1656</v>
      </c>
    </row>
    <row r="1658" spans="20:20" x14ac:dyDescent="0.35">
      <c r="T1658" s="44">
        <v>1657</v>
      </c>
    </row>
    <row r="1659" spans="20:20" x14ac:dyDescent="0.35">
      <c r="T1659" s="44">
        <v>1658</v>
      </c>
    </row>
    <row r="1660" spans="20:20" x14ac:dyDescent="0.35">
      <c r="T1660" s="44">
        <v>1659</v>
      </c>
    </row>
    <row r="1661" spans="20:20" x14ac:dyDescent="0.35">
      <c r="T1661" s="44">
        <v>1660</v>
      </c>
    </row>
    <row r="1662" spans="20:20" x14ac:dyDescent="0.35">
      <c r="T1662" s="44">
        <v>1661</v>
      </c>
    </row>
    <row r="1663" spans="20:20" x14ac:dyDescent="0.35">
      <c r="T1663" s="44">
        <v>1662</v>
      </c>
    </row>
    <row r="1664" spans="20:20" x14ac:dyDescent="0.35">
      <c r="T1664" s="44">
        <v>1663</v>
      </c>
    </row>
    <row r="1665" spans="20:20" x14ac:dyDescent="0.35">
      <c r="T1665" s="44">
        <v>1664</v>
      </c>
    </row>
    <row r="1666" spans="20:20" x14ac:dyDescent="0.35">
      <c r="T1666" s="44">
        <v>1665</v>
      </c>
    </row>
    <row r="1667" spans="20:20" x14ac:dyDescent="0.35">
      <c r="T1667" s="44">
        <v>1666</v>
      </c>
    </row>
    <row r="1668" spans="20:20" x14ac:dyDescent="0.35">
      <c r="T1668" s="44">
        <v>1667</v>
      </c>
    </row>
    <row r="1669" spans="20:20" x14ac:dyDescent="0.35">
      <c r="T1669" s="44">
        <v>1668</v>
      </c>
    </row>
    <row r="1670" spans="20:20" x14ac:dyDescent="0.35">
      <c r="T1670" s="44">
        <v>1669</v>
      </c>
    </row>
    <row r="1671" spans="20:20" x14ac:dyDescent="0.35">
      <c r="T1671" s="44">
        <v>1670</v>
      </c>
    </row>
    <row r="1672" spans="20:20" x14ac:dyDescent="0.35">
      <c r="T1672" s="44">
        <v>1671</v>
      </c>
    </row>
    <row r="1673" spans="20:20" x14ac:dyDescent="0.35">
      <c r="T1673" s="44">
        <v>1672</v>
      </c>
    </row>
    <row r="1674" spans="20:20" x14ac:dyDescent="0.35">
      <c r="T1674" s="44">
        <v>1673</v>
      </c>
    </row>
    <row r="1675" spans="20:20" x14ac:dyDescent="0.35">
      <c r="T1675" s="44">
        <v>1674</v>
      </c>
    </row>
    <row r="1676" spans="20:20" x14ac:dyDescent="0.35">
      <c r="T1676" s="44">
        <v>1675</v>
      </c>
    </row>
    <row r="1677" spans="20:20" x14ac:dyDescent="0.35">
      <c r="T1677" s="44">
        <v>1676</v>
      </c>
    </row>
    <row r="1678" spans="20:20" x14ac:dyDescent="0.35">
      <c r="T1678" s="44">
        <v>1677</v>
      </c>
    </row>
    <row r="1679" spans="20:20" x14ac:dyDescent="0.35">
      <c r="T1679" s="44">
        <v>1678</v>
      </c>
    </row>
    <row r="1680" spans="20:20" x14ac:dyDescent="0.35">
      <c r="T1680" s="44">
        <v>1679</v>
      </c>
    </row>
    <row r="1681" spans="20:20" x14ac:dyDescent="0.35">
      <c r="T1681" s="44">
        <v>1680</v>
      </c>
    </row>
    <row r="1682" spans="20:20" x14ac:dyDescent="0.35">
      <c r="T1682" s="44">
        <v>1681</v>
      </c>
    </row>
    <row r="1683" spans="20:20" x14ac:dyDescent="0.35">
      <c r="T1683" s="44">
        <v>1682</v>
      </c>
    </row>
    <row r="1684" spans="20:20" x14ac:dyDescent="0.35">
      <c r="T1684" s="44">
        <v>1683</v>
      </c>
    </row>
    <row r="1685" spans="20:20" x14ac:dyDescent="0.35">
      <c r="T1685" s="44">
        <v>1684</v>
      </c>
    </row>
    <row r="1686" spans="20:20" x14ac:dyDescent="0.35">
      <c r="T1686" s="44">
        <v>1685</v>
      </c>
    </row>
    <row r="1687" spans="20:20" x14ac:dyDescent="0.35">
      <c r="T1687" s="44">
        <v>1686</v>
      </c>
    </row>
    <row r="1688" spans="20:20" x14ac:dyDescent="0.35">
      <c r="T1688" s="44">
        <v>1687</v>
      </c>
    </row>
    <row r="1689" spans="20:20" x14ac:dyDescent="0.35">
      <c r="T1689" s="44">
        <v>1688</v>
      </c>
    </row>
    <row r="1690" spans="20:20" x14ac:dyDescent="0.35">
      <c r="T1690" s="44">
        <v>1689</v>
      </c>
    </row>
    <row r="1691" spans="20:20" x14ac:dyDescent="0.35">
      <c r="T1691" s="44">
        <v>1690</v>
      </c>
    </row>
    <row r="1692" spans="20:20" x14ac:dyDescent="0.35">
      <c r="T1692" s="44">
        <v>1691</v>
      </c>
    </row>
    <row r="1693" spans="20:20" x14ac:dyDescent="0.35">
      <c r="T1693" s="44">
        <v>1692</v>
      </c>
    </row>
    <row r="1694" spans="20:20" x14ac:dyDescent="0.35">
      <c r="T1694" s="44">
        <v>1693</v>
      </c>
    </row>
    <row r="1695" spans="20:20" x14ac:dyDescent="0.35">
      <c r="T1695" s="44">
        <v>1694</v>
      </c>
    </row>
    <row r="1696" spans="20:20" x14ac:dyDescent="0.35">
      <c r="T1696" s="44">
        <v>1695</v>
      </c>
    </row>
    <row r="1697" spans="20:20" x14ac:dyDescent="0.35">
      <c r="T1697" s="44">
        <v>1696</v>
      </c>
    </row>
    <row r="1698" spans="20:20" x14ac:dyDescent="0.35">
      <c r="T1698" s="44">
        <v>1697</v>
      </c>
    </row>
    <row r="1699" spans="20:20" x14ac:dyDescent="0.35">
      <c r="T1699" s="44">
        <v>1698</v>
      </c>
    </row>
    <row r="1700" spans="20:20" x14ac:dyDescent="0.35">
      <c r="T1700" s="44">
        <v>1699</v>
      </c>
    </row>
    <row r="1701" spans="20:20" x14ac:dyDescent="0.35">
      <c r="T1701" s="44">
        <v>1700</v>
      </c>
    </row>
    <row r="1702" spans="20:20" x14ac:dyDescent="0.35">
      <c r="T1702" s="44">
        <v>1701</v>
      </c>
    </row>
    <row r="1703" spans="20:20" x14ac:dyDescent="0.35">
      <c r="T1703" s="44">
        <v>1702</v>
      </c>
    </row>
    <row r="1704" spans="20:20" x14ac:dyDescent="0.35">
      <c r="T1704" s="44">
        <v>1703</v>
      </c>
    </row>
    <row r="1705" spans="20:20" x14ac:dyDescent="0.35">
      <c r="T1705" s="44">
        <v>1704</v>
      </c>
    </row>
    <row r="1706" spans="20:20" x14ac:dyDescent="0.35">
      <c r="T1706" s="44">
        <v>1705</v>
      </c>
    </row>
    <row r="1707" spans="20:20" x14ac:dyDescent="0.35">
      <c r="T1707" s="44">
        <v>1706</v>
      </c>
    </row>
    <row r="1708" spans="20:20" x14ac:dyDescent="0.35">
      <c r="T1708" s="44">
        <v>1707</v>
      </c>
    </row>
    <row r="1709" spans="20:20" x14ac:dyDescent="0.35">
      <c r="T1709" s="44">
        <v>1708</v>
      </c>
    </row>
    <row r="1710" spans="20:20" x14ac:dyDescent="0.35">
      <c r="T1710" s="44">
        <v>1709</v>
      </c>
    </row>
    <row r="1711" spans="20:20" x14ac:dyDescent="0.35">
      <c r="T1711" s="44">
        <v>1710</v>
      </c>
    </row>
    <row r="1712" spans="20:20" x14ac:dyDescent="0.35">
      <c r="T1712" s="44">
        <v>1711</v>
      </c>
    </row>
    <row r="1713" spans="20:20" x14ac:dyDescent="0.35">
      <c r="T1713" s="44">
        <v>1712</v>
      </c>
    </row>
    <row r="1714" spans="20:20" x14ac:dyDescent="0.35">
      <c r="T1714" s="44">
        <v>1713</v>
      </c>
    </row>
    <row r="1715" spans="20:20" x14ac:dyDescent="0.35">
      <c r="T1715" s="44">
        <v>1714</v>
      </c>
    </row>
    <row r="1716" spans="20:20" x14ac:dyDescent="0.35">
      <c r="T1716" s="44">
        <v>1715</v>
      </c>
    </row>
    <row r="1717" spans="20:20" x14ac:dyDescent="0.35">
      <c r="T1717" s="44">
        <v>1716</v>
      </c>
    </row>
    <row r="1718" spans="20:20" x14ac:dyDescent="0.35">
      <c r="T1718" s="44">
        <v>1717</v>
      </c>
    </row>
    <row r="1719" spans="20:20" x14ac:dyDescent="0.35">
      <c r="T1719" s="44">
        <v>1718</v>
      </c>
    </row>
    <row r="1720" spans="20:20" x14ac:dyDescent="0.35">
      <c r="T1720" s="44">
        <v>1719</v>
      </c>
    </row>
    <row r="1721" spans="20:20" x14ac:dyDescent="0.35">
      <c r="T1721" s="44">
        <v>1720</v>
      </c>
    </row>
    <row r="1722" spans="20:20" x14ac:dyDescent="0.35">
      <c r="T1722" s="44">
        <v>1721</v>
      </c>
    </row>
    <row r="1723" spans="20:20" x14ac:dyDescent="0.35">
      <c r="T1723" s="44">
        <v>1722</v>
      </c>
    </row>
    <row r="1724" spans="20:20" x14ac:dyDescent="0.35">
      <c r="T1724" s="44">
        <v>1723</v>
      </c>
    </row>
    <row r="1725" spans="20:20" x14ac:dyDescent="0.35">
      <c r="T1725" s="44">
        <v>1724</v>
      </c>
    </row>
    <row r="1726" spans="20:20" x14ac:dyDescent="0.35">
      <c r="T1726" s="44">
        <v>1725</v>
      </c>
    </row>
    <row r="1727" spans="20:20" x14ac:dyDescent="0.35">
      <c r="T1727" s="44">
        <v>1726</v>
      </c>
    </row>
    <row r="1728" spans="20:20" x14ac:dyDescent="0.35">
      <c r="T1728" s="44">
        <v>1727</v>
      </c>
    </row>
    <row r="1729" spans="20:20" x14ac:dyDescent="0.35">
      <c r="T1729" s="44">
        <v>1728</v>
      </c>
    </row>
    <row r="1730" spans="20:20" x14ac:dyDescent="0.35">
      <c r="T1730" s="44">
        <v>1729</v>
      </c>
    </row>
    <row r="1731" spans="20:20" x14ac:dyDescent="0.35">
      <c r="T1731" s="44">
        <v>1730</v>
      </c>
    </row>
    <row r="1732" spans="20:20" x14ac:dyDescent="0.35">
      <c r="T1732" s="44">
        <v>1731</v>
      </c>
    </row>
    <row r="1733" spans="20:20" x14ac:dyDescent="0.35">
      <c r="T1733" s="44">
        <v>1732</v>
      </c>
    </row>
    <row r="1734" spans="20:20" x14ac:dyDescent="0.35">
      <c r="T1734" s="44">
        <v>1733</v>
      </c>
    </row>
    <row r="1735" spans="20:20" x14ac:dyDescent="0.35">
      <c r="T1735" s="44">
        <v>1734</v>
      </c>
    </row>
    <row r="1736" spans="20:20" x14ac:dyDescent="0.35">
      <c r="T1736" s="44">
        <v>1735</v>
      </c>
    </row>
    <row r="1737" spans="20:20" x14ac:dyDescent="0.35">
      <c r="T1737" s="44">
        <v>1736</v>
      </c>
    </row>
    <row r="1738" spans="20:20" x14ac:dyDescent="0.35">
      <c r="T1738" s="44">
        <v>1737</v>
      </c>
    </row>
    <row r="1739" spans="20:20" x14ac:dyDescent="0.35">
      <c r="T1739" s="44">
        <v>1738</v>
      </c>
    </row>
    <row r="1740" spans="20:20" x14ac:dyDescent="0.35">
      <c r="T1740" s="44">
        <v>1739</v>
      </c>
    </row>
    <row r="1741" spans="20:20" x14ac:dyDescent="0.35">
      <c r="T1741" s="44">
        <v>1740</v>
      </c>
    </row>
    <row r="1742" spans="20:20" x14ac:dyDescent="0.35">
      <c r="T1742" s="44">
        <v>1741</v>
      </c>
    </row>
    <row r="1743" spans="20:20" x14ac:dyDescent="0.35">
      <c r="T1743" s="44">
        <v>1742</v>
      </c>
    </row>
    <row r="1744" spans="20:20" x14ac:dyDescent="0.35">
      <c r="T1744" s="44">
        <v>1743</v>
      </c>
    </row>
    <row r="1745" spans="20:20" x14ac:dyDescent="0.35">
      <c r="T1745" s="44">
        <v>1744</v>
      </c>
    </row>
    <row r="1746" spans="20:20" x14ac:dyDescent="0.35">
      <c r="T1746" s="44">
        <v>1745</v>
      </c>
    </row>
    <row r="1747" spans="20:20" x14ac:dyDescent="0.35">
      <c r="T1747" s="44">
        <v>1746</v>
      </c>
    </row>
    <row r="1748" spans="20:20" x14ac:dyDescent="0.35">
      <c r="T1748" s="44">
        <v>1747</v>
      </c>
    </row>
    <row r="1749" spans="20:20" x14ac:dyDescent="0.35">
      <c r="T1749" s="44">
        <v>1748</v>
      </c>
    </row>
    <row r="1750" spans="20:20" x14ac:dyDescent="0.35">
      <c r="T1750" s="44">
        <v>1749</v>
      </c>
    </row>
    <row r="1751" spans="20:20" x14ac:dyDescent="0.35">
      <c r="T1751" s="44">
        <v>1750</v>
      </c>
    </row>
    <row r="1752" spans="20:20" x14ac:dyDescent="0.35">
      <c r="T1752" s="44">
        <v>1751</v>
      </c>
    </row>
    <row r="1753" spans="20:20" x14ac:dyDescent="0.35">
      <c r="T1753" s="44">
        <v>1752</v>
      </c>
    </row>
    <row r="1754" spans="20:20" x14ac:dyDescent="0.35">
      <c r="T1754" s="44">
        <v>1753</v>
      </c>
    </row>
    <row r="1755" spans="20:20" x14ac:dyDescent="0.35">
      <c r="T1755" s="44">
        <v>1754</v>
      </c>
    </row>
    <row r="1756" spans="20:20" x14ac:dyDescent="0.35">
      <c r="T1756" s="44">
        <v>1755</v>
      </c>
    </row>
    <row r="1757" spans="20:20" x14ac:dyDescent="0.35">
      <c r="T1757" s="44">
        <v>1756</v>
      </c>
    </row>
    <row r="1758" spans="20:20" x14ac:dyDescent="0.35">
      <c r="T1758" s="44">
        <v>1757</v>
      </c>
    </row>
    <row r="1759" spans="20:20" x14ac:dyDescent="0.35">
      <c r="T1759" s="44">
        <v>1758</v>
      </c>
    </row>
    <row r="1760" spans="20:20" x14ac:dyDescent="0.35">
      <c r="T1760" s="44">
        <v>1759</v>
      </c>
    </row>
    <row r="1761" spans="20:20" x14ac:dyDescent="0.35">
      <c r="T1761" s="44">
        <v>1760</v>
      </c>
    </row>
    <row r="1762" spans="20:20" x14ac:dyDescent="0.35">
      <c r="T1762" s="44">
        <v>1761</v>
      </c>
    </row>
    <row r="1763" spans="20:20" x14ac:dyDescent="0.35">
      <c r="T1763" s="44">
        <v>1762</v>
      </c>
    </row>
    <row r="1764" spans="20:20" x14ac:dyDescent="0.35">
      <c r="T1764" s="44">
        <v>1763</v>
      </c>
    </row>
    <row r="1765" spans="20:20" x14ac:dyDescent="0.35">
      <c r="T1765" s="44">
        <v>1764</v>
      </c>
    </row>
    <row r="1766" spans="20:20" x14ac:dyDescent="0.35">
      <c r="T1766" s="44">
        <v>1765</v>
      </c>
    </row>
    <row r="1767" spans="20:20" x14ac:dyDescent="0.35">
      <c r="T1767" s="44">
        <v>1766</v>
      </c>
    </row>
    <row r="1768" spans="20:20" x14ac:dyDescent="0.35">
      <c r="T1768" s="44">
        <v>1767</v>
      </c>
    </row>
    <row r="1769" spans="20:20" x14ac:dyDescent="0.35">
      <c r="T1769" s="44">
        <v>1768</v>
      </c>
    </row>
    <row r="1770" spans="20:20" x14ac:dyDescent="0.35">
      <c r="T1770" s="44">
        <v>1769</v>
      </c>
    </row>
    <row r="1771" spans="20:20" x14ac:dyDescent="0.35">
      <c r="T1771" s="44">
        <v>1770</v>
      </c>
    </row>
    <row r="1772" spans="20:20" x14ac:dyDescent="0.35">
      <c r="T1772" s="44">
        <v>1771</v>
      </c>
    </row>
    <row r="1773" spans="20:20" x14ac:dyDescent="0.35">
      <c r="T1773" s="44">
        <v>1772</v>
      </c>
    </row>
    <row r="1774" spans="20:20" x14ac:dyDescent="0.35">
      <c r="T1774" s="44">
        <v>1773</v>
      </c>
    </row>
    <row r="1775" spans="20:20" x14ac:dyDescent="0.35">
      <c r="T1775" s="44">
        <v>1774</v>
      </c>
    </row>
    <row r="1776" spans="20:20" x14ac:dyDescent="0.35">
      <c r="T1776" s="44">
        <v>1775</v>
      </c>
    </row>
    <row r="1777" spans="20:20" x14ac:dyDescent="0.35">
      <c r="T1777" s="44">
        <v>1776</v>
      </c>
    </row>
    <row r="1778" spans="20:20" x14ac:dyDescent="0.35">
      <c r="T1778" s="44">
        <v>1777</v>
      </c>
    </row>
    <row r="1779" spans="20:20" x14ac:dyDescent="0.35">
      <c r="T1779" s="44">
        <v>1778</v>
      </c>
    </row>
    <row r="1780" spans="20:20" x14ac:dyDescent="0.35">
      <c r="T1780" s="44">
        <v>1779</v>
      </c>
    </row>
    <row r="1781" spans="20:20" x14ac:dyDescent="0.35">
      <c r="T1781" s="44">
        <v>1780</v>
      </c>
    </row>
    <row r="1782" spans="20:20" x14ac:dyDescent="0.35">
      <c r="T1782" s="44">
        <v>1781</v>
      </c>
    </row>
    <row r="1783" spans="20:20" x14ac:dyDescent="0.35">
      <c r="T1783" s="44">
        <v>1782</v>
      </c>
    </row>
    <row r="1784" spans="20:20" x14ac:dyDescent="0.35">
      <c r="T1784" s="44">
        <v>1783</v>
      </c>
    </row>
    <row r="1785" spans="20:20" x14ac:dyDescent="0.35">
      <c r="T1785" s="44">
        <v>1784</v>
      </c>
    </row>
    <row r="1786" spans="20:20" x14ac:dyDescent="0.35">
      <c r="T1786" s="44">
        <v>1785</v>
      </c>
    </row>
    <row r="1787" spans="20:20" x14ac:dyDescent="0.35">
      <c r="T1787" s="44">
        <v>1786</v>
      </c>
    </row>
    <row r="1788" spans="20:20" x14ac:dyDescent="0.35">
      <c r="T1788" s="44">
        <v>1787</v>
      </c>
    </row>
    <row r="1789" spans="20:20" x14ac:dyDescent="0.35">
      <c r="T1789" s="44">
        <v>1788</v>
      </c>
    </row>
    <row r="1790" spans="20:20" x14ac:dyDescent="0.35">
      <c r="T1790" s="44">
        <v>1789</v>
      </c>
    </row>
    <row r="1791" spans="20:20" x14ac:dyDescent="0.35">
      <c r="T1791" s="44">
        <v>1790</v>
      </c>
    </row>
    <row r="1792" spans="20:20" x14ac:dyDescent="0.35">
      <c r="T1792" s="44">
        <v>1791</v>
      </c>
    </row>
    <row r="1793" spans="20:20" x14ac:dyDescent="0.35">
      <c r="T1793" s="44">
        <v>1792</v>
      </c>
    </row>
    <row r="1794" spans="20:20" x14ac:dyDescent="0.35">
      <c r="T1794" s="44">
        <v>1793</v>
      </c>
    </row>
    <row r="1795" spans="20:20" x14ac:dyDescent="0.35">
      <c r="T1795" s="44">
        <v>1794</v>
      </c>
    </row>
    <row r="1796" spans="20:20" x14ac:dyDescent="0.35">
      <c r="T1796" s="44">
        <v>1795</v>
      </c>
    </row>
    <row r="1797" spans="20:20" x14ac:dyDescent="0.35">
      <c r="T1797" s="44">
        <v>1796</v>
      </c>
    </row>
    <row r="1798" spans="20:20" x14ac:dyDescent="0.35">
      <c r="T1798" s="44">
        <v>1797</v>
      </c>
    </row>
    <row r="1799" spans="20:20" x14ac:dyDescent="0.35">
      <c r="T1799" s="44">
        <v>1798</v>
      </c>
    </row>
    <row r="1800" spans="20:20" x14ac:dyDescent="0.35">
      <c r="T1800" s="44">
        <v>1799</v>
      </c>
    </row>
    <row r="1801" spans="20:20" x14ac:dyDescent="0.35">
      <c r="T1801" s="44">
        <v>1800</v>
      </c>
    </row>
    <row r="1802" spans="20:20" x14ac:dyDescent="0.35">
      <c r="T1802" s="44">
        <v>1801</v>
      </c>
    </row>
    <row r="1803" spans="20:20" x14ac:dyDescent="0.35">
      <c r="T1803" s="44">
        <v>1802</v>
      </c>
    </row>
    <row r="1804" spans="20:20" x14ac:dyDescent="0.35">
      <c r="T1804" s="44">
        <v>1803</v>
      </c>
    </row>
    <row r="1805" spans="20:20" x14ac:dyDescent="0.35">
      <c r="T1805" s="44">
        <v>1804</v>
      </c>
    </row>
    <row r="1806" spans="20:20" x14ac:dyDescent="0.35">
      <c r="T1806" s="44">
        <v>1805</v>
      </c>
    </row>
    <row r="1807" spans="20:20" x14ac:dyDescent="0.35">
      <c r="T1807" s="44">
        <v>1806</v>
      </c>
    </row>
    <row r="1808" spans="20:20" x14ac:dyDescent="0.35">
      <c r="T1808" s="44">
        <v>1807</v>
      </c>
    </row>
    <row r="1809" spans="20:20" x14ac:dyDescent="0.35">
      <c r="T1809" s="44">
        <v>1808</v>
      </c>
    </row>
    <row r="1810" spans="20:20" x14ac:dyDescent="0.35">
      <c r="T1810" s="44">
        <v>1809</v>
      </c>
    </row>
    <row r="1811" spans="20:20" x14ac:dyDescent="0.35">
      <c r="T1811" s="44">
        <v>1810</v>
      </c>
    </row>
    <row r="1812" spans="20:20" x14ac:dyDescent="0.35">
      <c r="T1812" s="44">
        <v>1811</v>
      </c>
    </row>
    <row r="1813" spans="20:20" x14ac:dyDescent="0.35">
      <c r="T1813" s="44">
        <v>1812</v>
      </c>
    </row>
    <row r="1814" spans="20:20" x14ac:dyDescent="0.35">
      <c r="T1814" s="44">
        <v>1813</v>
      </c>
    </row>
    <row r="1815" spans="20:20" x14ac:dyDescent="0.35">
      <c r="T1815" s="44">
        <v>1814</v>
      </c>
    </row>
    <row r="1816" spans="20:20" x14ac:dyDescent="0.35">
      <c r="T1816" s="44">
        <v>1815</v>
      </c>
    </row>
    <row r="1817" spans="20:20" x14ac:dyDescent="0.35">
      <c r="T1817" s="44">
        <v>1816</v>
      </c>
    </row>
    <row r="1818" spans="20:20" x14ac:dyDescent="0.35">
      <c r="T1818" s="44">
        <v>1817</v>
      </c>
    </row>
    <row r="1819" spans="20:20" x14ac:dyDescent="0.35">
      <c r="T1819" s="44">
        <v>1818</v>
      </c>
    </row>
    <row r="1820" spans="20:20" x14ac:dyDescent="0.35">
      <c r="T1820" s="44">
        <v>1819</v>
      </c>
    </row>
    <row r="1821" spans="20:20" x14ac:dyDescent="0.35">
      <c r="T1821" s="44">
        <v>1820</v>
      </c>
    </row>
    <row r="1822" spans="20:20" x14ac:dyDescent="0.35">
      <c r="T1822" s="44">
        <v>1821</v>
      </c>
    </row>
    <row r="1823" spans="20:20" x14ac:dyDescent="0.35">
      <c r="T1823" s="44">
        <v>1822</v>
      </c>
    </row>
    <row r="1824" spans="20:20" x14ac:dyDescent="0.35">
      <c r="T1824" s="44">
        <v>1823</v>
      </c>
    </row>
    <row r="1825" spans="20:20" x14ac:dyDescent="0.35">
      <c r="T1825" s="44">
        <v>1824</v>
      </c>
    </row>
    <row r="1826" spans="20:20" x14ac:dyDescent="0.35">
      <c r="T1826" s="44">
        <v>1825</v>
      </c>
    </row>
    <row r="1827" spans="20:20" x14ac:dyDescent="0.35">
      <c r="T1827" s="44">
        <v>1826</v>
      </c>
    </row>
    <row r="1828" spans="20:20" x14ac:dyDescent="0.35">
      <c r="T1828" s="44">
        <v>1827</v>
      </c>
    </row>
    <row r="1829" spans="20:20" x14ac:dyDescent="0.35">
      <c r="T1829" s="44">
        <v>1828</v>
      </c>
    </row>
    <row r="1830" spans="20:20" x14ac:dyDescent="0.35">
      <c r="T1830" s="44">
        <v>1829</v>
      </c>
    </row>
    <row r="1831" spans="20:20" x14ac:dyDescent="0.35">
      <c r="T1831" s="44">
        <v>1830</v>
      </c>
    </row>
    <row r="1832" spans="20:20" x14ac:dyDescent="0.35">
      <c r="T1832" s="44">
        <v>1831</v>
      </c>
    </row>
    <row r="1833" spans="20:20" x14ac:dyDescent="0.35">
      <c r="T1833" s="44">
        <v>1832</v>
      </c>
    </row>
    <row r="1834" spans="20:20" x14ac:dyDescent="0.35">
      <c r="T1834" s="44">
        <v>1833</v>
      </c>
    </row>
    <row r="1835" spans="20:20" x14ac:dyDescent="0.35">
      <c r="T1835" s="44">
        <v>1834</v>
      </c>
    </row>
    <row r="1836" spans="20:20" x14ac:dyDescent="0.35">
      <c r="T1836" s="44">
        <v>1835</v>
      </c>
    </row>
    <row r="1837" spans="20:20" x14ac:dyDescent="0.35">
      <c r="T1837" s="44">
        <v>1836</v>
      </c>
    </row>
    <row r="1838" spans="20:20" x14ac:dyDescent="0.35">
      <c r="T1838" s="44">
        <v>1837</v>
      </c>
    </row>
    <row r="1839" spans="20:20" x14ac:dyDescent="0.35">
      <c r="T1839" s="44">
        <v>1838</v>
      </c>
    </row>
    <row r="1840" spans="20:20" x14ac:dyDescent="0.35">
      <c r="T1840" s="44">
        <v>1839</v>
      </c>
    </row>
    <row r="1841" spans="20:20" x14ac:dyDescent="0.35">
      <c r="T1841" s="44">
        <v>1840</v>
      </c>
    </row>
    <row r="1842" spans="20:20" x14ac:dyDescent="0.35">
      <c r="T1842" s="44">
        <v>1841</v>
      </c>
    </row>
    <row r="1843" spans="20:20" x14ac:dyDescent="0.35">
      <c r="T1843" s="44">
        <v>1842</v>
      </c>
    </row>
    <row r="1844" spans="20:20" x14ac:dyDescent="0.35">
      <c r="T1844" s="44">
        <v>1843</v>
      </c>
    </row>
    <row r="1845" spans="20:20" x14ac:dyDescent="0.35">
      <c r="T1845" s="44">
        <v>1844</v>
      </c>
    </row>
    <row r="1846" spans="20:20" x14ac:dyDescent="0.35">
      <c r="T1846" s="44">
        <v>1845</v>
      </c>
    </row>
    <row r="1847" spans="20:20" x14ac:dyDescent="0.35">
      <c r="T1847" s="44">
        <v>1846</v>
      </c>
    </row>
    <row r="1848" spans="20:20" x14ac:dyDescent="0.35">
      <c r="T1848" s="44">
        <v>1847</v>
      </c>
    </row>
    <row r="1849" spans="20:20" x14ac:dyDescent="0.35">
      <c r="T1849" s="44">
        <v>1848</v>
      </c>
    </row>
    <row r="1850" spans="20:20" x14ac:dyDescent="0.35">
      <c r="T1850" s="44">
        <v>1849</v>
      </c>
    </row>
    <row r="1851" spans="20:20" x14ac:dyDescent="0.35">
      <c r="T1851" s="44">
        <v>1850</v>
      </c>
    </row>
    <row r="1852" spans="20:20" x14ac:dyDescent="0.35">
      <c r="T1852" s="44">
        <v>1851</v>
      </c>
    </row>
    <row r="1853" spans="20:20" x14ac:dyDescent="0.35">
      <c r="T1853" s="44">
        <v>1852</v>
      </c>
    </row>
    <row r="1854" spans="20:20" x14ac:dyDescent="0.35">
      <c r="T1854" s="44">
        <v>1853</v>
      </c>
    </row>
    <row r="1855" spans="20:20" x14ac:dyDescent="0.35">
      <c r="T1855" s="44">
        <v>1854</v>
      </c>
    </row>
    <row r="1856" spans="20:20" x14ac:dyDescent="0.35">
      <c r="T1856" s="44">
        <v>1855</v>
      </c>
    </row>
    <row r="1857" spans="20:20" x14ac:dyDescent="0.35">
      <c r="T1857" s="44">
        <v>1856</v>
      </c>
    </row>
    <row r="1858" spans="20:20" x14ac:dyDescent="0.35">
      <c r="T1858" s="44">
        <v>1857</v>
      </c>
    </row>
    <row r="1859" spans="20:20" x14ac:dyDescent="0.35">
      <c r="T1859" s="44">
        <v>1858</v>
      </c>
    </row>
    <row r="1860" spans="20:20" x14ac:dyDescent="0.35">
      <c r="T1860" s="44">
        <v>1859</v>
      </c>
    </row>
    <row r="1861" spans="20:20" x14ac:dyDescent="0.35">
      <c r="T1861" s="44">
        <v>1860</v>
      </c>
    </row>
    <row r="1862" spans="20:20" x14ac:dyDescent="0.35">
      <c r="T1862" s="44">
        <v>1861</v>
      </c>
    </row>
    <row r="1863" spans="20:20" x14ac:dyDescent="0.35">
      <c r="T1863" s="44">
        <v>1862</v>
      </c>
    </row>
    <row r="1864" spans="20:20" x14ac:dyDescent="0.35">
      <c r="T1864" s="44">
        <v>1863</v>
      </c>
    </row>
    <row r="1865" spans="20:20" x14ac:dyDescent="0.35">
      <c r="T1865" s="44">
        <v>1864</v>
      </c>
    </row>
    <row r="1866" spans="20:20" x14ac:dyDescent="0.35">
      <c r="T1866" s="44">
        <v>1865</v>
      </c>
    </row>
    <row r="1867" spans="20:20" x14ac:dyDescent="0.35">
      <c r="T1867" s="44">
        <v>1866</v>
      </c>
    </row>
    <row r="1868" spans="20:20" x14ac:dyDescent="0.35">
      <c r="T1868" s="44">
        <v>1867</v>
      </c>
    </row>
    <row r="1869" spans="20:20" x14ac:dyDescent="0.35">
      <c r="T1869" s="44">
        <v>1868</v>
      </c>
    </row>
    <row r="1870" spans="20:20" x14ac:dyDescent="0.35">
      <c r="T1870" s="44">
        <v>1869</v>
      </c>
    </row>
    <row r="1871" spans="20:20" x14ac:dyDescent="0.35">
      <c r="T1871" s="44">
        <v>1870</v>
      </c>
    </row>
    <row r="1872" spans="20:20" x14ac:dyDescent="0.35">
      <c r="T1872" s="44">
        <v>1871</v>
      </c>
    </row>
    <row r="1873" spans="20:20" x14ac:dyDescent="0.35">
      <c r="T1873" s="44">
        <v>1872</v>
      </c>
    </row>
    <row r="1874" spans="20:20" x14ac:dyDescent="0.35">
      <c r="T1874" s="44">
        <v>1873</v>
      </c>
    </row>
    <row r="1875" spans="20:20" x14ac:dyDescent="0.35">
      <c r="T1875" s="44">
        <v>1874</v>
      </c>
    </row>
    <row r="1876" spans="20:20" x14ac:dyDescent="0.35">
      <c r="T1876" s="44">
        <v>1875</v>
      </c>
    </row>
    <row r="1877" spans="20:20" x14ac:dyDescent="0.35">
      <c r="T1877" s="44">
        <v>1876</v>
      </c>
    </row>
    <row r="1878" spans="20:20" x14ac:dyDescent="0.35">
      <c r="T1878" s="44">
        <v>1877</v>
      </c>
    </row>
    <row r="1879" spans="20:20" x14ac:dyDescent="0.35">
      <c r="T1879" s="44">
        <v>1878</v>
      </c>
    </row>
    <row r="1880" spans="20:20" x14ac:dyDescent="0.35">
      <c r="T1880" s="44">
        <v>1879</v>
      </c>
    </row>
    <row r="1881" spans="20:20" x14ac:dyDescent="0.35">
      <c r="T1881" s="44">
        <v>1880</v>
      </c>
    </row>
    <row r="1882" spans="20:20" x14ac:dyDescent="0.35">
      <c r="T1882" s="44">
        <v>1881</v>
      </c>
    </row>
    <row r="1883" spans="20:20" x14ac:dyDescent="0.35">
      <c r="T1883" s="44">
        <v>1882</v>
      </c>
    </row>
    <row r="1884" spans="20:20" x14ac:dyDescent="0.35">
      <c r="T1884" s="44">
        <v>1883</v>
      </c>
    </row>
    <row r="1885" spans="20:20" x14ac:dyDescent="0.35">
      <c r="T1885" s="44">
        <v>1884</v>
      </c>
    </row>
    <row r="1886" spans="20:20" x14ac:dyDescent="0.35">
      <c r="T1886" s="44">
        <v>1885</v>
      </c>
    </row>
    <row r="1887" spans="20:20" x14ac:dyDescent="0.35">
      <c r="T1887" s="44">
        <v>1886</v>
      </c>
    </row>
    <row r="1888" spans="20:20" x14ac:dyDescent="0.35">
      <c r="T1888" s="44">
        <v>1887</v>
      </c>
    </row>
    <row r="1889" spans="20:20" x14ac:dyDescent="0.35">
      <c r="T1889" s="44">
        <v>1888</v>
      </c>
    </row>
    <row r="1890" spans="20:20" x14ac:dyDescent="0.35">
      <c r="T1890" s="44">
        <v>1889</v>
      </c>
    </row>
    <row r="1891" spans="20:20" x14ac:dyDescent="0.35">
      <c r="T1891" s="44">
        <v>1890</v>
      </c>
    </row>
    <row r="1892" spans="20:20" x14ac:dyDescent="0.35">
      <c r="T1892" s="44">
        <v>1891</v>
      </c>
    </row>
    <row r="1893" spans="20:20" x14ac:dyDescent="0.35">
      <c r="T1893" s="44">
        <v>1892</v>
      </c>
    </row>
    <row r="1894" spans="20:20" x14ac:dyDescent="0.35">
      <c r="T1894" s="44">
        <v>1893</v>
      </c>
    </row>
    <row r="1895" spans="20:20" x14ac:dyDescent="0.35">
      <c r="T1895" s="44">
        <v>1894</v>
      </c>
    </row>
    <row r="1896" spans="20:20" x14ac:dyDescent="0.35">
      <c r="T1896" s="44">
        <v>1895</v>
      </c>
    </row>
    <row r="1897" spans="20:20" x14ac:dyDescent="0.35">
      <c r="T1897" s="44">
        <v>1896</v>
      </c>
    </row>
    <row r="1898" spans="20:20" x14ac:dyDescent="0.35">
      <c r="T1898" s="44">
        <v>1897</v>
      </c>
    </row>
    <row r="1899" spans="20:20" x14ac:dyDescent="0.35">
      <c r="T1899" s="44">
        <v>1898</v>
      </c>
    </row>
    <row r="1900" spans="20:20" x14ac:dyDescent="0.35">
      <c r="T1900" s="44">
        <v>1899</v>
      </c>
    </row>
    <row r="1901" spans="20:20" x14ac:dyDescent="0.35">
      <c r="T1901" s="44">
        <v>1900</v>
      </c>
    </row>
    <row r="1902" spans="20:20" x14ac:dyDescent="0.35">
      <c r="T1902" s="44">
        <v>1901</v>
      </c>
    </row>
    <row r="1903" spans="20:20" x14ac:dyDescent="0.35">
      <c r="T1903" s="44">
        <v>1902</v>
      </c>
    </row>
    <row r="1904" spans="20:20" x14ac:dyDescent="0.35">
      <c r="T1904" s="44">
        <v>1903</v>
      </c>
    </row>
    <row r="1905" spans="20:20" x14ac:dyDescent="0.35">
      <c r="T1905" s="44">
        <v>1904</v>
      </c>
    </row>
    <row r="1906" spans="20:20" x14ac:dyDescent="0.35">
      <c r="T1906" s="44">
        <v>1905</v>
      </c>
    </row>
    <row r="1907" spans="20:20" x14ac:dyDescent="0.35">
      <c r="T1907" s="44">
        <v>1906</v>
      </c>
    </row>
    <row r="1908" spans="20:20" x14ac:dyDescent="0.35">
      <c r="T1908" s="44">
        <v>1907</v>
      </c>
    </row>
    <row r="1909" spans="20:20" x14ac:dyDescent="0.35">
      <c r="T1909" s="44">
        <v>1908</v>
      </c>
    </row>
    <row r="1910" spans="20:20" x14ac:dyDescent="0.35">
      <c r="T1910" s="44">
        <v>1909</v>
      </c>
    </row>
    <row r="1911" spans="20:20" x14ac:dyDescent="0.35">
      <c r="T1911" s="44">
        <v>1910</v>
      </c>
    </row>
    <row r="1912" spans="20:20" x14ac:dyDescent="0.35">
      <c r="T1912" s="44">
        <v>1911</v>
      </c>
    </row>
    <row r="1913" spans="20:20" x14ac:dyDescent="0.35">
      <c r="T1913" s="44">
        <v>1912</v>
      </c>
    </row>
    <row r="1914" spans="20:20" x14ac:dyDescent="0.35">
      <c r="T1914" s="44">
        <v>1913</v>
      </c>
    </row>
    <row r="1915" spans="20:20" x14ac:dyDescent="0.35">
      <c r="T1915" s="44">
        <v>1914</v>
      </c>
    </row>
    <row r="1916" spans="20:20" x14ac:dyDescent="0.35">
      <c r="T1916" s="44">
        <v>1915</v>
      </c>
    </row>
    <row r="1917" spans="20:20" x14ac:dyDescent="0.35">
      <c r="T1917" s="44">
        <v>1916</v>
      </c>
    </row>
    <row r="1918" spans="20:20" x14ac:dyDescent="0.35">
      <c r="T1918" s="44">
        <v>1917</v>
      </c>
    </row>
    <row r="1919" spans="20:20" x14ac:dyDescent="0.35">
      <c r="T1919" s="44">
        <v>1918</v>
      </c>
    </row>
    <row r="1920" spans="20:20" x14ac:dyDescent="0.35">
      <c r="T1920" s="44">
        <v>1919</v>
      </c>
    </row>
    <row r="1921" spans="20:20" x14ac:dyDescent="0.35">
      <c r="T1921" s="44">
        <v>1920</v>
      </c>
    </row>
    <row r="1922" spans="20:20" x14ac:dyDescent="0.35">
      <c r="T1922" s="44">
        <v>1921</v>
      </c>
    </row>
    <row r="1923" spans="20:20" x14ac:dyDescent="0.35">
      <c r="T1923" s="44">
        <v>1922</v>
      </c>
    </row>
    <row r="1924" spans="20:20" x14ac:dyDescent="0.35">
      <c r="T1924" s="44">
        <v>1923</v>
      </c>
    </row>
    <row r="1925" spans="20:20" x14ac:dyDescent="0.35">
      <c r="T1925" s="44">
        <v>1924</v>
      </c>
    </row>
    <row r="1926" spans="20:20" x14ac:dyDescent="0.35">
      <c r="T1926" s="44">
        <v>1925</v>
      </c>
    </row>
    <row r="1927" spans="20:20" x14ac:dyDescent="0.35">
      <c r="T1927" s="44">
        <v>1926</v>
      </c>
    </row>
    <row r="1928" spans="20:20" x14ac:dyDescent="0.35">
      <c r="T1928" s="44">
        <v>1927</v>
      </c>
    </row>
    <row r="1929" spans="20:20" x14ac:dyDescent="0.35">
      <c r="T1929" s="44">
        <v>1928</v>
      </c>
    </row>
    <row r="1930" spans="20:20" x14ac:dyDescent="0.35">
      <c r="T1930" s="44">
        <v>1929</v>
      </c>
    </row>
    <row r="1931" spans="20:20" x14ac:dyDescent="0.35">
      <c r="T1931" s="44">
        <v>1930</v>
      </c>
    </row>
    <row r="1932" spans="20:20" x14ac:dyDescent="0.35">
      <c r="T1932" s="44">
        <v>1931</v>
      </c>
    </row>
    <row r="1933" spans="20:20" x14ac:dyDescent="0.35">
      <c r="T1933" s="44">
        <v>1932</v>
      </c>
    </row>
    <row r="1934" spans="20:20" x14ac:dyDescent="0.35">
      <c r="T1934" s="44">
        <v>1933</v>
      </c>
    </row>
    <row r="1935" spans="20:20" x14ac:dyDescent="0.35">
      <c r="T1935" s="44">
        <v>1934</v>
      </c>
    </row>
    <row r="1936" spans="20:20" x14ac:dyDescent="0.35">
      <c r="T1936" s="44">
        <v>1935</v>
      </c>
    </row>
    <row r="1937" spans="20:20" x14ac:dyDescent="0.35">
      <c r="T1937" s="44">
        <v>1936</v>
      </c>
    </row>
    <row r="1938" spans="20:20" x14ac:dyDescent="0.35">
      <c r="T1938" s="44">
        <v>1937</v>
      </c>
    </row>
    <row r="1939" spans="20:20" x14ac:dyDescent="0.35">
      <c r="T1939" s="44">
        <v>1938</v>
      </c>
    </row>
    <row r="1940" spans="20:20" x14ac:dyDescent="0.35">
      <c r="T1940" s="44">
        <v>1939</v>
      </c>
    </row>
    <row r="1941" spans="20:20" x14ac:dyDescent="0.35">
      <c r="T1941" s="44">
        <v>1940</v>
      </c>
    </row>
    <row r="1942" spans="20:20" x14ac:dyDescent="0.35">
      <c r="T1942" s="44">
        <v>1941</v>
      </c>
    </row>
    <row r="1943" spans="20:20" x14ac:dyDescent="0.35">
      <c r="T1943" s="44">
        <v>1942</v>
      </c>
    </row>
    <row r="1944" spans="20:20" x14ac:dyDescent="0.35">
      <c r="T1944" s="44">
        <v>1943</v>
      </c>
    </row>
    <row r="1945" spans="20:20" x14ac:dyDescent="0.35">
      <c r="T1945" s="44">
        <v>1944</v>
      </c>
    </row>
    <row r="1946" spans="20:20" x14ac:dyDescent="0.35">
      <c r="T1946" s="44">
        <v>1945</v>
      </c>
    </row>
    <row r="1947" spans="20:20" x14ac:dyDescent="0.35">
      <c r="T1947" s="44">
        <v>1946</v>
      </c>
    </row>
    <row r="1948" spans="20:20" x14ac:dyDescent="0.35">
      <c r="T1948" s="44">
        <v>1947</v>
      </c>
    </row>
    <row r="1949" spans="20:20" x14ac:dyDescent="0.35">
      <c r="T1949" s="44">
        <v>1948</v>
      </c>
    </row>
    <row r="1950" spans="20:20" x14ac:dyDescent="0.35">
      <c r="T1950" s="44">
        <v>1949</v>
      </c>
    </row>
    <row r="1951" spans="20:20" x14ac:dyDescent="0.35">
      <c r="T1951" s="44">
        <v>1950</v>
      </c>
    </row>
    <row r="1952" spans="20:20" x14ac:dyDescent="0.35">
      <c r="T1952" s="44">
        <v>1951</v>
      </c>
    </row>
    <row r="1953" spans="20:20" x14ac:dyDescent="0.35">
      <c r="T1953" s="44">
        <v>1952</v>
      </c>
    </row>
    <row r="1954" spans="20:20" x14ac:dyDescent="0.35">
      <c r="T1954" s="44">
        <v>1953</v>
      </c>
    </row>
    <row r="1955" spans="20:20" x14ac:dyDescent="0.35">
      <c r="T1955" s="44">
        <v>1954</v>
      </c>
    </row>
    <row r="1956" spans="20:20" x14ac:dyDescent="0.35">
      <c r="T1956" s="44">
        <v>1955</v>
      </c>
    </row>
    <row r="1957" spans="20:20" x14ac:dyDescent="0.35">
      <c r="T1957" s="44">
        <v>1956</v>
      </c>
    </row>
    <row r="1958" spans="20:20" x14ac:dyDescent="0.35">
      <c r="T1958" s="44">
        <v>1957</v>
      </c>
    </row>
    <row r="1959" spans="20:20" x14ac:dyDescent="0.35">
      <c r="T1959" s="44">
        <v>1958</v>
      </c>
    </row>
    <row r="1960" spans="20:20" x14ac:dyDescent="0.35">
      <c r="T1960" s="44">
        <v>1959</v>
      </c>
    </row>
    <row r="1961" spans="20:20" x14ac:dyDescent="0.35">
      <c r="T1961" s="44">
        <v>1960</v>
      </c>
    </row>
    <row r="1962" spans="20:20" x14ac:dyDescent="0.35">
      <c r="T1962" s="44">
        <v>1961</v>
      </c>
    </row>
    <row r="1963" spans="20:20" x14ac:dyDescent="0.35">
      <c r="T1963" s="44">
        <v>1962</v>
      </c>
    </row>
    <row r="1964" spans="20:20" x14ac:dyDescent="0.35">
      <c r="T1964" s="44">
        <v>1963</v>
      </c>
    </row>
    <row r="1965" spans="20:20" x14ac:dyDescent="0.35">
      <c r="T1965" s="44">
        <v>1964</v>
      </c>
    </row>
    <row r="1966" spans="20:20" x14ac:dyDescent="0.35">
      <c r="T1966" s="44">
        <v>1965</v>
      </c>
    </row>
    <row r="1967" spans="20:20" x14ac:dyDescent="0.35">
      <c r="T1967" s="44">
        <v>1966</v>
      </c>
    </row>
    <row r="1968" spans="20:20" x14ac:dyDescent="0.35">
      <c r="T1968" s="44">
        <v>1967</v>
      </c>
    </row>
    <row r="1969" spans="20:20" x14ac:dyDescent="0.35">
      <c r="T1969" s="44">
        <v>1968</v>
      </c>
    </row>
    <row r="1970" spans="20:20" x14ac:dyDescent="0.35">
      <c r="T1970" s="44">
        <v>1969</v>
      </c>
    </row>
    <row r="1971" spans="20:20" x14ac:dyDescent="0.35">
      <c r="T1971" s="44">
        <v>1970</v>
      </c>
    </row>
    <row r="1972" spans="20:20" x14ac:dyDescent="0.35">
      <c r="T1972" s="44">
        <v>1971</v>
      </c>
    </row>
    <row r="1973" spans="20:20" x14ac:dyDescent="0.35">
      <c r="T1973" s="44">
        <v>1972</v>
      </c>
    </row>
    <row r="1974" spans="20:20" x14ac:dyDescent="0.35">
      <c r="T1974" s="44">
        <v>1973</v>
      </c>
    </row>
    <row r="1975" spans="20:20" x14ac:dyDescent="0.35">
      <c r="T1975" s="44">
        <v>1974</v>
      </c>
    </row>
    <row r="1976" spans="20:20" x14ac:dyDescent="0.35">
      <c r="T1976" s="44">
        <v>1975</v>
      </c>
    </row>
    <row r="1977" spans="20:20" x14ac:dyDescent="0.35">
      <c r="T1977" s="44">
        <v>1976</v>
      </c>
    </row>
    <row r="1978" spans="20:20" x14ac:dyDescent="0.35">
      <c r="T1978" s="44">
        <v>1977</v>
      </c>
    </row>
    <row r="1979" spans="20:20" x14ac:dyDescent="0.35">
      <c r="T1979" s="44">
        <v>1978</v>
      </c>
    </row>
    <row r="1980" spans="20:20" x14ac:dyDescent="0.35">
      <c r="T1980" s="44">
        <v>1979</v>
      </c>
    </row>
    <row r="1981" spans="20:20" x14ac:dyDescent="0.35">
      <c r="T1981" s="44">
        <v>1980</v>
      </c>
    </row>
    <row r="1982" spans="20:20" x14ac:dyDescent="0.35">
      <c r="T1982" s="44">
        <v>1981</v>
      </c>
    </row>
    <row r="1983" spans="20:20" x14ac:dyDescent="0.35">
      <c r="T1983" s="44">
        <v>1982</v>
      </c>
    </row>
    <row r="1984" spans="20:20" x14ac:dyDescent="0.35">
      <c r="T1984" s="44">
        <v>1983</v>
      </c>
    </row>
    <row r="1985" spans="20:20" x14ac:dyDescent="0.35">
      <c r="T1985" s="44">
        <v>1984</v>
      </c>
    </row>
    <row r="1986" spans="20:20" x14ac:dyDescent="0.35">
      <c r="T1986" s="44">
        <v>1985</v>
      </c>
    </row>
    <row r="1987" spans="20:20" x14ac:dyDescent="0.35">
      <c r="T1987" s="44">
        <v>1986</v>
      </c>
    </row>
    <row r="1988" spans="20:20" x14ac:dyDescent="0.35">
      <c r="T1988" s="44">
        <v>1987</v>
      </c>
    </row>
    <row r="1989" spans="20:20" x14ac:dyDescent="0.35">
      <c r="T1989" s="44">
        <v>1988</v>
      </c>
    </row>
    <row r="1990" spans="20:20" x14ac:dyDescent="0.35">
      <c r="T1990" s="44">
        <v>1989</v>
      </c>
    </row>
    <row r="1991" spans="20:20" x14ac:dyDescent="0.35">
      <c r="T1991" s="44">
        <v>1990</v>
      </c>
    </row>
    <row r="1992" spans="20:20" x14ac:dyDescent="0.35">
      <c r="T1992" s="44">
        <v>1991</v>
      </c>
    </row>
    <row r="1993" spans="20:20" x14ac:dyDescent="0.35">
      <c r="T1993" s="44">
        <v>1992</v>
      </c>
    </row>
    <row r="1994" spans="20:20" x14ac:dyDescent="0.35">
      <c r="T1994" s="44">
        <v>1993</v>
      </c>
    </row>
    <row r="1995" spans="20:20" x14ac:dyDescent="0.35">
      <c r="T1995" s="44">
        <v>1994</v>
      </c>
    </row>
    <row r="1996" spans="20:20" x14ac:dyDescent="0.35">
      <c r="T1996" s="44">
        <v>1995</v>
      </c>
    </row>
    <row r="1997" spans="20:20" x14ac:dyDescent="0.35">
      <c r="T1997" s="44">
        <v>1996</v>
      </c>
    </row>
    <row r="1998" spans="20:20" x14ac:dyDescent="0.35">
      <c r="T1998" s="44">
        <v>1997</v>
      </c>
    </row>
    <row r="1999" spans="20:20" x14ac:dyDescent="0.35">
      <c r="T1999" s="44">
        <v>1998</v>
      </c>
    </row>
    <row r="2000" spans="20:20" x14ac:dyDescent="0.35">
      <c r="T2000" s="44">
        <v>1999</v>
      </c>
    </row>
    <row r="2001" spans="20:20" x14ac:dyDescent="0.35">
      <c r="T2001" s="44">
        <v>2000</v>
      </c>
    </row>
    <row r="2002" spans="20:20" x14ac:dyDescent="0.35">
      <c r="T2002" s="44">
        <v>2001</v>
      </c>
    </row>
    <row r="2003" spans="20:20" x14ac:dyDescent="0.35">
      <c r="T2003" s="44">
        <v>2002</v>
      </c>
    </row>
    <row r="2004" spans="20:20" x14ac:dyDescent="0.35">
      <c r="T2004" s="44">
        <v>2003</v>
      </c>
    </row>
    <row r="2005" spans="20:20" x14ac:dyDescent="0.35">
      <c r="T2005" s="44">
        <v>2004</v>
      </c>
    </row>
    <row r="2006" spans="20:20" x14ac:dyDescent="0.35">
      <c r="T2006" s="44">
        <v>2005</v>
      </c>
    </row>
    <row r="2007" spans="20:20" x14ac:dyDescent="0.35">
      <c r="T2007" s="44">
        <v>2006</v>
      </c>
    </row>
    <row r="2008" spans="20:20" x14ac:dyDescent="0.35">
      <c r="T2008" s="44">
        <v>2007</v>
      </c>
    </row>
    <row r="2009" spans="20:20" x14ac:dyDescent="0.35">
      <c r="T2009" s="44">
        <v>2008</v>
      </c>
    </row>
    <row r="2010" spans="20:20" x14ac:dyDescent="0.35">
      <c r="T2010" s="44">
        <v>2009</v>
      </c>
    </row>
    <row r="2011" spans="20:20" x14ac:dyDescent="0.35">
      <c r="T2011" s="44">
        <v>2010</v>
      </c>
    </row>
    <row r="2012" spans="20:20" x14ac:dyDescent="0.35">
      <c r="T2012" s="44">
        <v>2011</v>
      </c>
    </row>
    <row r="2013" spans="20:20" x14ac:dyDescent="0.35">
      <c r="T2013" s="44">
        <v>2012</v>
      </c>
    </row>
    <row r="2014" spans="20:20" x14ac:dyDescent="0.35">
      <c r="T2014" s="44">
        <v>2013</v>
      </c>
    </row>
    <row r="2015" spans="20:20" x14ac:dyDescent="0.35">
      <c r="T2015" s="44">
        <v>2014</v>
      </c>
    </row>
    <row r="2016" spans="20:20" x14ac:dyDescent="0.35">
      <c r="T2016" s="44">
        <v>2015</v>
      </c>
    </row>
    <row r="2017" spans="20:20" x14ac:dyDescent="0.35">
      <c r="T2017" s="44">
        <v>2016</v>
      </c>
    </row>
    <row r="2018" spans="20:20" x14ac:dyDescent="0.35">
      <c r="T2018" s="44">
        <v>2017</v>
      </c>
    </row>
    <row r="2019" spans="20:20" x14ac:dyDescent="0.35">
      <c r="T2019" s="44">
        <v>2018</v>
      </c>
    </row>
    <row r="2020" spans="20:20" x14ac:dyDescent="0.35">
      <c r="T2020" s="44">
        <v>2019</v>
      </c>
    </row>
    <row r="2021" spans="20:20" x14ac:dyDescent="0.35">
      <c r="T2021" s="44">
        <v>2020</v>
      </c>
    </row>
    <row r="2022" spans="20:20" x14ac:dyDescent="0.35">
      <c r="T2022" s="44">
        <v>2021</v>
      </c>
    </row>
    <row r="2023" spans="20:20" x14ac:dyDescent="0.35">
      <c r="T2023" s="44">
        <v>2022</v>
      </c>
    </row>
    <row r="2024" spans="20:20" x14ac:dyDescent="0.35">
      <c r="T2024" s="44">
        <v>2023</v>
      </c>
    </row>
    <row r="2025" spans="20:20" x14ac:dyDescent="0.35">
      <c r="T2025" s="44">
        <v>2024</v>
      </c>
    </row>
    <row r="2026" spans="20:20" x14ac:dyDescent="0.35">
      <c r="T2026" s="44">
        <v>2025</v>
      </c>
    </row>
    <row r="2027" spans="20:20" x14ac:dyDescent="0.35">
      <c r="T2027" s="44">
        <v>2026</v>
      </c>
    </row>
    <row r="2028" spans="20:20" x14ac:dyDescent="0.35">
      <c r="T2028" s="44">
        <v>2027</v>
      </c>
    </row>
    <row r="2029" spans="20:20" x14ac:dyDescent="0.35">
      <c r="T2029" s="44">
        <v>2028</v>
      </c>
    </row>
    <row r="2030" spans="20:20" x14ac:dyDescent="0.35">
      <c r="T2030" s="44">
        <v>2029</v>
      </c>
    </row>
    <row r="2031" spans="20:20" x14ac:dyDescent="0.35">
      <c r="T2031" s="44">
        <v>2030</v>
      </c>
    </row>
    <row r="2032" spans="20:20" x14ac:dyDescent="0.35">
      <c r="T2032" s="44">
        <v>2031</v>
      </c>
    </row>
    <row r="2033" spans="20:20" x14ac:dyDescent="0.35">
      <c r="T2033" s="44">
        <v>2032</v>
      </c>
    </row>
    <row r="2034" spans="20:20" x14ac:dyDescent="0.35">
      <c r="T2034" s="44">
        <v>2033</v>
      </c>
    </row>
    <row r="2035" spans="20:20" x14ac:dyDescent="0.35">
      <c r="T2035" s="44">
        <v>2034</v>
      </c>
    </row>
    <row r="2036" spans="20:20" x14ac:dyDescent="0.35">
      <c r="T2036" s="44">
        <v>2035</v>
      </c>
    </row>
    <row r="2037" spans="20:20" x14ac:dyDescent="0.35">
      <c r="T2037" s="44">
        <v>2036</v>
      </c>
    </row>
    <row r="2038" spans="20:20" x14ac:dyDescent="0.35">
      <c r="T2038" s="44">
        <v>2037</v>
      </c>
    </row>
    <row r="2039" spans="20:20" x14ac:dyDescent="0.35">
      <c r="T2039" s="44">
        <v>2038</v>
      </c>
    </row>
    <row r="2040" spans="20:20" x14ac:dyDescent="0.35">
      <c r="T2040" s="44">
        <v>2039</v>
      </c>
    </row>
    <row r="2041" spans="20:20" x14ac:dyDescent="0.35">
      <c r="T2041" s="44">
        <v>2040</v>
      </c>
    </row>
    <row r="2042" spans="20:20" x14ac:dyDescent="0.35">
      <c r="T2042" s="44">
        <v>2041</v>
      </c>
    </row>
    <row r="2043" spans="20:20" x14ac:dyDescent="0.35">
      <c r="T2043" s="44">
        <v>2042</v>
      </c>
    </row>
    <row r="2044" spans="20:20" x14ac:dyDescent="0.35">
      <c r="T2044" s="44">
        <v>2043</v>
      </c>
    </row>
    <row r="2045" spans="20:20" x14ac:dyDescent="0.35">
      <c r="T2045" s="44">
        <v>2044</v>
      </c>
    </row>
    <row r="2046" spans="20:20" x14ac:dyDescent="0.35">
      <c r="T2046" s="44">
        <v>2045</v>
      </c>
    </row>
    <row r="2047" spans="20:20" x14ac:dyDescent="0.35">
      <c r="T2047" s="44">
        <v>2046</v>
      </c>
    </row>
    <row r="2048" spans="20:20" x14ac:dyDescent="0.35">
      <c r="T2048" s="44">
        <v>2047</v>
      </c>
    </row>
    <row r="2049" spans="20:20" x14ac:dyDescent="0.35">
      <c r="T2049" s="44">
        <v>2048</v>
      </c>
    </row>
    <row r="2050" spans="20:20" x14ac:dyDescent="0.35">
      <c r="T2050" s="44">
        <v>2049</v>
      </c>
    </row>
    <row r="2051" spans="20:20" x14ac:dyDescent="0.35">
      <c r="T2051" s="44">
        <v>2050</v>
      </c>
    </row>
    <row r="2052" spans="20:20" x14ac:dyDescent="0.35">
      <c r="T2052" s="44">
        <v>2051</v>
      </c>
    </row>
    <row r="2053" spans="20:20" x14ac:dyDescent="0.35">
      <c r="T2053" s="44">
        <v>2052</v>
      </c>
    </row>
    <row r="2054" spans="20:20" x14ac:dyDescent="0.35">
      <c r="T2054" s="44">
        <v>2053</v>
      </c>
    </row>
    <row r="2055" spans="20:20" x14ac:dyDescent="0.35">
      <c r="T2055" s="44">
        <v>2054</v>
      </c>
    </row>
    <row r="2056" spans="20:20" x14ac:dyDescent="0.35">
      <c r="T2056" s="44">
        <v>2055</v>
      </c>
    </row>
    <row r="2057" spans="20:20" x14ac:dyDescent="0.35">
      <c r="T2057" s="44">
        <v>2056</v>
      </c>
    </row>
    <row r="2058" spans="20:20" x14ac:dyDescent="0.35">
      <c r="T2058" s="44">
        <v>2057</v>
      </c>
    </row>
    <row r="2059" spans="20:20" x14ac:dyDescent="0.35">
      <c r="T2059" s="44">
        <v>2058</v>
      </c>
    </row>
    <row r="2060" spans="20:20" x14ac:dyDescent="0.35">
      <c r="T2060" s="44">
        <v>2059</v>
      </c>
    </row>
    <row r="2061" spans="20:20" x14ac:dyDescent="0.35">
      <c r="T2061" s="44">
        <v>2060</v>
      </c>
    </row>
    <row r="2062" spans="20:20" x14ac:dyDescent="0.35">
      <c r="T2062" s="44">
        <v>2061</v>
      </c>
    </row>
    <row r="2063" spans="20:20" x14ac:dyDescent="0.35">
      <c r="T2063" s="44">
        <v>2062</v>
      </c>
    </row>
    <row r="2064" spans="20:20" x14ac:dyDescent="0.35">
      <c r="T2064" s="44">
        <v>2063</v>
      </c>
    </row>
    <row r="2065" spans="20:20" x14ac:dyDescent="0.35">
      <c r="T2065" s="44">
        <v>2064</v>
      </c>
    </row>
    <row r="2066" spans="20:20" x14ac:dyDescent="0.35">
      <c r="T2066" s="44">
        <v>2065</v>
      </c>
    </row>
    <row r="2067" spans="20:20" x14ac:dyDescent="0.35">
      <c r="T2067" s="44">
        <v>2066</v>
      </c>
    </row>
    <row r="2068" spans="20:20" x14ac:dyDescent="0.35">
      <c r="T2068" s="44">
        <v>2067</v>
      </c>
    </row>
    <row r="2069" spans="20:20" x14ac:dyDescent="0.35">
      <c r="T2069" s="44">
        <v>2068</v>
      </c>
    </row>
    <row r="2070" spans="20:20" x14ac:dyDescent="0.35">
      <c r="T2070" s="44">
        <v>2069</v>
      </c>
    </row>
    <row r="2071" spans="20:20" x14ac:dyDescent="0.35">
      <c r="T2071" s="44">
        <v>2070</v>
      </c>
    </row>
    <row r="2072" spans="20:20" x14ac:dyDescent="0.35">
      <c r="T2072" s="44">
        <v>2071</v>
      </c>
    </row>
    <row r="2073" spans="20:20" x14ac:dyDescent="0.35">
      <c r="T2073" s="44">
        <v>2072</v>
      </c>
    </row>
    <row r="2074" spans="20:20" x14ac:dyDescent="0.35">
      <c r="T2074" s="44">
        <v>2073</v>
      </c>
    </row>
    <row r="2075" spans="20:20" x14ac:dyDescent="0.35">
      <c r="T2075" s="44">
        <v>2074</v>
      </c>
    </row>
    <row r="2076" spans="20:20" x14ac:dyDescent="0.35">
      <c r="T2076" s="44">
        <v>2075</v>
      </c>
    </row>
    <row r="2077" spans="20:20" x14ac:dyDescent="0.35">
      <c r="T2077" s="44">
        <v>2076</v>
      </c>
    </row>
    <row r="2078" spans="20:20" x14ac:dyDescent="0.35">
      <c r="T2078" s="44">
        <v>2077</v>
      </c>
    </row>
    <row r="2079" spans="20:20" x14ac:dyDescent="0.35">
      <c r="T2079" s="44">
        <v>2078</v>
      </c>
    </row>
    <row r="2080" spans="20:20" x14ac:dyDescent="0.35">
      <c r="T2080" s="44">
        <v>2079</v>
      </c>
    </row>
    <row r="2081" spans="20:20" x14ac:dyDescent="0.35">
      <c r="T2081" s="44">
        <v>2080</v>
      </c>
    </row>
    <row r="2082" spans="20:20" x14ac:dyDescent="0.35">
      <c r="T2082" s="44">
        <v>2081</v>
      </c>
    </row>
    <row r="2083" spans="20:20" x14ac:dyDescent="0.35">
      <c r="T2083" s="44">
        <v>2082</v>
      </c>
    </row>
    <row r="2084" spans="20:20" x14ac:dyDescent="0.35">
      <c r="T2084" s="44">
        <v>2083</v>
      </c>
    </row>
    <row r="2085" spans="20:20" x14ac:dyDescent="0.35">
      <c r="T2085" s="44">
        <v>2084</v>
      </c>
    </row>
    <row r="2086" spans="20:20" x14ac:dyDescent="0.35">
      <c r="T2086" s="44">
        <v>2085</v>
      </c>
    </row>
    <row r="2087" spans="20:20" x14ac:dyDescent="0.35">
      <c r="T2087" s="44">
        <v>2086</v>
      </c>
    </row>
    <row r="2088" spans="20:20" x14ac:dyDescent="0.35">
      <c r="T2088" s="44">
        <v>2087</v>
      </c>
    </row>
    <row r="2089" spans="20:20" x14ac:dyDescent="0.35">
      <c r="T2089" s="44">
        <v>2088</v>
      </c>
    </row>
    <row r="2090" spans="20:20" x14ac:dyDescent="0.35">
      <c r="T2090" s="44">
        <v>2089</v>
      </c>
    </row>
    <row r="2091" spans="20:20" x14ac:dyDescent="0.35">
      <c r="T2091" s="44">
        <v>2090</v>
      </c>
    </row>
    <row r="2092" spans="20:20" x14ac:dyDescent="0.35">
      <c r="T2092" s="44">
        <v>2091</v>
      </c>
    </row>
    <row r="2093" spans="20:20" x14ac:dyDescent="0.35">
      <c r="T2093" s="44">
        <v>2092</v>
      </c>
    </row>
    <row r="2094" spans="20:20" x14ac:dyDescent="0.35">
      <c r="T2094" s="44">
        <v>2093</v>
      </c>
    </row>
    <row r="2095" spans="20:20" x14ac:dyDescent="0.35">
      <c r="T2095" s="44">
        <v>2094</v>
      </c>
    </row>
    <row r="2096" spans="20:20" x14ac:dyDescent="0.35">
      <c r="T2096" s="44">
        <v>2095</v>
      </c>
    </row>
    <row r="2097" spans="20:20" x14ac:dyDescent="0.35">
      <c r="T2097" s="44">
        <v>2096</v>
      </c>
    </row>
    <row r="2098" spans="20:20" x14ac:dyDescent="0.35">
      <c r="T2098" s="44">
        <v>2097</v>
      </c>
    </row>
    <row r="2099" spans="20:20" x14ac:dyDescent="0.35">
      <c r="T2099" s="44">
        <v>2098</v>
      </c>
    </row>
    <row r="2100" spans="20:20" x14ac:dyDescent="0.35">
      <c r="T2100" s="44">
        <v>2099</v>
      </c>
    </row>
    <row r="2101" spans="20:20" x14ac:dyDescent="0.35">
      <c r="T2101" s="44">
        <v>2100</v>
      </c>
    </row>
    <row r="2102" spans="20:20" x14ac:dyDescent="0.35">
      <c r="T2102" s="44">
        <v>2101</v>
      </c>
    </row>
    <row r="2103" spans="20:20" x14ac:dyDescent="0.35">
      <c r="T2103" s="44">
        <v>2102</v>
      </c>
    </row>
    <row r="2104" spans="20:20" x14ac:dyDescent="0.35">
      <c r="T2104" s="44">
        <v>2103</v>
      </c>
    </row>
    <row r="2105" spans="20:20" x14ac:dyDescent="0.35">
      <c r="T2105" s="44">
        <v>2104</v>
      </c>
    </row>
    <row r="2106" spans="20:20" x14ac:dyDescent="0.35">
      <c r="T2106" s="44">
        <v>2105</v>
      </c>
    </row>
    <row r="2107" spans="20:20" x14ac:dyDescent="0.35">
      <c r="T2107" s="44">
        <v>2106</v>
      </c>
    </row>
    <row r="2108" spans="20:20" x14ac:dyDescent="0.35">
      <c r="T2108" s="44">
        <v>2107</v>
      </c>
    </row>
    <row r="2109" spans="20:20" x14ac:dyDescent="0.35">
      <c r="T2109" s="44">
        <v>2108</v>
      </c>
    </row>
    <row r="2110" spans="20:20" x14ac:dyDescent="0.35">
      <c r="T2110" s="44">
        <v>2109</v>
      </c>
    </row>
    <row r="2111" spans="20:20" x14ac:dyDescent="0.35">
      <c r="T2111" s="44">
        <v>2110</v>
      </c>
    </row>
    <row r="2112" spans="20:20" x14ac:dyDescent="0.35">
      <c r="T2112" s="44">
        <v>2111</v>
      </c>
    </row>
    <row r="2113" spans="20:20" x14ac:dyDescent="0.35">
      <c r="T2113" s="44">
        <v>2112</v>
      </c>
    </row>
    <row r="2114" spans="20:20" x14ac:dyDescent="0.35">
      <c r="T2114" s="44">
        <v>2113</v>
      </c>
    </row>
    <row r="2115" spans="20:20" x14ac:dyDescent="0.35">
      <c r="T2115" s="44">
        <v>2114</v>
      </c>
    </row>
    <row r="2116" spans="20:20" x14ac:dyDescent="0.35">
      <c r="T2116" s="44">
        <v>2115</v>
      </c>
    </row>
    <row r="2117" spans="20:20" x14ac:dyDescent="0.35">
      <c r="T2117" s="44">
        <v>2116</v>
      </c>
    </row>
    <row r="2118" spans="20:20" x14ac:dyDescent="0.35">
      <c r="T2118" s="44">
        <v>2117</v>
      </c>
    </row>
    <row r="2119" spans="20:20" x14ac:dyDescent="0.35">
      <c r="T2119" s="44">
        <v>2118</v>
      </c>
    </row>
    <row r="2120" spans="20:20" x14ac:dyDescent="0.35">
      <c r="T2120" s="44">
        <v>2119</v>
      </c>
    </row>
    <row r="2121" spans="20:20" x14ac:dyDescent="0.35">
      <c r="T2121" s="44">
        <v>2120</v>
      </c>
    </row>
    <row r="2122" spans="20:20" x14ac:dyDescent="0.35">
      <c r="T2122" s="44">
        <v>2121</v>
      </c>
    </row>
    <row r="2123" spans="20:20" x14ac:dyDescent="0.35">
      <c r="T2123" s="44">
        <v>2122</v>
      </c>
    </row>
    <row r="2124" spans="20:20" x14ac:dyDescent="0.35">
      <c r="T2124" s="44">
        <v>2123</v>
      </c>
    </row>
    <row r="2125" spans="20:20" x14ac:dyDescent="0.35">
      <c r="T2125" s="44">
        <v>2124</v>
      </c>
    </row>
    <row r="2126" spans="20:20" x14ac:dyDescent="0.35">
      <c r="T2126" s="44">
        <v>2125</v>
      </c>
    </row>
    <row r="2127" spans="20:20" x14ac:dyDescent="0.35">
      <c r="T2127" s="44">
        <v>2126</v>
      </c>
    </row>
    <row r="2128" spans="20:20" x14ac:dyDescent="0.35">
      <c r="T2128" s="44">
        <v>2127</v>
      </c>
    </row>
    <row r="2129" spans="20:20" x14ac:dyDescent="0.35">
      <c r="T2129" s="44">
        <v>2128</v>
      </c>
    </row>
    <row r="2130" spans="20:20" x14ac:dyDescent="0.35">
      <c r="T2130" s="44">
        <v>2129</v>
      </c>
    </row>
    <row r="2131" spans="20:20" x14ac:dyDescent="0.35">
      <c r="T2131" s="44">
        <v>2130</v>
      </c>
    </row>
    <row r="2132" spans="20:20" x14ac:dyDescent="0.35">
      <c r="T2132" s="44">
        <v>2131</v>
      </c>
    </row>
    <row r="2133" spans="20:20" x14ac:dyDescent="0.35">
      <c r="T2133" s="44">
        <v>2132</v>
      </c>
    </row>
    <row r="2134" spans="20:20" x14ac:dyDescent="0.35">
      <c r="T2134" s="44">
        <v>2133</v>
      </c>
    </row>
    <row r="2135" spans="20:20" x14ac:dyDescent="0.35">
      <c r="T2135" s="44">
        <v>2134</v>
      </c>
    </row>
    <row r="2136" spans="20:20" x14ac:dyDescent="0.35">
      <c r="T2136" s="44">
        <v>2135</v>
      </c>
    </row>
    <row r="2137" spans="20:20" x14ac:dyDescent="0.35">
      <c r="T2137" s="44">
        <v>2136</v>
      </c>
    </row>
    <row r="2138" spans="20:20" x14ac:dyDescent="0.35">
      <c r="T2138" s="44">
        <v>2137</v>
      </c>
    </row>
    <row r="2139" spans="20:20" x14ac:dyDescent="0.35">
      <c r="T2139" s="44">
        <v>2138</v>
      </c>
    </row>
    <row r="2140" spans="20:20" x14ac:dyDescent="0.35">
      <c r="T2140" s="44">
        <v>2139</v>
      </c>
    </row>
    <row r="2141" spans="20:20" x14ac:dyDescent="0.35">
      <c r="T2141" s="44">
        <v>2140</v>
      </c>
    </row>
    <row r="2142" spans="20:20" x14ac:dyDescent="0.35">
      <c r="T2142" s="44">
        <v>2141</v>
      </c>
    </row>
    <row r="2143" spans="20:20" x14ac:dyDescent="0.35">
      <c r="T2143" s="44">
        <v>2142</v>
      </c>
    </row>
    <row r="2144" spans="20:20" x14ac:dyDescent="0.35">
      <c r="T2144" s="44">
        <v>2143</v>
      </c>
    </row>
    <row r="2145" spans="20:20" x14ac:dyDescent="0.35">
      <c r="T2145" s="44">
        <v>2144</v>
      </c>
    </row>
    <row r="2146" spans="20:20" x14ac:dyDescent="0.35">
      <c r="T2146" s="44">
        <v>2145</v>
      </c>
    </row>
    <row r="2147" spans="20:20" x14ac:dyDescent="0.35">
      <c r="T2147" s="44">
        <v>2146</v>
      </c>
    </row>
    <row r="2148" spans="20:20" x14ac:dyDescent="0.35">
      <c r="T2148" s="44">
        <v>2147</v>
      </c>
    </row>
    <row r="2149" spans="20:20" x14ac:dyDescent="0.35">
      <c r="T2149" s="44">
        <v>2148</v>
      </c>
    </row>
    <row r="2150" spans="20:20" x14ac:dyDescent="0.35">
      <c r="T2150" s="44">
        <v>2149</v>
      </c>
    </row>
    <row r="2151" spans="20:20" x14ac:dyDescent="0.35">
      <c r="T2151" s="44">
        <v>2150</v>
      </c>
    </row>
    <row r="2152" spans="20:20" x14ac:dyDescent="0.35">
      <c r="T2152" s="44">
        <v>2151</v>
      </c>
    </row>
    <row r="2153" spans="20:20" x14ac:dyDescent="0.35">
      <c r="T2153" s="44">
        <v>2152</v>
      </c>
    </row>
    <row r="2154" spans="20:20" x14ac:dyDescent="0.35">
      <c r="T2154" s="44">
        <v>2153</v>
      </c>
    </row>
    <row r="2155" spans="20:20" x14ac:dyDescent="0.35">
      <c r="T2155" s="44">
        <v>2154</v>
      </c>
    </row>
    <row r="2156" spans="20:20" x14ac:dyDescent="0.35">
      <c r="T2156" s="44">
        <v>2155</v>
      </c>
    </row>
    <row r="2157" spans="20:20" x14ac:dyDescent="0.35">
      <c r="T2157" s="44">
        <v>2156</v>
      </c>
    </row>
    <row r="2158" spans="20:20" x14ac:dyDescent="0.35">
      <c r="T2158" s="44">
        <v>2157</v>
      </c>
    </row>
    <row r="2159" spans="20:20" x14ac:dyDescent="0.35">
      <c r="T2159" s="44">
        <v>2158</v>
      </c>
    </row>
    <row r="2160" spans="20:20" x14ac:dyDescent="0.35">
      <c r="T2160" s="44">
        <v>2159</v>
      </c>
    </row>
    <row r="2161" spans="20:20" x14ac:dyDescent="0.35">
      <c r="T2161" s="44">
        <v>2160</v>
      </c>
    </row>
    <row r="2162" spans="20:20" x14ac:dyDescent="0.35">
      <c r="T2162" s="44">
        <v>2161</v>
      </c>
    </row>
    <row r="2163" spans="20:20" x14ac:dyDescent="0.35">
      <c r="T2163" s="44">
        <v>2162</v>
      </c>
    </row>
    <row r="2164" spans="20:20" x14ac:dyDescent="0.35">
      <c r="T2164" s="44">
        <v>2163</v>
      </c>
    </row>
    <row r="2165" spans="20:20" x14ac:dyDescent="0.35">
      <c r="T2165" s="44">
        <v>2164</v>
      </c>
    </row>
    <row r="2166" spans="20:20" x14ac:dyDescent="0.35">
      <c r="T2166" s="44">
        <v>2165</v>
      </c>
    </row>
    <row r="2167" spans="20:20" x14ac:dyDescent="0.35">
      <c r="T2167" s="44">
        <v>2166</v>
      </c>
    </row>
    <row r="2168" spans="20:20" x14ac:dyDescent="0.35">
      <c r="T2168" s="44">
        <v>2167</v>
      </c>
    </row>
    <row r="2169" spans="20:20" x14ac:dyDescent="0.35">
      <c r="T2169" s="44">
        <v>2168</v>
      </c>
    </row>
    <row r="2170" spans="20:20" x14ac:dyDescent="0.35">
      <c r="T2170" s="44">
        <v>2169</v>
      </c>
    </row>
    <row r="2171" spans="20:20" x14ac:dyDescent="0.35">
      <c r="T2171" s="44">
        <v>2170</v>
      </c>
    </row>
    <row r="2172" spans="20:20" x14ac:dyDescent="0.35">
      <c r="T2172" s="44">
        <v>2171</v>
      </c>
    </row>
    <row r="2173" spans="20:20" x14ac:dyDescent="0.35">
      <c r="T2173" s="44">
        <v>2172</v>
      </c>
    </row>
    <row r="2174" spans="20:20" x14ac:dyDescent="0.35">
      <c r="T2174" s="44">
        <v>2173</v>
      </c>
    </row>
    <row r="2175" spans="20:20" x14ac:dyDescent="0.35">
      <c r="T2175" s="44">
        <v>2174</v>
      </c>
    </row>
    <row r="2176" spans="20:20" x14ac:dyDescent="0.35">
      <c r="T2176" s="44">
        <v>2175</v>
      </c>
    </row>
    <row r="2177" spans="20:20" x14ac:dyDescent="0.35">
      <c r="T2177" s="44">
        <v>2176</v>
      </c>
    </row>
    <row r="2178" spans="20:20" x14ac:dyDescent="0.35">
      <c r="T2178" s="44">
        <v>2177</v>
      </c>
    </row>
    <row r="2179" spans="20:20" x14ac:dyDescent="0.35">
      <c r="T2179" s="44">
        <v>2178</v>
      </c>
    </row>
    <row r="2180" spans="20:20" x14ac:dyDescent="0.35">
      <c r="T2180" s="44">
        <v>2179</v>
      </c>
    </row>
    <row r="2181" spans="20:20" x14ac:dyDescent="0.35">
      <c r="T2181" s="44">
        <v>2180</v>
      </c>
    </row>
    <row r="2182" spans="20:20" x14ac:dyDescent="0.35">
      <c r="T2182" s="44">
        <v>2181</v>
      </c>
    </row>
    <row r="2183" spans="20:20" x14ac:dyDescent="0.35">
      <c r="T2183" s="44">
        <v>2182</v>
      </c>
    </row>
    <row r="2184" spans="20:20" x14ac:dyDescent="0.35">
      <c r="T2184" s="44">
        <v>2183</v>
      </c>
    </row>
    <row r="2185" spans="20:20" x14ac:dyDescent="0.35">
      <c r="T2185" s="44">
        <v>2184</v>
      </c>
    </row>
    <row r="2186" spans="20:20" x14ac:dyDescent="0.35">
      <c r="T2186" s="44">
        <v>2185</v>
      </c>
    </row>
    <row r="2187" spans="20:20" x14ac:dyDescent="0.35">
      <c r="T2187" s="44">
        <v>2186</v>
      </c>
    </row>
    <row r="2188" spans="20:20" x14ac:dyDescent="0.35">
      <c r="T2188" s="44">
        <v>2187</v>
      </c>
    </row>
    <row r="2189" spans="20:20" x14ac:dyDescent="0.35">
      <c r="T2189" s="44">
        <v>2188</v>
      </c>
    </row>
    <row r="2190" spans="20:20" x14ac:dyDescent="0.35">
      <c r="T2190" s="44">
        <v>2189</v>
      </c>
    </row>
    <row r="2191" spans="20:20" x14ac:dyDescent="0.35">
      <c r="T2191" s="44">
        <v>2190</v>
      </c>
    </row>
    <row r="2192" spans="20:20" x14ac:dyDescent="0.35">
      <c r="T2192" s="44">
        <v>2191</v>
      </c>
    </row>
    <row r="2193" spans="20:20" x14ac:dyDescent="0.35">
      <c r="T2193" s="44">
        <v>2192</v>
      </c>
    </row>
    <row r="2194" spans="20:20" x14ac:dyDescent="0.35">
      <c r="T2194" s="44">
        <v>2193</v>
      </c>
    </row>
    <row r="2195" spans="20:20" x14ac:dyDescent="0.35">
      <c r="T2195" s="44">
        <v>2194</v>
      </c>
    </row>
    <row r="2196" spans="20:20" x14ac:dyDescent="0.35">
      <c r="T2196" s="44">
        <v>2195</v>
      </c>
    </row>
    <row r="2197" spans="20:20" x14ac:dyDescent="0.35">
      <c r="T2197" s="44">
        <v>2196</v>
      </c>
    </row>
    <row r="2198" spans="20:20" x14ac:dyDescent="0.35">
      <c r="T2198" s="44">
        <v>2197</v>
      </c>
    </row>
    <row r="2199" spans="20:20" x14ac:dyDescent="0.35">
      <c r="T2199" s="44">
        <v>2198</v>
      </c>
    </row>
    <row r="2200" spans="20:20" x14ac:dyDescent="0.35">
      <c r="T2200" s="44">
        <v>2199</v>
      </c>
    </row>
    <row r="2201" spans="20:20" x14ac:dyDescent="0.35">
      <c r="T2201" s="44">
        <v>2200</v>
      </c>
    </row>
    <row r="2202" spans="20:20" x14ac:dyDescent="0.35">
      <c r="T2202" s="44">
        <v>2201</v>
      </c>
    </row>
    <row r="2203" spans="20:20" x14ac:dyDescent="0.35">
      <c r="T2203" s="44">
        <v>2202</v>
      </c>
    </row>
    <row r="2204" spans="20:20" x14ac:dyDescent="0.35">
      <c r="T2204" s="44">
        <v>2203</v>
      </c>
    </row>
    <row r="2205" spans="20:20" x14ac:dyDescent="0.35">
      <c r="T2205" s="44">
        <v>2204</v>
      </c>
    </row>
    <row r="2206" spans="20:20" x14ac:dyDescent="0.35">
      <c r="T2206" s="44">
        <v>2205</v>
      </c>
    </row>
    <row r="2207" spans="20:20" x14ac:dyDescent="0.35">
      <c r="T2207" s="44">
        <v>2206</v>
      </c>
    </row>
    <row r="2208" spans="20:20" x14ac:dyDescent="0.35">
      <c r="T2208" s="44">
        <v>2207</v>
      </c>
    </row>
    <row r="2209" spans="20:20" x14ac:dyDescent="0.35">
      <c r="T2209" s="44">
        <v>2208</v>
      </c>
    </row>
    <row r="2210" spans="20:20" x14ac:dyDescent="0.35">
      <c r="T2210" s="44">
        <v>2209</v>
      </c>
    </row>
    <row r="2211" spans="20:20" x14ac:dyDescent="0.35">
      <c r="T2211" s="44">
        <v>2210</v>
      </c>
    </row>
    <row r="2212" spans="20:20" x14ac:dyDescent="0.35">
      <c r="T2212" s="44">
        <v>2211</v>
      </c>
    </row>
    <row r="2213" spans="20:20" x14ac:dyDescent="0.35">
      <c r="T2213" s="44">
        <v>2212</v>
      </c>
    </row>
    <row r="2214" spans="20:20" x14ac:dyDescent="0.35">
      <c r="T2214" s="44">
        <v>2213</v>
      </c>
    </row>
    <row r="2215" spans="20:20" x14ac:dyDescent="0.35">
      <c r="T2215" s="44">
        <v>2214</v>
      </c>
    </row>
    <row r="2216" spans="20:20" x14ac:dyDescent="0.35">
      <c r="T2216" s="44">
        <v>2215</v>
      </c>
    </row>
    <row r="2217" spans="20:20" x14ac:dyDescent="0.35">
      <c r="T2217" s="44">
        <v>2216</v>
      </c>
    </row>
    <row r="2218" spans="20:20" x14ac:dyDescent="0.35">
      <c r="T2218" s="44">
        <v>2217</v>
      </c>
    </row>
    <row r="2219" spans="20:20" x14ac:dyDescent="0.35">
      <c r="T2219" s="44">
        <v>2218</v>
      </c>
    </row>
    <row r="2220" spans="20:20" x14ac:dyDescent="0.35">
      <c r="T2220" s="44">
        <v>2219</v>
      </c>
    </row>
    <row r="2221" spans="20:20" x14ac:dyDescent="0.35">
      <c r="T2221" s="44">
        <v>2220</v>
      </c>
    </row>
    <row r="2222" spans="20:20" x14ac:dyDescent="0.35">
      <c r="T2222" s="44">
        <v>2221</v>
      </c>
    </row>
    <row r="2223" spans="20:20" x14ac:dyDescent="0.35">
      <c r="T2223" s="44">
        <v>2222</v>
      </c>
    </row>
    <row r="2224" spans="20:20" x14ac:dyDescent="0.35">
      <c r="T2224" s="44">
        <v>2223</v>
      </c>
    </row>
    <row r="2225" spans="20:20" x14ac:dyDescent="0.35">
      <c r="T2225" s="44">
        <v>2224</v>
      </c>
    </row>
    <row r="2226" spans="20:20" x14ac:dyDescent="0.35">
      <c r="T2226" s="44">
        <v>2225</v>
      </c>
    </row>
    <row r="2227" spans="20:20" x14ac:dyDescent="0.35">
      <c r="T2227" s="44">
        <v>2226</v>
      </c>
    </row>
    <row r="2228" spans="20:20" x14ac:dyDescent="0.35">
      <c r="T2228" s="44">
        <v>2227</v>
      </c>
    </row>
    <row r="2229" spans="20:20" x14ac:dyDescent="0.35">
      <c r="T2229" s="44">
        <v>2228</v>
      </c>
    </row>
    <row r="2230" spans="20:20" x14ac:dyDescent="0.35">
      <c r="T2230" s="44">
        <v>2229</v>
      </c>
    </row>
    <row r="2231" spans="20:20" x14ac:dyDescent="0.35">
      <c r="T2231" s="44">
        <v>2230</v>
      </c>
    </row>
    <row r="2232" spans="20:20" x14ac:dyDescent="0.35">
      <c r="T2232" s="44">
        <v>2231</v>
      </c>
    </row>
    <row r="2233" spans="20:20" x14ac:dyDescent="0.35">
      <c r="T2233" s="44">
        <v>2232</v>
      </c>
    </row>
    <row r="2234" spans="20:20" x14ac:dyDescent="0.35">
      <c r="T2234" s="44">
        <v>2233</v>
      </c>
    </row>
    <row r="2235" spans="20:20" x14ac:dyDescent="0.35">
      <c r="T2235" s="44">
        <v>2234</v>
      </c>
    </row>
    <row r="2236" spans="20:20" x14ac:dyDescent="0.35">
      <c r="T2236" s="44">
        <v>2235</v>
      </c>
    </row>
    <row r="2237" spans="20:20" x14ac:dyDescent="0.35">
      <c r="T2237" s="44">
        <v>2236</v>
      </c>
    </row>
    <row r="2238" spans="20:20" x14ac:dyDescent="0.35">
      <c r="T2238" s="44">
        <v>2237</v>
      </c>
    </row>
    <row r="2239" spans="20:20" x14ac:dyDescent="0.35">
      <c r="T2239" s="44">
        <v>2238</v>
      </c>
    </row>
    <row r="2240" spans="20:20" x14ac:dyDescent="0.35">
      <c r="T2240" s="44">
        <v>2239</v>
      </c>
    </row>
    <row r="2241" spans="20:20" x14ac:dyDescent="0.35">
      <c r="T2241" s="44">
        <v>2240</v>
      </c>
    </row>
    <row r="2242" spans="20:20" x14ac:dyDescent="0.35">
      <c r="T2242" s="44">
        <v>2241</v>
      </c>
    </row>
    <row r="2243" spans="20:20" x14ac:dyDescent="0.35">
      <c r="T2243" s="44">
        <v>2242</v>
      </c>
    </row>
    <row r="2244" spans="20:20" x14ac:dyDescent="0.35">
      <c r="T2244" s="44">
        <v>2243</v>
      </c>
    </row>
    <row r="2245" spans="20:20" x14ac:dyDescent="0.35">
      <c r="T2245" s="44">
        <v>2244</v>
      </c>
    </row>
    <row r="2246" spans="20:20" x14ac:dyDescent="0.35">
      <c r="T2246" s="44">
        <v>2245</v>
      </c>
    </row>
    <row r="2247" spans="20:20" x14ac:dyDescent="0.35">
      <c r="T2247" s="44">
        <v>2246</v>
      </c>
    </row>
    <row r="2248" spans="20:20" x14ac:dyDescent="0.35">
      <c r="T2248" s="44">
        <v>2247</v>
      </c>
    </row>
    <row r="2249" spans="20:20" x14ac:dyDescent="0.35">
      <c r="T2249" s="44">
        <v>2248</v>
      </c>
    </row>
    <row r="2250" spans="20:20" x14ac:dyDescent="0.35">
      <c r="T2250" s="44">
        <v>2249</v>
      </c>
    </row>
    <row r="2251" spans="20:20" x14ac:dyDescent="0.35">
      <c r="T2251" s="44">
        <v>2250</v>
      </c>
    </row>
    <row r="2252" spans="20:20" x14ac:dyDescent="0.35">
      <c r="T2252" s="44">
        <v>2251</v>
      </c>
    </row>
    <row r="2253" spans="20:20" x14ac:dyDescent="0.35">
      <c r="T2253" s="44">
        <v>2252</v>
      </c>
    </row>
    <row r="2254" spans="20:20" x14ac:dyDescent="0.35">
      <c r="T2254" s="44">
        <v>2253</v>
      </c>
    </row>
    <row r="2255" spans="20:20" x14ac:dyDescent="0.35">
      <c r="T2255" s="44">
        <v>2254</v>
      </c>
    </row>
    <row r="2256" spans="20:20" x14ac:dyDescent="0.35">
      <c r="T2256" s="44">
        <v>2255</v>
      </c>
    </row>
    <row r="2257" spans="20:20" x14ac:dyDescent="0.35">
      <c r="T2257" s="44">
        <v>2256</v>
      </c>
    </row>
    <row r="2258" spans="20:20" x14ac:dyDescent="0.35">
      <c r="T2258" s="44">
        <v>2257</v>
      </c>
    </row>
    <row r="2259" spans="20:20" x14ac:dyDescent="0.35">
      <c r="T2259" s="44">
        <v>2258</v>
      </c>
    </row>
    <row r="2260" spans="20:20" x14ac:dyDescent="0.35">
      <c r="T2260" s="44">
        <v>2259</v>
      </c>
    </row>
    <row r="2261" spans="20:20" x14ac:dyDescent="0.35">
      <c r="T2261" s="44">
        <v>2260</v>
      </c>
    </row>
    <row r="2262" spans="20:20" x14ac:dyDescent="0.35">
      <c r="T2262" s="44">
        <v>2261</v>
      </c>
    </row>
    <row r="2263" spans="20:20" x14ac:dyDescent="0.35">
      <c r="T2263" s="44">
        <v>2262</v>
      </c>
    </row>
    <row r="2264" spans="20:20" x14ac:dyDescent="0.35">
      <c r="T2264" s="44">
        <v>2263</v>
      </c>
    </row>
    <row r="2265" spans="20:20" x14ac:dyDescent="0.35">
      <c r="T2265" s="44">
        <v>2264</v>
      </c>
    </row>
    <row r="2266" spans="20:20" x14ac:dyDescent="0.35">
      <c r="T2266" s="44">
        <v>2265</v>
      </c>
    </row>
    <row r="2267" spans="20:20" x14ac:dyDescent="0.35">
      <c r="T2267" s="44">
        <v>2266</v>
      </c>
    </row>
    <row r="2268" spans="20:20" x14ac:dyDescent="0.35">
      <c r="T2268" s="44">
        <v>2267</v>
      </c>
    </row>
    <row r="2269" spans="20:20" x14ac:dyDescent="0.35">
      <c r="T2269" s="44">
        <v>2268</v>
      </c>
    </row>
    <row r="2270" spans="20:20" x14ac:dyDescent="0.35">
      <c r="T2270" s="44">
        <v>2269</v>
      </c>
    </row>
    <row r="2271" spans="20:20" x14ac:dyDescent="0.35">
      <c r="T2271" s="44">
        <v>2270</v>
      </c>
    </row>
    <row r="2272" spans="20:20" x14ac:dyDescent="0.35">
      <c r="T2272" s="44">
        <v>2271</v>
      </c>
    </row>
    <row r="2273" spans="20:20" x14ac:dyDescent="0.35">
      <c r="T2273" s="44">
        <v>2272</v>
      </c>
    </row>
    <row r="2274" spans="20:20" x14ac:dyDescent="0.35">
      <c r="T2274" s="44">
        <v>2273</v>
      </c>
    </row>
    <row r="2275" spans="20:20" x14ac:dyDescent="0.35">
      <c r="T2275" s="44">
        <v>2274</v>
      </c>
    </row>
    <row r="2276" spans="20:20" x14ac:dyDescent="0.35">
      <c r="T2276" s="44">
        <v>2275</v>
      </c>
    </row>
    <row r="2277" spans="20:20" x14ac:dyDescent="0.35">
      <c r="T2277" s="44">
        <v>2276</v>
      </c>
    </row>
    <row r="2278" spans="20:20" x14ac:dyDescent="0.35">
      <c r="T2278" s="44">
        <v>2277</v>
      </c>
    </row>
    <row r="2279" spans="20:20" x14ac:dyDescent="0.35">
      <c r="T2279" s="44">
        <v>2278</v>
      </c>
    </row>
    <row r="2280" spans="20:20" x14ac:dyDescent="0.35">
      <c r="T2280" s="44">
        <v>2279</v>
      </c>
    </row>
    <row r="2281" spans="20:20" x14ac:dyDescent="0.35">
      <c r="T2281" s="44">
        <v>2280</v>
      </c>
    </row>
    <row r="2282" spans="20:20" x14ac:dyDescent="0.35">
      <c r="T2282" s="44">
        <v>2281</v>
      </c>
    </row>
    <row r="2283" spans="20:20" x14ac:dyDescent="0.35">
      <c r="T2283" s="44">
        <v>2282</v>
      </c>
    </row>
    <row r="2284" spans="20:20" x14ac:dyDescent="0.35">
      <c r="T2284" s="44">
        <v>2283</v>
      </c>
    </row>
    <row r="2285" spans="20:20" x14ac:dyDescent="0.35">
      <c r="T2285" s="44">
        <v>2284</v>
      </c>
    </row>
    <row r="2286" spans="20:20" x14ac:dyDescent="0.35">
      <c r="T2286" s="44">
        <v>2285</v>
      </c>
    </row>
    <row r="2287" spans="20:20" x14ac:dyDescent="0.35">
      <c r="T2287" s="44">
        <v>2286</v>
      </c>
    </row>
    <row r="2288" spans="20:20" x14ac:dyDescent="0.35">
      <c r="T2288" s="44">
        <v>2287</v>
      </c>
    </row>
    <row r="2289" spans="20:20" x14ac:dyDescent="0.35">
      <c r="T2289" s="44">
        <v>2288</v>
      </c>
    </row>
    <row r="2290" spans="20:20" x14ac:dyDescent="0.35">
      <c r="T2290" s="44">
        <v>2289</v>
      </c>
    </row>
    <row r="2291" spans="20:20" x14ac:dyDescent="0.35">
      <c r="T2291" s="44">
        <v>2290</v>
      </c>
    </row>
    <row r="2292" spans="20:20" x14ac:dyDescent="0.35">
      <c r="T2292" s="44">
        <v>2291</v>
      </c>
    </row>
    <row r="2293" spans="20:20" x14ac:dyDescent="0.35">
      <c r="T2293" s="44">
        <v>2292</v>
      </c>
    </row>
    <row r="2294" spans="20:20" x14ac:dyDescent="0.35">
      <c r="T2294" s="44">
        <v>2293</v>
      </c>
    </row>
    <row r="2295" spans="20:20" x14ac:dyDescent="0.35">
      <c r="T2295" s="44">
        <v>2294</v>
      </c>
    </row>
    <row r="2296" spans="20:20" x14ac:dyDescent="0.35">
      <c r="T2296" s="44">
        <v>2295</v>
      </c>
    </row>
    <row r="2297" spans="20:20" x14ac:dyDescent="0.35">
      <c r="T2297" s="44">
        <v>2296</v>
      </c>
    </row>
    <row r="2298" spans="20:20" x14ac:dyDescent="0.35">
      <c r="T2298" s="44">
        <v>2297</v>
      </c>
    </row>
    <row r="2299" spans="20:20" x14ac:dyDescent="0.35">
      <c r="T2299" s="44">
        <v>2298</v>
      </c>
    </row>
    <row r="2300" spans="20:20" x14ac:dyDescent="0.35">
      <c r="T2300" s="44">
        <v>2299</v>
      </c>
    </row>
    <row r="2301" spans="20:20" x14ac:dyDescent="0.35">
      <c r="T2301" s="44">
        <v>2300</v>
      </c>
    </row>
    <row r="2302" spans="20:20" x14ac:dyDescent="0.35">
      <c r="T2302" s="44">
        <v>2301</v>
      </c>
    </row>
    <row r="2303" spans="20:20" x14ac:dyDescent="0.35">
      <c r="T2303" s="44">
        <v>2302</v>
      </c>
    </row>
    <row r="2304" spans="20:20" x14ac:dyDescent="0.35">
      <c r="T2304" s="44">
        <v>2303</v>
      </c>
    </row>
    <row r="2305" spans="20:20" x14ac:dyDescent="0.35">
      <c r="T2305" s="44">
        <v>2304</v>
      </c>
    </row>
    <row r="2306" spans="20:20" x14ac:dyDescent="0.35">
      <c r="T2306" s="44">
        <v>2305</v>
      </c>
    </row>
    <row r="2307" spans="20:20" x14ac:dyDescent="0.35">
      <c r="T2307" s="44">
        <v>2306</v>
      </c>
    </row>
    <row r="2308" spans="20:20" x14ac:dyDescent="0.35">
      <c r="T2308" s="44">
        <v>2307</v>
      </c>
    </row>
    <row r="2309" spans="20:20" x14ac:dyDescent="0.35">
      <c r="T2309" s="44">
        <v>2308</v>
      </c>
    </row>
    <row r="2310" spans="20:20" x14ac:dyDescent="0.35">
      <c r="T2310" s="44">
        <v>2309</v>
      </c>
    </row>
    <row r="2311" spans="20:20" x14ac:dyDescent="0.35">
      <c r="T2311" s="44">
        <v>2310</v>
      </c>
    </row>
    <row r="2312" spans="20:20" x14ac:dyDescent="0.35">
      <c r="T2312" s="44">
        <v>2311</v>
      </c>
    </row>
    <row r="2313" spans="20:20" x14ac:dyDescent="0.35">
      <c r="T2313" s="44">
        <v>2312</v>
      </c>
    </row>
    <row r="2314" spans="20:20" x14ac:dyDescent="0.35">
      <c r="T2314" s="44">
        <v>2313</v>
      </c>
    </row>
    <row r="2315" spans="20:20" x14ac:dyDescent="0.35">
      <c r="T2315" s="44">
        <v>2314</v>
      </c>
    </row>
    <row r="2316" spans="20:20" x14ac:dyDescent="0.35">
      <c r="T2316" s="44">
        <v>2315</v>
      </c>
    </row>
    <row r="2317" spans="20:20" x14ac:dyDescent="0.35">
      <c r="T2317" s="44">
        <v>2316</v>
      </c>
    </row>
    <row r="2318" spans="20:20" x14ac:dyDescent="0.35">
      <c r="T2318" s="44">
        <v>2317</v>
      </c>
    </row>
    <row r="2319" spans="20:20" x14ac:dyDescent="0.35">
      <c r="T2319" s="44">
        <v>2318</v>
      </c>
    </row>
    <row r="2320" spans="20:20" x14ac:dyDescent="0.35">
      <c r="T2320" s="44">
        <v>2319</v>
      </c>
    </row>
    <row r="2321" spans="20:20" x14ac:dyDescent="0.35">
      <c r="T2321" s="44">
        <v>2320</v>
      </c>
    </row>
    <row r="2322" spans="20:20" x14ac:dyDescent="0.35">
      <c r="T2322" s="44">
        <v>2321</v>
      </c>
    </row>
    <row r="2323" spans="20:20" x14ac:dyDescent="0.35">
      <c r="T2323" s="44">
        <v>2322</v>
      </c>
    </row>
    <row r="2324" spans="20:20" x14ac:dyDescent="0.35">
      <c r="T2324" s="44">
        <v>2323</v>
      </c>
    </row>
    <row r="2325" spans="20:20" x14ac:dyDescent="0.35">
      <c r="T2325" s="44">
        <v>2324</v>
      </c>
    </row>
    <row r="2326" spans="20:20" x14ac:dyDescent="0.35">
      <c r="T2326" s="44">
        <v>2325</v>
      </c>
    </row>
    <row r="2327" spans="20:20" x14ac:dyDescent="0.35">
      <c r="T2327" s="44">
        <v>2326</v>
      </c>
    </row>
    <row r="2328" spans="20:20" x14ac:dyDescent="0.35">
      <c r="T2328" s="44">
        <v>2327</v>
      </c>
    </row>
    <row r="2329" spans="20:20" x14ac:dyDescent="0.35">
      <c r="T2329" s="44">
        <v>2328</v>
      </c>
    </row>
    <row r="2330" spans="20:20" x14ac:dyDescent="0.35">
      <c r="T2330" s="44">
        <v>2329</v>
      </c>
    </row>
    <row r="2331" spans="20:20" x14ac:dyDescent="0.35">
      <c r="T2331" s="44">
        <v>2330</v>
      </c>
    </row>
    <row r="2332" spans="20:20" x14ac:dyDescent="0.35">
      <c r="T2332" s="44">
        <v>2331</v>
      </c>
    </row>
    <row r="2333" spans="20:20" x14ac:dyDescent="0.35">
      <c r="T2333" s="44">
        <v>2332</v>
      </c>
    </row>
    <row r="2334" spans="20:20" x14ac:dyDescent="0.35">
      <c r="T2334" s="44">
        <v>2333</v>
      </c>
    </row>
    <row r="2335" spans="20:20" x14ac:dyDescent="0.35">
      <c r="T2335" s="44">
        <v>2334</v>
      </c>
    </row>
    <row r="2336" spans="20:20" x14ac:dyDescent="0.35">
      <c r="T2336" s="44">
        <v>2335</v>
      </c>
    </row>
    <row r="2337" spans="20:20" x14ac:dyDescent="0.35">
      <c r="T2337" s="44">
        <v>2336</v>
      </c>
    </row>
    <row r="2338" spans="20:20" x14ac:dyDescent="0.35">
      <c r="T2338" s="44">
        <v>2337</v>
      </c>
    </row>
    <row r="2339" spans="20:20" x14ac:dyDescent="0.35">
      <c r="T2339" s="44">
        <v>2338</v>
      </c>
    </row>
    <row r="2340" spans="20:20" x14ac:dyDescent="0.35">
      <c r="T2340" s="44">
        <v>2339</v>
      </c>
    </row>
    <row r="2341" spans="20:20" x14ac:dyDescent="0.35">
      <c r="T2341" s="44">
        <v>2340</v>
      </c>
    </row>
    <row r="2342" spans="20:20" x14ac:dyDescent="0.35">
      <c r="T2342" s="44">
        <v>2341</v>
      </c>
    </row>
    <row r="2343" spans="20:20" x14ac:dyDescent="0.35">
      <c r="T2343" s="44">
        <v>2342</v>
      </c>
    </row>
    <row r="2344" spans="20:20" x14ac:dyDescent="0.35">
      <c r="T2344" s="44">
        <v>2343</v>
      </c>
    </row>
    <row r="2345" spans="20:20" x14ac:dyDescent="0.35">
      <c r="T2345" s="44">
        <v>2344</v>
      </c>
    </row>
    <row r="2346" spans="20:20" x14ac:dyDescent="0.35">
      <c r="T2346" s="44">
        <v>2345</v>
      </c>
    </row>
    <row r="2347" spans="20:20" x14ac:dyDescent="0.35">
      <c r="T2347" s="44">
        <v>2346</v>
      </c>
    </row>
    <row r="2348" spans="20:20" x14ac:dyDescent="0.35">
      <c r="T2348" s="44">
        <v>2347</v>
      </c>
    </row>
    <row r="2349" spans="20:20" x14ac:dyDescent="0.35">
      <c r="T2349" s="44">
        <v>2348</v>
      </c>
    </row>
    <row r="2350" spans="20:20" x14ac:dyDescent="0.35">
      <c r="T2350" s="44">
        <v>2349</v>
      </c>
    </row>
    <row r="2351" spans="20:20" x14ac:dyDescent="0.35">
      <c r="T2351" s="44">
        <v>2350</v>
      </c>
    </row>
    <row r="2352" spans="20:20" x14ac:dyDescent="0.35">
      <c r="T2352" s="44">
        <v>2351</v>
      </c>
    </row>
    <row r="2353" spans="20:20" x14ac:dyDescent="0.35">
      <c r="T2353" s="44">
        <v>2352</v>
      </c>
    </row>
    <row r="2354" spans="20:20" x14ac:dyDescent="0.35">
      <c r="T2354" s="44">
        <v>2353</v>
      </c>
    </row>
    <row r="2355" spans="20:20" x14ac:dyDescent="0.35">
      <c r="T2355" s="44">
        <v>2354</v>
      </c>
    </row>
    <row r="2356" spans="20:20" x14ac:dyDescent="0.35">
      <c r="T2356" s="44">
        <v>2355</v>
      </c>
    </row>
    <row r="2357" spans="20:20" x14ac:dyDescent="0.35">
      <c r="T2357" s="44">
        <v>2356</v>
      </c>
    </row>
    <row r="2358" spans="20:20" x14ac:dyDescent="0.35">
      <c r="T2358" s="44">
        <v>2357</v>
      </c>
    </row>
    <row r="2359" spans="20:20" x14ac:dyDescent="0.35">
      <c r="T2359" s="44">
        <v>2358</v>
      </c>
    </row>
    <row r="2360" spans="20:20" x14ac:dyDescent="0.35">
      <c r="T2360" s="44">
        <v>2359</v>
      </c>
    </row>
    <row r="2361" spans="20:20" x14ac:dyDescent="0.35">
      <c r="T2361" s="44">
        <v>2360</v>
      </c>
    </row>
    <row r="2362" spans="20:20" x14ac:dyDescent="0.35">
      <c r="T2362" s="44">
        <v>2361</v>
      </c>
    </row>
    <row r="2363" spans="20:20" x14ac:dyDescent="0.35">
      <c r="T2363" s="44">
        <v>2362</v>
      </c>
    </row>
    <row r="2364" spans="20:20" x14ac:dyDescent="0.35">
      <c r="T2364" s="44">
        <v>2363</v>
      </c>
    </row>
    <row r="2365" spans="20:20" x14ac:dyDescent="0.35">
      <c r="T2365" s="44">
        <v>2364</v>
      </c>
    </row>
    <row r="2366" spans="20:20" x14ac:dyDescent="0.35">
      <c r="T2366" s="44">
        <v>2365</v>
      </c>
    </row>
    <row r="2367" spans="20:20" x14ac:dyDescent="0.35">
      <c r="T2367" s="44">
        <v>2366</v>
      </c>
    </row>
    <row r="2368" spans="20:20" x14ac:dyDescent="0.35">
      <c r="T2368" s="44">
        <v>2367</v>
      </c>
    </row>
    <row r="2369" spans="20:20" x14ac:dyDescent="0.35">
      <c r="T2369" s="44">
        <v>2368</v>
      </c>
    </row>
    <row r="2370" spans="20:20" x14ac:dyDescent="0.35">
      <c r="T2370" s="44">
        <v>2369</v>
      </c>
    </row>
    <row r="2371" spans="20:20" x14ac:dyDescent="0.35">
      <c r="T2371" s="44">
        <v>2370</v>
      </c>
    </row>
    <row r="2372" spans="20:20" x14ac:dyDescent="0.35">
      <c r="T2372" s="44">
        <v>2371</v>
      </c>
    </row>
    <row r="2373" spans="20:20" x14ac:dyDescent="0.35">
      <c r="T2373" s="44">
        <v>2372</v>
      </c>
    </row>
    <row r="2374" spans="20:20" x14ac:dyDescent="0.35">
      <c r="T2374" s="44">
        <v>2373</v>
      </c>
    </row>
    <row r="2375" spans="20:20" x14ac:dyDescent="0.35">
      <c r="T2375" s="44">
        <v>2374</v>
      </c>
    </row>
    <row r="2376" spans="20:20" x14ac:dyDescent="0.35">
      <c r="T2376" s="44">
        <v>2375</v>
      </c>
    </row>
    <row r="2377" spans="20:20" x14ac:dyDescent="0.35">
      <c r="T2377" s="44">
        <v>2376</v>
      </c>
    </row>
    <row r="2378" spans="20:20" x14ac:dyDescent="0.35">
      <c r="T2378" s="44">
        <v>2377</v>
      </c>
    </row>
    <row r="2379" spans="20:20" x14ac:dyDescent="0.35">
      <c r="T2379" s="44">
        <v>2378</v>
      </c>
    </row>
    <row r="2380" spans="20:20" x14ac:dyDescent="0.35">
      <c r="T2380" s="44">
        <v>2379</v>
      </c>
    </row>
    <row r="2381" spans="20:20" x14ac:dyDescent="0.35">
      <c r="T2381" s="44">
        <v>2380</v>
      </c>
    </row>
    <row r="2382" spans="20:20" x14ac:dyDescent="0.35">
      <c r="T2382" s="44">
        <v>2381</v>
      </c>
    </row>
    <row r="2383" spans="20:20" x14ac:dyDescent="0.35">
      <c r="T2383" s="44">
        <v>2382</v>
      </c>
    </row>
    <row r="2384" spans="20:20" x14ac:dyDescent="0.35">
      <c r="T2384" s="44">
        <v>2383</v>
      </c>
    </row>
    <row r="2385" spans="20:20" x14ac:dyDescent="0.35">
      <c r="T2385" s="44">
        <v>2384</v>
      </c>
    </row>
    <row r="2386" spans="20:20" x14ac:dyDescent="0.35">
      <c r="T2386" s="44">
        <v>2385</v>
      </c>
    </row>
    <row r="2387" spans="20:20" x14ac:dyDescent="0.35">
      <c r="T2387" s="44">
        <v>2386</v>
      </c>
    </row>
    <row r="2388" spans="20:20" x14ac:dyDescent="0.35">
      <c r="T2388" s="44">
        <v>2387</v>
      </c>
    </row>
    <row r="2389" spans="20:20" x14ac:dyDescent="0.35">
      <c r="T2389" s="44">
        <v>2388</v>
      </c>
    </row>
    <row r="2390" spans="20:20" x14ac:dyDescent="0.35">
      <c r="T2390" s="44">
        <v>2389</v>
      </c>
    </row>
    <row r="2391" spans="20:20" x14ac:dyDescent="0.35">
      <c r="T2391" s="44">
        <v>2390</v>
      </c>
    </row>
    <row r="2392" spans="20:20" x14ac:dyDescent="0.35">
      <c r="T2392" s="44">
        <v>2391</v>
      </c>
    </row>
    <row r="2393" spans="20:20" x14ac:dyDescent="0.35">
      <c r="T2393" s="44">
        <v>2392</v>
      </c>
    </row>
    <row r="2394" spans="20:20" x14ac:dyDescent="0.35">
      <c r="T2394" s="44">
        <v>2393</v>
      </c>
    </row>
    <row r="2395" spans="20:20" x14ac:dyDescent="0.35">
      <c r="T2395" s="44">
        <v>2394</v>
      </c>
    </row>
    <row r="2396" spans="20:20" x14ac:dyDescent="0.35">
      <c r="T2396" s="44">
        <v>2395</v>
      </c>
    </row>
    <row r="2397" spans="20:20" x14ac:dyDescent="0.35">
      <c r="T2397" s="44">
        <v>2396</v>
      </c>
    </row>
    <row r="2398" spans="20:20" x14ac:dyDescent="0.35">
      <c r="T2398" s="44">
        <v>2397</v>
      </c>
    </row>
    <row r="2399" spans="20:20" x14ac:dyDescent="0.35">
      <c r="T2399" s="44">
        <v>2398</v>
      </c>
    </row>
    <row r="2400" spans="20:20" x14ac:dyDescent="0.35">
      <c r="T2400" s="44">
        <v>2399</v>
      </c>
    </row>
    <row r="2401" spans="20:20" x14ac:dyDescent="0.35">
      <c r="T2401" s="44">
        <v>2400</v>
      </c>
    </row>
    <row r="2402" spans="20:20" x14ac:dyDescent="0.35">
      <c r="T2402" s="44">
        <v>2401</v>
      </c>
    </row>
    <row r="2403" spans="20:20" x14ac:dyDescent="0.35">
      <c r="T2403" s="44">
        <v>2402</v>
      </c>
    </row>
    <row r="2404" spans="20:20" x14ac:dyDescent="0.35">
      <c r="T2404" s="44">
        <v>2403</v>
      </c>
    </row>
    <row r="2405" spans="20:20" x14ac:dyDescent="0.35">
      <c r="T2405" s="44">
        <v>2404</v>
      </c>
    </row>
    <row r="2406" spans="20:20" x14ac:dyDescent="0.35">
      <c r="T2406" s="44">
        <v>2405</v>
      </c>
    </row>
    <row r="2407" spans="20:20" x14ac:dyDescent="0.35">
      <c r="T2407" s="44">
        <v>2406</v>
      </c>
    </row>
    <row r="2408" spans="20:20" x14ac:dyDescent="0.35">
      <c r="T2408" s="44">
        <v>2407</v>
      </c>
    </row>
    <row r="2409" spans="20:20" x14ac:dyDescent="0.35">
      <c r="T2409" s="44">
        <v>2408</v>
      </c>
    </row>
    <row r="2410" spans="20:20" x14ac:dyDescent="0.35">
      <c r="T2410" s="44">
        <v>2409</v>
      </c>
    </row>
    <row r="2411" spans="20:20" x14ac:dyDescent="0.35">
      <c r="T2411" s="44">
        <v>2410</v>
      </c>
    </row>
    <row r="2412" spans="20:20" x14ac:dyDescent="0.35">
      <c r="T2412" s="44">
        <v>2411</v>
      </c>
    </row>
    <row r="2413" spans="20:20" x14ac:dyDescent="0.35">
      <c r="T2413" s="44">
        <v>2412</v>
      </c>
    </row>
    <row r="2414" spans="20:20" x14ac:dyDescent="0.35">
      <c r="T2414" s="44">
        <v>2413</v>
      </c>
    </row>
    <row r="2415" spans="20:20" x14ac:dyDescent="0.35">
      <c r="T2415" s="44">
        <v>2414</v>
      </c>
    </row>
    <row r="2416" spans="20:20" x14ac:dyDescent="0.35">
      <c r="T2416" s="44">
        <v>2415</v>
      </c>
    </row>
    <row r="2417" spans="20:20" x14ac:dyDescent="0.35">
      <c r="T2417" s="44">
        <v>2416</v>
      </c>
    </row>
    <row r="2418" spans="20:20" x14ac:dyDescent="0.35">
      <c r="T2418" s="44">
        <v>2417</v>
      </c>
    </row>
    <row r="2419" spans="20:20" x14ac:dyDescent="0.35">
      <c r="T2419" s="44">
        <v>2418</v>
      </c>
    </row>
    <row r="2420" spans="20:20" x14ac:dyDescent="0.35">
      <c r="T2420" s="44">
        <v>2419</v>
      </c>
    </row>
    <row r="2421" spans="20:20" x14ac:dyDescent="0.35">
      <c r="T2421" s="44">
        <v>2420</v>
      </c>
    </row>
    <row r="2422" spans="20:20" x14ac:dyDescent="0.35">
      <c r="T2422" s="44">
        <v>2421</v>
      </c>
    </row>
    <row r="2423" spans="20:20" x14ac:dyDescent="0.35">
      <c r="T2423" s="44">
        <v>2422</v>
      </c>
    </row>
    <row r="2424" spans="20:20" x14ac:dyDescent="0.35">
      <c r="T2424" s="44">
        <v>2423</v>
      </c>
    </row>
    <row r="2425" spans="20:20" x14ac:dyDescent="0.35">
      <c r="T2425" s="44">
        <v>2424</v>
      </c>
    </row>
    <row r="2426" spans="20:20" x14ac:dyDescent="0.35">
      <c r="T2426" s="44">
        <v>2425</v>
      </c>
    </row>
    <row r="2427" spans="20:20" x14ac:dyDescent="0.35">
      <c r="T2427" s="44">
        <v>2426</v>
      </c>
    </row>
    <row r="2428" spans="20:20" x14ac:dyDescent="0.35">
      <c r="T2428" s="44">
        <v>2427</v>
      </c>
    </row>
    <row r="2429" spans="20:20" x14ac:dyDescent="0.35">
      <c r="T2429" s="44">
        <v>2428</v>
      </c>
    </row>
    <row r="2430" spans="20:20" x14ac:dyDescent="0.35">
      <c r="T2430" s="44">
        <v>2429</v>
      </c>
    </row>
    <row r="2431" spans="20:20" x14ac:dyDescent="0.35">
      <c r="T2431" s="44">
        <v>2430</v>
      </c>
    </row>
    <row r="2432" spans="20:20" x14ac:dyDescent="0.35">
      <c r="T2432" s="44">
        <v>2431</v>
      </c>
    </row>
    <row r="2433" spans="20:20" x14ac:dyDescent="0.35">
      <c r="T2433" s="44">
        <v>2432</v>
      </c>
    </row>
    <row r="2434" spans="20:20" x14ac:dyDescent="0.35">
      <c r="T2434" s="44">
        <v>2433</v>
      </c>
    </row>
    <row r="2435" spans="20:20" x14ac:dyDescent="0.35">
      <c r="T2435" s="44">
        <v>2434</v>
      </c>
    </row>
    <row r="2436" spans="20:20" x14ac:dyDescent="0.35">
      <c r="T2436" s="44">
        <v>2435</v>
      </c>
    </row>
    <row r="2437" spans="20:20" x14ac:dyDescent="0.35">
      <c r="T2437" s="44">
        <v>2436</v>
      </c>
    </row>
    <row r="2438" spans="20:20" x14ac:dyDescent="0.35">
      <c r="T2438" s="44">
        <v>2437</v>
      </c>
    </row>
    <row r="2439" spans="20:20" x14ac:dyDescent="0.35">
      <c r="T2439" s="44">
        <v>2438</v>
      </c>
    </row>
    <row r="2440" spans="20:20" x14ac:dyDescent="0.35">
      <c r="T2440" s="44">
        <v>2439</v>
      </c>
    </row>
    <row r="2441" spans="20:20" x14ac:dyDescent="0.35">
      <c r="T2441" s="44">
        <v>2440</v>
      </c>
    </row>
    <row r="2442" spans="20:20" x14ac:dyDescent="0.35">
      <c r="T2442" s="44">
        <v>2441</v>
      </c>
    </row>
    <row r="2443" spans="20:20" x14ac:dyDescent="0.35">
      <c r="T2443" s="44">
        <v>2442</v>
      </c>
    </row>
    <row r="2444" spans="20:20" x14ac:dyDescent="0.35">
      <c r="T2444" s="44">
        <v>2443</v>
      </c>
    </row>
    <row r="2445" spans="20:20" x14ac:dyDescent="0.35">
      <c r="T2445" s="44">
        <v>2444</v>
      </c>
    </row>
    <row r="2446" spans="20:20" x14ac:dyDescent="0.35">
      <c r="T2446" s="44">
        <v>2445</v>
      </c>
    </row>
    <row r="2447" spans="20:20" x14ac:dyDescent="0.35">
      <c r="T2447" s="44">
        <v>2446</v>
      </c>
    </row>
    <row r="2448" spans="20:20" x14ac:dyDescent="0.35">
      <c r="T2448" s="44">
        <v>2447</v>
      </c>
    </row>
    <row r="2449" spans="20:20" x14ac:dyDescent="0.35">
      <c r="T2449" s="44">
        <v>2448</v>
      </c>
    </row>
    <row r="2450" spans="20:20" x14ac:dyDescent="0.35">
      <c r="T2450" s="44">
        <v>2449</v>
      </c>
    </row>
    <row r="2451" spans="20:20" x14ac:dyDescent="0.35">
      <c r="T2451" s="44">
        <v>2450</v>
      </c>
    </row>
    <row r="2452" spans="20:20" x14ac:dyDescent="0.35">
      <c r="T2452" s="44">
        <v>2451</v>
      </c>
    </row>
    <row r="2453" spans="20:20" x14ac:dyDescent="0.35">
      <c r="T2453" s="44">
        <v>2452</v>
      </c>
    </row>
    <row r="2454" spans="20:20" x14ac:dyDescent="0.35">
      <c r="T2454" s="44">
        <v>2453</v>
      </c>
    </row>
    <row r="2455" spans="20:20" x14ac:dyDescent="0.35">
      <c r="T2455" s="44">
        <v>2454</v>
      </c>
    </row>
    <row r="2456" spans="20:20" x14ac:dyDescent="0.35">
      <c r="T2456" s="44">
        <v>2455</v>
      </c>
    </row>
    <row r="2457" spans="20:20" x14ac:dyDescent="0.35">
      <c r="T2457" s="44">
        <v>2456</v>
      </c>
    </row>
    <row r="2458" spans="20:20" x14ac:dyDescent="0.35">
      <c r="T2458" s="44">
        <v>2457</v>
      </c>
    </row>
    <row r="2459" spans="20:20" x14ac:dyDescent="0.35">
      <c r="T2459" s="44">
        <v>2458</v>
      </c>
    </row>
    <row r="2460" spans="20:20" x14ac:dyDescent="0.35">
      <c r="T2460" s="44">
        <v>2459</v>
      </c>
    </row>
    <row r="2461" spans="20:20" x14ac:dyDescent="0.35">
      <c r="T2461" s="44">
        <v>2460</v>
      </c>
    </row>
    <row r="2462" spans="20:20" x14ac:dyDescent="0.35">
      <c r="T2462" s="44">
        <v>2461</v>
      </c>
    </row>
    <row r="2463" spans="20:20" x14ac:dyDescent="0.35">
      <c r="T2463" s="44">
        <v>2462</v>
      </c>
    </row>
    <row r="2464" spans="20:20" x14ac:dyDescent="0.35">
      <c r="T2464" s="44">
        <v>2463</v>
      </c>
    </row>
    <row r="2465" spans="20:20" x14ac:dyDescent="0.35">
      <c r="T2465" s="44">
        <v>2464</v>
      </c>
    </row>
    <row r="2466" spans="20:20" x14ac:dyDescent="0.35">
      <c r="T2466" s="44">
        <v>2465</v>
      </c>
    </row>
    <row r="2467" spans="20:20" x14ac:dyDescent="0.35">
      <c r="T2467" s="44">
        <v>2466</v>
      </c>
    </row>
    <row r="2468" spans="20:20" x14ac:dyDescent="0.35">
      <c r="T2468" s="44">
        <v>2467</v>
      </c>
    </row>
    <row r="2469" spans="20:20" x14ac:dyDescent="0.35">
      <c r="T2469" s="44">
        <v>2468</v>
      </c>
    </row>
    <row r="2470" spans="20:20" x14ac:dyDescent="0.35">
      <c r="T2470" s="44">
        <v>2469</v>
      </c>
    </row>
    <row r="2471" spans="20:20" x14ac:dyDescent="0.35">
      <c r="T2471" s="44">
        <v>2470</v>
      </c>
    </row>
    <row r="2472" spans="20:20" x14ac:dyDescent="0.35">
      <c r="T2472" s="44">
        <v>2471</v>
      </c>
    </row>
    <row r="2473" spans="20:20" x14ac:dyDescent="0.35">
      <c r="T2473" s="44">
        <v>2472</v>
      </c>
    </row>
    <row r="2474" spans="20:20" x14ac:dyDescent="0.35">
      <c r="T2474" s="44">
        <v>2473</v>
      </c>
    </row>
    <row r="2475" spans="20:20" x14ac:dyDescent="0.35">
      <c r="T2475" s="44">
        <v>2474</v>
      </c>
    </row>
    <row r="2476" spans="20:20" x14ac:dyDescent="0.35">
      <c r="T2476" s="44">
        <v>2475</v>
      </c>
    </row>
    <row r="2477" spans="20:20" x14ac:dyDescent="0.35">
      <c r="T2477" s="44">
        <v>2476</v>
      </c>
    </row>
    <row r="2478" spans="20:20" x14ac:dyDescent="0.35">
      <c r="T2478" s="44">
        <v>2477</v>
      </c>
    </row>
    <row r="2479" spans="20:20" x14ac:dyDescent="0.35">
      <c r="T2479" s="44">
        <v>2478</v>
      </c>
    </row>
    <row r="2480" spans="20:20" x14ac:dyDescent="0.35">
      <c r="T2480" s="44">
        <v>2479</v>
      </c>
    </row>
    <row r="2481" spans="20:20" x14ac:dyDescent="0.35">
      <c r="T2481" s="44">
        <v>2480</v>
      </c>
    </row>
    <row r="2482" spans="20:20" x14ac:dyDescent="0.35">
      <c r="T2482" s="44">
        <v>2481</v>
      </c>
    </row>
    <row r="2483" spans="20:20" x14ac:dyDescent="0.35">
      <c r="T2483" s="44">
        <v>2482</v>
      </c>
    </row>
    <row r="2484" spans="20:20" x14ac:dyDescent="0.35">
      <c r="T2484" s="44">
        <v>2483</v>
      </c>
    </row>
    <row r="2485" spans="20:20" x14ac:dyDescent="0.35">
      <c r="T2485" s="44">
        <v>2484</v>
      </c>
    </row>
    <row r="2486" spans="20:20" x14ac:dyDescent="0.35">
      <c r="T2486" s="44">
        <v>2485</v>
      </c>
    </row>
    <row r="2487" spans="20:20" x14ac:dyDescent="0.35">
      <c r="T2487" s="44">
        <v>2486</v>
      </c>
    </row>
    <row r="2488" spans="20:20" x14ac:dyDescent="0.35">
      <c r="T2488" s="44">
        <v>2487</v>
      </c>
    </row>
    <row r="2489" spans="20:20" x14ac:dyDescent="0.35">
      <c r="T2489" s="44">
        <v>2488</v>
      </c>
    </row>
    <row r="2490" spans="20:20" x14ac:dyDescent="0.35">
      <c r="T2490" s="44">
        <v>2489</v>
      </c>
    </row>
    <row r="2491" spans="20:20" x14ac:dyDescent="0.35">
      <c r="T2491" s="44">
        <v>2490</v>
      </c>
    </row>
    <row r="2492" spans="20:20" x14ac:dyDescent="0.35">
      <c r="T2492" s="44">
        <v>2491</v>
      </c>
    </row>
    <row r="2493" spans="20:20" x14ac:dyDescent="0.35">
      <c r="T2493" s="44">
        <v>2492</v>
      </c>
    </row>
    <row r="2494" spans="20:20" x14ac:dyDescent="0.35">
      <c r="T2494" s="44">
        <v>2493</v>
      </c>
    </row>
    <row r="2495" spans="20:20" x14ac:dyDescent="0.35">
      <c r="T2495" s="44">
        <v>2494</v>
      </c>
    </row>
    <row r="2496" spans="20:20" x14ac:dyDescent="0.35">
      <c r="T2496" s="44">
        <v>2495</v>
      </c>
    </row>
    <row r="2497" spans="20:20" x14ac:dyDescent="0.35">
      <c r="T2497" s="44">
        <v>2496</v>
      </c>
    </row>
    <row r="2498" spans="20:20" x14ac:dyDescent="0.35">
      <c r="T2498" s="44">
        <v>2497</v>
      </c>
    </row>
    <row r="2499" spans="20:20" x14ac:dyDescent="0.35">
      <c r="T2499" s="44">
        <v>2498</v>
      </c>
    </row>
    <row r="2500" spans="20:20" x14ac:dyDescent="0.35">
      <c r="T2500" s="44">
        <v>2499</v>
      </c>
    </row>
    <row r="2501" spans="20:20" x14ac:dyDescent="0.35">
      <c r="T2501" s="44">
        <v>2500</v>
      </c>
    </row>
    <row r="2502" spans="20:20" x14ac:dyDescent="0.35">
      <c r="T2502" s="44">
        <v>2501</v>
      </c>
    </row>
    <row r="2503" spans="20:20" x14ac:dyDescent="0.35">
      <c r="T2503" s="44">
        <v>2502</v>
      </c>
    </row>
    <row r="2504" spans="20:20" x14ac:dyDescent="0.35">
      <c r="T2504" s="44">
        <v>2503</v>
      </c>
    </row>
    <row r="2505" spans="20:20" x14ac:dyDescent="0.35">
      <c r="T2505" s="44">
        <v>2504</v>
      </c>
    </row>
    <row r="2506" spans="20:20" x14ac:dyDescent="0.35">
      <c r="T2506" s="44">
        <v>2505</v>
      </c>
    </row>
    <row r="2507" spans="20:20" x14ac:dyDescent="0.35">
      <c r="T2507" s="44">
        <v>2506</v>
      </c>
    </row>
    <row r="2508" spans="20:20" x14ac:dyDescent="0.35">
      <c r="T2508" s="44">
        <v>2507</v>
      </c>
    </row>
    <row r="2509" spans="20:20" x14ac:dyDescent="0.35">
      <c r="T2509" s="44">
        <v>2508</v>
      </c>
    </row>
    <row r="2510" spans="20:20" x14ac:dyDescent="0.35">
      <c r="T2510" s="44">
        <v>2509</v>
      </c>
    </row>
    <row r="2511" spans="20:20" x14ac:dyDescent="0.35">
      <c r="T2511" s="44">
        <v>2510</v>
      </c>
    </row>
    <row r="2512" spans="20:20" x14ac:dyDescent="0.35">
      <c r="T2512" s="44">
        <v>2511</v>
      </c>
    </row>
    <row r="2513" spans="20:20" x14ac:dyDescent="0.35">
      <c r="T2513" s="44">
        <v>2512</v>
      </c>
    </row>
    <row r="2514" spans="20:20" x14ac:dyDescent="0.35">
      <c r="T2514" s="44">
        <v>2513</v>
      </c>
    </row>
    <row r="2515" spans="20:20" x14ac:dyDescent="0.35">
      <c r="T2515" s="44">
        <v>2514</v>
      </c>
    </row>
    <row r="2516" spans="20:20" x14ac:dyDescent="0.35">
      <c r="T2516" s="44">
        <v>2515</v>
      </c>
    </row>
    <row r="2517" spans="20:20" x14ac:dyDescent="0.35">
      <c r="T2517" s="44">
        <v>2516</v>
      </c>
    </row>
    <row r="2518" spans="20:20" x14ac:dyDescent="0.35">
      <c r="T2518" s="44">
        <v>2517</v>
      </c>
    </row>
    <row r="2519" spans="20:20" x14ac:dyDescent="0.35">
      <c r="T2519" s="44">
        <v>2518</v>
      </c>
    </row>
    <row r="2520" spans="20:20" x14ac:dyDescent="0.35">
      <c r="T2520" s="44">
        <v>2519</v>
      </c>
    </row>
    <row r="2521" spans="20:20" x14ac:dyDescent="0.35">
      <c r="T2521" s="44">
        <v>2520</v>
      </c>
    </row>
    <row r="2522" spans="20:20" x14ac:dyDescent="0.35">
      <c r="T2522" s="44">
        <v>2521</v>
      </c>
    </row>
    <row r="2523" spans="20:20" x14ac:dyDescent="0.35">
      <c r="T2523" s="44">
        <v>2522</v>
      </c>
    </row>
    <row r="2524" spans="20:20" x14ac:dyDescent="0.35">
      <c r="T2524" s="44">
        <v>2523</v>
      </c>
    </row>
    <row r="2525" spans="20:20" x14ac:dyDescent="0.35">
      <c r="T2525" s="44">
        <v>2524</v>
      </c>
    </row>
    <row r="2526" spans="20:20" x14ac:dyDescent="0.35">
      <c r="T2526" s="44">
        <v>2525</v>
      </c>
    </row>
    <row r="2527" spans="20:20" x14ac:dyDescent="0.35">
      <c r="T2527" s="44">
        <v>2526</v>
      </c>
    </row>
    <row r="2528" spans="20:20" x14ac:dyDescent="0.35">
      <c r="T2528" s="44">
        <v>2527</v>
      </c>
    </row>
    <row r="2529" spans="20:20" x14ac:dyDescent="0.35">
      <c r="T2529" s="44">
        <v>2528</v>
      </c>
    </row>
    <row r="2530" spans="20:20" x14ac:dyDescent="0.35">
      <c r="T2530" s="44">
        <v>2529</v>
      </c>
    </row>
    <row r="2531" spans="20:20" x14ac:dyDescent="0.35">
      <c r="T2531" s="44">
        <v>2530</v>
      </c>
    </row>
    <row r="2532" spans="20:20" x14ac:dyDescent="0.35">
      <c r="T2532" s="44">
        <v>2531</v>
      </c>
    </row>
    <row r="2533" spans="20:20" x14ac:dyDescent="0.35">
      <c r="T2533" s="44">
        <v>2532</v>
      </c>
    </row>
    <row r="2534" spans="20:20" x14ac:dyDescent="0.35">
      <c r="T2534" s="44">
        <v>2533</v>
      </c>
    </row>
    <row r="2535" spans="20:20" x14ac:dyDescent="0.35">
      <c r="T2535" s="44">
        <v>2534</v>
      </c>
    </row>
    <row r="2536" spans="20:20" x14ac:dyDescent="0.35">
      <c r="T2536" s="44">
        <v>2535</v>
      </c>
    </row>
    <row r="2537" spans="20:20" x14ac:dyDescent="0.35">
      <c r="T2537" s="44">
        <v>2536</v>
      </c>
    </row>
    <row r="2538" spans="20:20" x14ac:dyDescent="0.35">
      <c r="T2538" s="44">
        <v>2537</v>
      </c>
    </row>
    <row r="2539" spans="20:20" x14ac:dyDescent="0.35">
      <c r="T2539" s="44">
        <v>2538</v>
      </c>
    </row>
    <row r="2540" spans="20:20" x14ac:dyDescent="0.35">
      <c r="T2540" s="44">
        <v>2539</v>
      </c>
    </row>
    <row r="2541" spans="20:20" x14ac:dyDescent="0.35">
      <c r="T2541" s="44">
        <v>2540</v>
      </c>
    </row>
    <row r="2542" spans="20:20" x14ac:dyDescent="0.35">
      <c r="T2542" s="44">
        <v>2541</v>
      </c>
    </row>
    <row r="2543" spans="20:20" x14ac:dyDescent="0.35">
      <c r="T2543" s="44">
        <v>2542</v>
      </c>
    </row>
    <row r="2544" spans="20:20" x14ac:dyDescent="0.35">
      <c r="T2544" s="44">
        <v>2543</v>
      </c>
    </row>
    <row r="2545" spans="20:20" x14ac:dyDescent="0.35">
      <c r="T2545" s="44">
        <v>2544</v>
      </c>
    </row>
    <row r="2546" spans="20:20" x14ac:dyDescent="0.35">
      <c r="T2546" s="44">
        <v>2545</v>
      </c>
    </row>
    <row r="2547" spans="20:20" x14ac:dyDescent="0.35">
      <c r="T2547" s="44">
        <v>2546</v>
      </c>
    </row>
    <row r="2548" spans="20:20" x14ac:dyDescent="0.35">
      <c r="T2548" s="44">
        <v>2547</v>
      </c>
    </row>
    <row r="2549" spans="20:20" x14ac:dyDescent="0.35">
      <c r="T2549" s="44">
        <v>2548</v>
      </c>
    </row>
    <row r="2550" spans="20:20" x14ac:dyDescent="0.35">
      <c r="T2550" s="44">
        <v>2549</v>
      </c>
    </row>
    <row r="2551" spans="20:20" x14ac:dyDescent="0.35">
      <c r="T2551" s="44">
        <v>2550</v>
      </c>
    </row>
    <row r="2552" spans="20:20" x14ac:dyDescent="0.35">
      <c r="T2552" s="44">
        <v>2551</v>
      </c>
    </row>
    <row r="2553" spans="20:20" x14ac:dyDescent="0.35">
      <c r="T2553" s="44">
        <v>2552</v>
      </c>
    </row>
    <row r="2554" spans="20:20" x14ac:dyDescent="0.35">
      <c r="T2554" s="44">
        <v>2553</v>
      </c>
    </row>
    <row r="2555" spans="20:20" x14ac:dyDescent="0.35">
      <c r="T2555" s="44">
        <v>2554</v>
      </c>
    </row>
    <row r="2556" spans="20:20" x14ac:dyDescent="0.35">
      <c r="T2556" s="44">
        <v>2555</v>
      </c>
    </row>
    <row r="2557" spans="20:20" x14ac:dyDescent="0.35">
      <c r="T2557" s="44">
        <v>2556</v>
      </c>
    </row>
    <row r="2558" spans="20:20" x14ac:dyDescent="0.35">
      <c r="T2558" s="44">
        <v>2557</v>
      </c>
    </row>
    <row r="2559" spans="20:20" x14ac:dyDescent="0.35">
      <c r="T2559" s="44">
        <v>2558</v>
      </c>
    </row>
    <row r="2560" spans="20:20" x14ac:dyDescent="0.35">
      <c r="T2560" s="44">
        <v>2559</v>
      </c>
    </row>
    <row r="2561" spans="20:20" x14ac:dyDescent="0.35">
      <c r="T2561" s="44">
        <v>2560</v>
      </c>
    </row>
    <row r="2562" spans="20:20" x14ac:dyDescent="0.35">
      <c r="T2562" s="44">
        <v>2561</v>
      </c>
    </row>
    <row r="2563" spans="20:20" x14ac:dyDescent="0.35">
      <c r="T2563" s="44">
        <v>2562</v>
      </c>
    </row>
    <row r="2564" spans="20:20" x14ac:dyDescent="0.35">
      <c r="T2564" s="44">
        <v>2563</v>
      </c>
    </row>
    <row r="2565" spans="20:20" x14ac:dyDescent="0.35">
      <c r="T2565" s="44">
        <v>2564</v>
      </c>
    </row>
    <row r="2566" spans="20:20" x14ac:dyDescent="0.35">
      <c r="T2566" s="44">
        <v>2565</v>
      </c>
    </row>
    <row r="2567" spans="20:20" x14ac:dyDescent="0.35">
      <c r="T2567" s="44">
        <v>2566</v>
      </c>
    </row>
    <row r="2568" spans="20:20" x14ac:dyDescent="0.35">
      <c r="T2568" s="44">
        <v>2567</v>
      </c>
    </row>
    <row r="2569" spans="20:20" x14ac:dyDescent="0.35">
      <c r="T2569" s="44">
        <v>2568</v>
      </c>
    </row>
    <row r="2570" spans="20:20" x14ac:dyDescent="0.35">
      <c r="T2570" s="44">
        <v>2569</v>
      </c>
    </row>
    <row r="2571" spans="20:20" x14ac:dyDescent="0.35">
      <c r="T2571" s="44">
        <v>2570</v>
      </c>
    </row>
    <row r="2572" spans="20:20" x14ac:dyDescent="0.35">
      <c r="T2572" s="44">
        <v>2571</v>
      </c>
    </row>
    <row r="2573" spans="20:20" x14ac:dyDescent="0.35">
      <c r="T2573" s="44">
        <v>2572</v>
      </c>
    </row>
    <row r="2574" spans="20:20" x14ac:dyDescent="0.35">
      <c r="T2574" s="44">
        <v>2573</v>
      </c>
    </row>
    <row r="2575" spans="20:20" x14ac:dyDescent="0.35">
      <c r="T2575" s="44">
        <v>2574</v>
      </c>
    </row>
    <row r="2576" spans="20:20" x14ac:dyDescent="0.35">
      <c r="T2576" s="44">
        <v>2575</v>
      </c>
    </row>
    <row r="2577" spans="20:20" x14ac:dyDescent="0.35">
      <c r="T2577" s="44">
        <v>2576</v>
      </c>
    </row>
    <row r="2578" spans="20:20" x14ac:dyDescent="0.35">
      <c r="T2578" s="44">
        <v>2577</v>
      </c>
    </row>
    <row r="2579" spans="20:20" x14ac:dyDescent="0.35">
      <c r="T2579" s="44">
        <v>2578</v>
      </c>
    </row>
    <row r="2580" spans="20:20" x14ac:dyDescent="0.35">
      <c r="T2580" s="44">
        <v>2579</v>
      </c>
    </row>
    <row r="2581" spans="20:20" x14ac:dyDescent="0.35">
      <c r="T2581" s="44">
        <v>2580</v>
      </c>
    </row>
    <row r="2582" spans="20:20" x14ac:dyDescent="0.35">
      <c r="T2582" s="44">
        <v>2581</v>
      </c>
    </row>
    <row r="2583" spans="20:20" x14ac:dyDescent="0.35">
      <c r="T2583" s="44">
        <v>2582</v>
      </c>
    </row>
    <row r="2584" spans="20:20" x14ac:dyDescent="0.35">
      <c r="T2584" s="44">
        <v>2583</v>
      </c>
    </row>
    <row r="2585" spans="20:20" x14ac:dyDescent="0.35">
      <c r="T2585" s="44">
        <v>2584</v>
      </c>
    </row>
    <row r="2586" spans="20:20" x14ac:dyDescent="0.35">
      <c r="T2586" s="44">
        <v>2585</v>
      </c>
    </row>
    <row r="2587" spans="20:20" x14ac:dyDescent="0.35">
      <c r="T2587" s="44">
        <v>2586</v>
      </c>
    </row>
    <row r="2588" spans="20:20" x14ac:dyDescent="0.35">
      <c r="T2588" s="44">
        <v>2587</v>
      </c>
    </row>
    <row r="2589" spans="20:20" x14ac:dyDescent="0.35">
      <c r="T2589" s="44">
        <v>2588</v>
      </c>
    </row>
    <row r="2590" spans="20:20" x14ac:dyDescent="0.35">
      <c r="T2590" s="44">
        <v>2589</v>
      </c>
    </row>
    <row r="2591" spans="20:20" x14ac:dyDescent="0.35">
      <c r="T2591" s="44">
        <v>2590</v>
      </c>
    </row>
    <row r="2592" spans="20:20" x14ac:dyDescent="0.35">
      <c r="T2592" s="44">
        <v>2591</v>
      </c>
    </row>
    <row r="2593" spans="20:20" x14ac:dyDescent="0.35">
      <c r="T2593" s="44">
        <v>2592</v>
      </c>
    </row>
    <row r="2594" spans="20:20" x14ac:dyDescent="0.35">
      <c r="T2594" s="44">
        <v>2593</v>
      </c>
    </row>
    <row r="2595" spans="20:20" x14ac:dyDescent="0.35">
      <c r="T2595" s="44">
        <v>2594</v>
      </c>
    </row>
    <row r="2596" spans="20:20" x14ac:dyDescent="0.35">
      <c r="T2596" s="44">
        <v>2595</v>
      </c>
    </row>
    <row r="2597" spans="20:20" x14ac:dyDescent="0.35">
      <c r="T2597" s="44">
        <v>2596</v>
      </c>
    </row>
    <row r="2598" spans="20:20" x14ac:dyDescent="0.35">
      <c r="T2598" s="44">
        <v>2597</v>
      </c>
    </row>
    <row r="2599" spans="20:20" x14ac:dyDescent="0.35">
      <c r="T2599" s="44">
        <v>2598</v>
      </c>
    </row>
    <row r="2600" spans="20:20" x14ac:dyDescent="0.35">
      <c r="T2600" s="44">
        <v>2599</v>
      </c>
    </row>
    <row r="2601" spans="20:20" x14ac:dyDescent="0.35">
      <c r="T2601" s="44">
        <v>2600</v>
      </c>
    </row>
    <row r="2602" spans="20:20" x14ac:dyDescent="0.35">
      <c r="T2602" s="44">
        <v>2601</v>
      </c>
    </row>
    <row r="2603" spans="20:20" x14ac:dyDescent="0.35">
      <c r="T2603" s="44">
        <v>2602</v>
      </c>
    </row>
    <row r="2604" spans="20:20" x14ac:dyDescent="0.35">
      <c r="T2604" s="44">
        <v>2603</v>
      </c>
    </row>
    <row r="2605" spans="20:20" x14ac:dyDescent="0.35">
      <c r="T2605" s="44">
        <v>2604</v>
      </c>
    </row>
    <row r="2606" spans="20:20" x14ac:dyDescent="0.35">
      <c r="T2606" s="44">
        <v>2605</v>
      </c>
    </row>
    <row r="2607" spans="20:20" x14ac:dyDescent="0.35">
      <c r="T2607" s="44">
        <v>2606</v>
      </c>
    </row>
    <row r="2608" spans="20:20" x14ac:dyDescent="0.35">
      <c r="T2608" s="44">
        <v>2607</v>
      </c>
    </row>
    <row r="2609" spans="20:20" x14ac:dyDescent="0.35">
      <c r="T2609" s="44">
        <v>2608</v>
      </c>
    </row>
    <row r="2610" spans="20:20" x14ac:dyDescent="0.35">
      <c r="T2610" s="44">
        <v>2609</v>
      </c>
    </row>
    <row r="2611" spans="20:20" x14ac:dyDescent="0.35">
      <c r="T2611" s="44">
        <v>2610</v>
      </c>
    </row>
    <row r="2612" spans="20:20" x14ac:dyDescent="0.35">
      <c r="T2612" s="44">
        <v>2611</v>
      </c>
    </row>
    <row r="2613" spans="20:20" x14ac:dyDescent="0.35">
      <c r="T2613" s="44">
        <v>2612</v>
      </c>
    </row>
    <row r="2614" spans="20:20" x14ac:dyDescent="0.35">
      <c r="T2614" s="44">
        <v>2613</v>
      </c>
    </row>
    <row r="2615" spans="20:20" x14ac:dyDescent="0.35">
      <c r="T2615" s="44">
        <v>2614</v>
      </c>
    </row>
    <row r="2616" spans="20:20" x14ac:dyDescent="0.35">
      <c r="T2616" s="44">
        <v>2615</v>
      </c>
    </row>
    <row r="2617" spans="20:20" x14ac:dyDescent="0.35">
      <c r="T2617" s="44">
        <v>2616</v>
      </c>
    </row>
    <row r="2618" spans="20:20" x14ac:dyDescent="0.35">
      <c r="T2618" s="44">
        <v>2617</v>
      </c>
    </row>
    <row r="2619" spans="20:20" x14ac:dyDescent="0.35">
      <c r="T2619" s="44">
        <v>2618</v>
      </c>
    </row>
    <row r="2620" spans="20:20" x14ac:dyDescent="0.35">
      <c r="T2620" s="44">
        <v>2619</v>
      </c>
    </row>
    <row r="2621" spans="20:20" x14ac:dyDescent="0.35">
      <c r="T2621" s="44">
        <v>2620</v>
      </c>
    </row>
    <row r="2622" spans="20:20" x14ac:dyDescent="0.35">
      <c r="T2622" s="44">
        <v>2621</v>
      </c>
    </row>
    <row r="2623" spans="20:20" x14ac:dyDescent="0.35">
      <c r="T2623" s="44">
        <v>2622</v>
      </c>
    </row>
    <row r="2624" spans="20:20" x14ac:dyDescent="0.35">
      <c r="T2624" s="44">
        <v>2623</v>
      </c>
    </row>
    <row r="2625" spans="20:20" x14ac:dyDescent="0.35">
      <c r="T2625" s="44">
        <v>2624</v>
      </c>
    </row>
    <row r="2626" spans="20:20" x14ac:dyDescent="0.35">
      <c r="T2626" s="44">
        <v>2625</v>
      </c>
    </row>
    <row r="2627" spans="20:20" x14ac:dyDescent="0.35">
      <c r="T2627" s="44">
        <v>2626</v>
      </c>
    </row>
    <row r="2628" spans="20:20" x14ac:dyDescent="0.35">
      <c r="T2628" s="44">
        <v>2627</v>
      </c>
    </row>
    <row r="2629" spans="20:20" x14ac:dyDescent="0.35">
      <c r="T2629" s="44">
        <v>2628</v>
      </c>
    </row>
    <row r="2630" spans="20:20" x14ac:dyDescent="0.35">
      <c r="T2630" s="44">
        <v>2629</v>
      </c>
    </row>
    <row r="2631" spans="20:20" x14ac:dyDescent="0.35">
      <c r="T2631" s="44">
        <v>2630</v>
      </c>
    </row>
    <row r="2632" spans="20:20" x14ac:dyDescent="0.35">
      <c r="T2632" s="44">
        <v>2631</v>
      </c>
    </row>
    <row r="2633" spans="20:20" x14ac:dyDescent="0.35">
      <c r="T2633" s="44">
        <v>2632</v>
      </c>
    </row>
    <row r="2634" spans="20:20" x14ac:dyDescent="0.35">
      <c r="T2634" s="44">
        <v>2633</v>
      </c>
    </row>
    <row r="2635" spans="20:20" x14ac:dyDescent="0.35">
      <c r="T2635" s="44">
        <v>2634</v>
      </c>
    </row>
    <row r="2636" spans="20:20" x14ac:dyDescent="0.35">
      <c r="T2636" s="44">
        <v>2635</v>
      </c>
    </row>
    <row r="2637" spans="20:20" x14ac:dyDescent="0.35">
      <c r="T2637" s="44">
        <v>2636</v>
      </c>
    </row>
    <row r="2638" spans="20:20" x14ac:dyDescent="0.35">
      <c r="T2638" s="44">
        <v>2637</v>
      </c>
    </row>
    <row r="2639" spans="20:20" x14ac:dyDescent="0.35">
      <c r="T2639" s="44">
        <v>2638</v>
      </c>
    </row>
    <row r="2640" spans="20:20" x14ac:dyDescent="0.35">
      <c r="T2640" s="44">
        <v>2639</v>
      </c>
    </row>
    <row r="2641" spans="20:20" x14ac:dyDescent="0.35">
      <c r="T2641" s="44">
        <v>2640</v>
      </c>
    </row>
    <row r="2642" spans="20:20" x14ac:dyDescent="0.35">
      <c r="T2642" s="44">
        <v>2641</v>
      </c>
    </row>
    <row r="2643" spans="20:20" x14ac:dyDescent="0.35">
      <c r="T2643" s="44">
        <v>2642</v>
      </c>
    </row>
    <row r="2644" spans="20:20" x14ac:dyDescent="0.35">
      <c r="T2644" s="44">
        <v>2643</v>
      </c>
    </row>
    <row r="2645" spans="20:20" x14ac:dyDescent="0.35">
      <c r="T2645" s="44">
        <v>2644</v>
      </c>
    </row>
    <row r="2646" spans="20:20" x14ac:dyDescent="0.35">
      <c r="T2646" s="44">
        <v>2645</v>
      </c>
    </row>
    <row r="2647" spans="20:20" x14ac:dyDescent="0.35">
      <c r="T2647" s="44">
        <v>2646</v>
      </c>
    </row>
    <row r="2648" spans="20:20" x14ac:dyDescent="0.35">
      <c r="T2648" s="44">
        <v>2647</v>
      </c>
    </row>
    <row r="2649" spans="20:20" x14ac:dyDescent="0.35">
      <c r="T2649" s="44">
        <v>2648</v>
      </c>
    </row>
    <row r="2650" spans="20:20" x14ac:dyDescent="0.35">
      <c r="T2650" s="44">
        <v>2649</v>
      </c>
    </row>
    <row r="2651" spans="20:20" x14ac:dyDescent="0.35">
      <c r="T2651" s="44">
        <v>2650</v>
      </c>
    </row>
    <row r="2652" spans="20:20" x14ac:dyDescent="0.35">
      <c r="T2652" s="44">
        <v>2651</v>
      </c>
    </row>
    <row r="2653" spans="20:20" x14ac:dyDescent="0.35">
      <c r="T2653" s="44">
        <v>2652</v>
      </c>
    </row>
    <row r="2654" spans="20:20" x14ac:dyDescent="0.35">
      <c r="T2654" s="44">
        <v>2653</v>
      </c>
    </row>
    <row r="2655" spans="20:20" x14ac:dyDescent="0.35">
      <c r="T2655" s="44">
        <v>2654</v>
      </c>
    </row>
    <row r="2656" spans="20:20" x14ac:dyDescent="0.35">
      <c r="T2656" s="44">
        <v>2655</v>
      </c>
    </row>
    <row r="2657" spans="20:20" x14ac:dyDescent="0.35">
      <c r="T2657" s="44">
        <v>2656</v>
      </c>
    </row>
    <row r="2658" spans="20:20" x14ac:dyDescent="0.35">
      <c r="T2658" s="44">
        <v>2657</v>
      </c>
    </row>
    <row r="2659" spans="20:20" x14ac:dyDescent="0.35">
      <c r="T2659" s="44">
        <v>2658</v>
      </c>
    </row>
    <row r="2660" spans="20:20" x14ac:dyDescent="0.35">
      <c r="T2660" s="44">
        <v>2659</v>
      </c>
    </row>
    <row r="2661" spans="20:20" x14ac:dyDescent="0.35">
      <c r="T2661" s="44">
        <v>2660</v>
      </c>
    </row>
    <row r="2662" spans="20:20" x14ac:dyDescent="0.35">
      <c r="T2662" s="44">
        <v>2661</v>
      </c>
    </row>
    <row r="2663" spans="20:20" x14ac:dyDescent="0.35">
      <c r="T2663" s="44">
        <v>2662</v>
      </c>
    </row>
    <row r="2664" spans="20:20" x14ac:dyDescent="0.35">
      <c r="T2664" s="44">
        <v>2663</v>
      </c>
    </row>
    <row r="2665" spans="20:20" x14ac:dyDescent="0.35">
      <c r="T2665" s="44">
        <v>2664</v>
      </c>
    </row>
    <row r="2666" spans="20:20" x14ac:dyDescent="0.35">
      <c r="T2666" s="44">
        <v>2665</v>
      </c>
    </row>
    <row r="2667" spans="20:20" x14ac:dyDescent="0.35">
      <c r="T2667" s="44">
        <v>2666</v>
      </c>
    </row>
    <row r="2668" spans="20:20" x14ac:dyDescent="0.35">
      <c r="T2668" s="44">
        <v>2667</v>
      </c>
    </row>
    <row r="2669" spans="20:20" x14ac:dyDescent="0.35">
      <c r="T2669" s="44">
        <v>2668</v>
      </c>
    </row>
    <row r="2670" spans="20:20" x14ac:dyDescent="0.35">
      <c r="T2670" s="44">
        <v>2669</v>
      </c>
    </row>
    <row r="2671" spans="20:20" x14ac:dyDescent="0.35">
      <c r="T2671" s="44">
        <v>2670</v>
      </c>
    </row>
    <row r="2672" spans="20:20" x14ac:dyDescent="0.35">
      <c r="T2672" s="44">
        <v>2671</v>
      </c>
    </row>
    <row r="2673" spans="20:20" x14ac:dyDescent="0.35">
      <c r="T2673" s="44">
        <v>2672</v>
      </c>
    </row>
    <row r="2674" spans="20:20" x14ac:dyDescent="0.35">
      <c r="T2674" s="44">
        <v>2673</v>
      </c>
    </row>
    <row r="2675" spans="20:20" x14ac:dyDescent="0.35">
      <c r="T2675" s="44">
        <v>2674</v>
      </c>
    </row>
    <row r="2676" spans="20:20" x14ac:dyDescent="0.35">
      <c r="T2676" s="44">
        <v>2675</v>
      </c>
    </row>
    <row r="2677" spans="20:20" x14ac:dyDescent="0.35">
      <c r="T2677" s="44">
        <v>2676</v>
      </c>
    </row>
    <row r="2678" spans="20:20" x14ac:dyDescent="0.35">
      <c r="T2678" s="44">
        <v>2677</v>
      </c>
    </row>
    <row r="2679" spans="20:20" x14ac:dyDescent="0.35">
      <c r="T2679" s="44">
        <v>2678</v>
      </c>
    </row>
    <row r="2680" spans="20:20" x14ac:dyDescent="0.35">
      <c r="T2680" s="44">
        <v>2679</v>
      </c>
    </row>
    <row r="2681" spans="20:20" x14ac:dyDescent="0.35">
      <c r="T2681" s="44">
        <v>2680</v>
      </c>
    </row>
    <row r="2682" spans="20:20" x14ac:dyDescent="0.35">
      <c r="T2682" s="44">
        <v>2681</v>
      </c>
    </row>
    <row r="2683" spans="20:20" x14ac:dyDescent="0.35">
      <c r="T2683" s="44">
        <v>2682</v>
      </c>
    </row>
    <row r="2684" spans="20:20" x14ac:dyDescent="0.35">
      <c r="T2684" s="44">
        <v>2683</v>
      </c>
    </row>
    <row r="2685" spans="20:20" x14ac:dyDescent="0.35">
      <c r="T2685" s="44">
        <v>2684</v>
      </c>
    </row>
    <row r="2686" spans="20:20" x14ac:dyDescent="0.35">
      <c r="T2686" s="44">
        <v>2685</v>
      </c>
    </row>
    <row r="2687" spans="20:20" x14ac:dyDescent="0.35">
      <c r="T2687" s="44">
        <v>2686</v>
      </c>
    </row>
    <row r="2688" spans="20:20" x14ac:dyDescent="0.35">
      <c r="T2688" s="44">
        <v>2687</v>
      </c>
    </row>
    <row r="2689" spans="20:20" x14ac:dyDescent="0.35">
      <c r="T2689" s="44">
        <v>2688</v>
      </c>
    </row>
    <row r="2690" spans="20:20" x14ac:dyDescent="0.35">
      <c r="T2690" s="44">
        <v>2689</v>
      </c>
    </row>
    <row r="2691" spans="20:20" x14ac:dyDescent="0.35">
      <c r="T2691" s="44">
        <v>2690</v>
      </c>
    </row>
    <row r="2692" spans="20:20" x14ac:dyDescent="0.35">
      <c r="T2692" s="44">
        <v>2691</v>
      </c>
    </row>
    <row r="2693" spans="20:20" x14ac:dyDescent="0.35">
      <c r="T2693" s="44">
        <v>2692</v>
      </c>
    </row>
    <row r="2694" spans="20:20" x14ac:dyDescent="0.35">
      <c r="T2694" s="44">
        <v>2693</v>
      </c>
    </row>
    <row r="2695" spans="20:20" x14ac:dyDescent="0.35">
      <c r="T2695" s="44">
        <v>2694</v>
      </c>
    </row>
    <row r="2696" spans="20:20" x14ac:dyDescent="0.35">
      <c r="T2696" s="44">
        <v>2695</v>
      </c>
    </row>
    <row r="2697" spans="20:20" x14ac:dyDescent="0.35">
      <c r="T2697" s="44">
        <v>2696</v>
      </c>
    </row>
    <row r="2698" spans="20:20" x14ac:dyDescent="0.35">
      <c r="T2698" s="44">
        <v>2697</v>
      </c>
    </row>
    <row r="2699" spans="20:20" x14ac:dyDescent="0.35">
      <c r="T2699" s="44">
        <v>2698</v>
      </c>
    </row>
    <row r="2700" spans="20:20" x14ac:dyDescent="0.35">
      <c r="T2700" s="44">
        <v>2699</v>
      </c>
    </row>
    <row r="2701" spans="20:20" x14ac:dyDescent="0.35">
      <c r="T2701" s="44">
        <v>2700</v>
      </c>
    </row>
    <row r="2702" spans="20:20" x14ac:dyDescent="0.35">
      <c r="T2702" s="44">
        <v>2701</v>
      </c>
    </row>
    <row r="2703" spans="20:20" x14ac:dyDescent="0.35">
      <c r="T2703" s="44">
        <v>2702</v>
      </c>
    </row>
    <row r="2704" spans="20:20" x14ac:dyDescent="0.35">
      <c r="T2704" s="44">
        <v>2703</v>
      </c>
    </row>
    <row r="2705" spans="20:20" x14ac:dyDescent="0.35">
      <c r="T2705" s="44">
        <v>2704</v>
      </c>
    </row>
    <row r="2706" spans="20:20" x14ac:dyDescent="0.35">
      <c r="T2706" s="44">
        <v>2705</v>
      </c>
    </row>
    <row r="2707" spans="20:20" x14ac:dyDescent="0.35">
      <c r="T2707" s="44">
        <v>2706</v>
      </c>
    </row>
    <row r="2708" spans="20:20" x14ac:dyDescent="0.35">
      <c r="T2708" s="44">
        <v>2707</v>
      </c>
    </row>
    <row r="2709" spans="20:20" x14ac:dyDescent="0.35">
      <c r="T2709" s="44">
        <v>2708</v>
      </c>
    </row>
    <row r="2710" spans="20:20" x14ac:dyDescent="0.35">
      <c r="T2710" s="44">
        <v>2709</v>
      </c>
    </row>
    <row r="2711" spans="20:20" x14ac:dyDescent="0.35">
      <c r="T2711" s="44">
        <v>2710</v>
      </c>
    </row>
    <row r="2712" spans="20:20" x14ac:dyDescent="0.35">
      <c r="T2712" s="44">
        <v>2711</v>
      </c>
    </row>
    <row r="2713" spans="20:20" x14ac:dyDescent="0.35">
      <c r="T2713" s="44">
        <v>2712</v>
      </c>
    </row>
    <row r="2714" spans="20:20" x14ac:dyDescent="0.35">
      <c r="T2714" s="44">
        <v>2713</v>
      </c>
    </row>
    <row r="2715" spans="20:20" x14ac:dyDescent="0.35">
      <c r="T2715" s="44">
        <v>2714</v>
      </c>
    </row>
    <row r="2716" spans="20:20" x14ac:dyDescent="0.35">
      <c r="T2716" s="44">
        <v>2715</v>
      </c>
    </row>
    <row r="2717" spans="20:20" x14ac:dyDescent="0.35">
      <c r="T2717" s="44">
        <v>2716</v>
      </c>
    </row>
    <row r="2718" spans="20:20" x14ac:dyDescent="0.35">
      <c r="T2718" s="44">
        <v>2717</v>
      </c>
    </row>
    <row r="2719" spans="20:20" x14ac:dyDescent="0.35">
      <c r="T2719" s="44">
        <v>2718</v>
      </c>
    </row>
    <row r="2720" spans="20:20" x14ac:dyDescent="0.35">
      <c r="T2720" s="44">
        <v>2719</v>
      </c>
    </row>
    <row r="2721" spans="20:20" x14ac:dyDescent="0.35">
      <c r="T2721" s="44">
        <v>2720</v>
      </c>
    </row>
    <row r="2722" spans="20:20" x14ac:dyDescent="0.35">
      <c r="T2722" s="44">
        <v>2721</v>
      </c>
    </row>
    <row r="2723" spans="20:20" x14ac:dyDescent="0.35">
      <c r="T2723" s="44">
        <v>2722</v>
      </c>
    </row>
    <row r="2724" spans="20:20" x14ac:dyDescent="0.35">
      <c r="T2724" s="44">
        <v>2723</v>
      </c>
    </row>
    <row r="2725" spans="20:20" x14ac:dyDescent="0.35">
      <c r="T2725" s="44">
        <v>2724</v>
      </c>
    </row>
    <row r="2726" spans="20:20" x14ac:dyDescent="0.35">
      <c r="T2726" s="44">
        <v>2725</v>
      </c>
    </row>
    <row r="2727" spans="20:20" x14ac:dyDescent="0.35">
      <c r="T2727" s="44">
        <v>2726</v>
      </c>
    </row>
    <row r="2728" spans="20:20" x14ac:dyDescent="0.35">
      <c r="T2728" s="44">
        <v>2727</v>
      </c>
    </row>
    <row r="2729" spans="20:20" x14ac:dyDescent="0.35">
      <c r="T2729" s="44">
        <v>2728</v>
      </c>
    </row>
    <row r="2730" spans="20:20" x14ac:dyDescent="0.35">
      <c r="T2730" s="44">
        <v>2729</v>
      </c>
    </row>
    <row r="2731" spans="20:20" x14ac:dyDescent="0.35">
      <c r="T2731" s="44">
        <v>2730</v>
      </c>
    </row>
    <row r="2732" spans="20:20" x14ac:dyDescent="0.35">
      <c r="T2732" s="44">
        <v>2731</v>
      </c>
    </row>
    <row r="2733" spans="20:20" x14ac:dyDescent="0.35">
      <c r="T2733" s="44">
        <v>2732</v>
      </c>
    </row>
    <row r="2734" spans="20:20" x14ac:dyDescent="0.35">
      <c r="T2734" s="44">
        <v>2733</v>
      </c>
    </row>
    <row r="2735" spans="20:20" x14ac:dyDescent="0.35">
      <c r="T2735" s="44">
        <v>2734</v>
      </c>
    </row>
    <row r="2736" spans="20:20" x14ac:dyDescent="0.35">
      <c r="T2736" s="44">
        <v>2735</v>
      </c>
    </row>
    <row r="2737" spans="20:20" x14ac:dyDescent="0.35">
      <c r="T2737" s="44">
        <v>2736</v>
      </c>
    </row>
    <row r="2738" spans="20:20" x14ac:dyDescent="0.35">
      <c r="T2738" s="44">
        <v>2737</v>
      </c>
    </row>
    <row r="2739" spans="20:20" x14ac:dyDescent="0.35">
      <c r="T2739" s="44">
        <v>2738</v>
      </c>
    </row>
    <row r="2740" spans="20:20" x14ac:dyDescent="0.35">
      <c r="T2740" s="44">
        <v>2739</v>
      </c>
    </row>
    <row r="2741" spans="20:20" x14ac:dyDescent="0.35">
      <c r="T2741" s="44">
        <v>2740</v>
      </c>
    </row>
    <row r="2742" spans="20:20" x14ac:dyDescent="0.35">
      <c r="T2742" s="44">
        <v>2741</v>
      </c>
    </row>
    <row r="2743" spans="20:20" x14ac:dyDescent="0.35">
      <c r="T2743" s="44">
        <v>2742</v>
      </c>
    </row>
    <row r="2744" spans="20:20" x14ac:dyDescent="0.35">
      <c r="T2744" s="44">
        <v>2743</v>
      </c>
    </row>
    <row r="2745" spans="20:20" x14ac:dyDescent="0.35">
      <c r="T2745" s="44">
        <v>2744</v>
      </c>
    </row>
    <row r="2746" spans="20:20" x14ac:dyDescent="0.35">
      <c r="T2746" s="44">
        <v>2745</v>
      </c>
    </row>
    <row r="2747" spans="20:20" x14ac:dyDescent="0.35">
      <c r="T2747" s="44">
        <v>2746</v>
      </c>
    </row>
    <row r="2748" spans="20:20" x14ac:dyDescent="0.35">
      <c r="T2748" s="44">
        <v>2747</v>
      </c>
    </row>
    <row r="2749" spans="20:20" x14ac:dyDescent="0.35">
      <c r="T2749" s="44">
        <v>2748</v>
      </c>
    </row>
    <row r="2750" spans="20:20" x14ac:dyDescent="0.35">
      <c r="T2750" s="44">
        <v>2749</v>
      </c>
    </row>
    <row r="2751" spans="20:20" x14ac:dyDescent="0.35">
      <c r="T2751" s="44">
        <v>2750</v>
      </c>
    </row>
    <row r="2752" spans="20:20" x14ac:dyDescent="0.35">
      <c r="T2752" s="44">
        <v>2751</v>
      </c>
    </row>
    <row r="2753" spans="20:20" x14ac:dyDescent="0.35">
      <c r="T2753" s="44">
        <v>2752</v>
      </c>
    </row>
    <row r="2754" spans="20:20" x14ac:dyDescent="0.35">
      <c r="T2754" s="44">
        <v>2753</v>
      </c>
    </row>
    <row r="2755" spans="20:20" x14ac:dyDescent="0.35">
      <c r="T2755" s="44">
        <v>2754</v>
      </c>
    </row>
    <row r="2756" spans="20:20" x14ac:dyDescent="0.35">
      <c r="T2756" s="44">
        <v>2755</v>
      </c>
    </row>
    <row r="2757" spans="20:20" x14ac:dyDescent="0.35">
      <c r="T2757" s="44">
        <v>2756</v>
      </c>
    </row>
    <row r="2758" spans="20:20" x14ac:dyDescent="0.35">
      <c r="T2758" s="44">
        <v>2757</v>
      </c>
    </row>
    <row r="2759" spans="20:20" x14ac:dyDescent="0.35">
      <c r="T2759" s="44">
        <v>2758</v>
      </c>
    </row>
    <row r="2760" spans="20:20" x14ac:dyDescent="0.35">
      <c r="T2760" s="44">
        <v>2759</v>
      </c>
    </row>
    <row r="2761" spans="20:20" x14ac:dyDescent="0.35">
      <c r="T2761" s="44">
        <v>2760</v>
      </c>
    </row>
    <row r="2762" spans="20:20" x14ac:dyDescent="0.35">
      <c r="T2762" s="44">
        <v>2761</v>
      </c>
    </row>
    <row r="2763" spans="20:20" x14ac:dyDescent="0.35">
      <c r="T2763" s="44">
        <v>2762</v>
      </c>
    </row>
    <row r="2764" spans="20:20" x14ac:dyDescent="0.35">
      <c r="T2764" s="44">
        <v>2763</v>
      </c>
    </row>
    <row r="2765" spans="20:20" x14ac:dyDescent="0.35">
      <c r="T2765" s="44">
        <v>2764</v>
      </c>
    </row>
    <row r="2766" spans="20:20" x14ac:dyDescent="0.35">
      <c r="T2766" s="44">
        <v>2765</v>
      </c>
    </row>
    <row r="2767" spans="20:20" x14ac:dyDescent="0.35">
      <c r="T2767" s="44">
        <v>2766</v>
      </c>
    </row>
    <row r="2768" spans="20:20" x14ac:dyDescent="0.35">
      <c r="T2768" s="44">
        <v>2767</v>
      </c>
    </row>
    <row r="2769" spans="20:20" x14ac:dyDescent="0.35">
      <c r="T2769" s="44">
        <v>2768</v>
      </c>
    </row>
    <row r="2770" spans="20:20" x14ac:dyDescent="0.35">
      <c r="T2770" s="44">
        <v>2769</v>
      </c>
    </row>
    <row r="2771" spans="20:20" x14ac:dyDescent="0.35">
      <c r="T2771" s="44">
        <v>2770</v>
      </c>
    </row>
    <row r="2772" spans="20:20" x14ac:dyDescent="0.35">
      <c r="T2772" s="44">
        <v>2771</v>
      </c>
    </row>
    <row r="2773" spans="20:20" x14ac:dyDescent="0.35">
      <c r="T2773" s="44">
        <v>2772</v>
      </c>
    </row>
    <row r="2774" spans="20:20" x14ac:dyDescent="0.35">
      <c r="T2774" s="44">
        <v>2773</v>
      </c>
    </row>
    <row r="2775" spans="20:20" x14ac:dyDescent="0.35">
      <c r="T2775" s="44">
        <v>2774</v>
      </c>
    </row>
    <row r="2776" spans="20:20" x14ac:dyDescent="0.35">
      <c r="T2776" s="44">
        <v>2775</v>
      </c>
    </row>
    <row r="2777" spans="20:20" x14ac:dyDescent="0.35">
      <c r="T2777" s="44">
        <v>2776</v>
      </c>
    </row>
    <row r="2778" spans="20:20" x14ac:dyDescent="0.35">
      <c r="T2778" s="44">
        <v>2777</v>
      </c>
    </row>
    <row r="2779" spans="20:20" x14ac:dyDescent="0.35">
      <c r="T2779" s="44">
        <v>2778</v>
      </c>
    </row>
    <row r="2780" spans="20:20" x14ac:dyDescent="0.35">
      <c r="T2780" s="44">
        <v>2779</v>
      </c>
    </row>
    <row r="2781" spans="20:20" x14ac:dyDescent="0.35">
      <c r="T2781" s="44">
        <v>2780</v>
      </c>
    </row>
    <row r="2782" spans="20:20" x14ac:dyDescent="0.35">
      <c r="T2782" s="44">
        <v>2781</v>
      </c>
    </row>
    <row r="2783" spans="20:20" x14ac:dyDescent="0.35">
      <c r="T2783" s="44">
        <v>2782</v>
      </c>
    </row>
    <row r="2784" spans="20:20" x14ac:dyDescent="0.35">
      <c r="T2784" s="44">
        <v>2783</v>
      </c>
    </row>
    <row r="2785" spans="20:20" x14ac:dyDescent="0.35">
      <c r="T2785" s="44">
        <v>2784</v>
      </c>
    </row>
    <row r="2786" spans="20:20" x14ac:dyDescent="0.35">
      <c r="T2786" s="44">
        <v>2785</v>
      </c>
    </row>
    <row r="2787" spans="20:20" x14ac:dyDescent="0.35">
      <c r="T2787" s="44">
        <v>2786</v>
      </c>
    </row>
    <row r="2788" spans="20:20" x14ac:dyDescent="0.35">
      <c r="T2788" s="44">
        <v>2787</v>
      </c>
    </row>
    <row r="2789" spans="20:20" x14ac:dyDescent="0.35">
      <c r="T2789" s="44">
        <v>2788</v>
      </c>
    </row>
    <row r="2790" spans="20:20" x14ac:dyDescent="0.35">
      <c r="T2790" s="44">
        <v>2789</v>
      </c>
    </row>
    <row r="2791" spans="20:20" x14ac:dyDescent="0.35">
      <c r="T2791" s="44">
        <v>2790</v>
      </c>
    </row>
    <row r="2792" spans="20:20" x14ac:dyDescent="0.35">
      <c r="T2792" s="44">
        <v>2791</v>
      </c>
    </row>
    <row r="2793" spans="20:20" x14ac:dyDescent="0.35">
      <c r="T2793" s="44">
        <v>2792</v>
      </c>
    </row>
    <row r="2794" spans="20:20" x14ac:dyDescent="0.35">
      <c r="T2794" s="44">
        <v>2793</v>
      </c>
    </row>
    <row r="2795" spans="20:20" x14ac:dyDescent="0.35">
      <c r="T2795" s="44">
        <v>2794</v>
      </c>
    </row>
    <row r="2796" spans="20:20" x14ac:dyDescent="0.35">
      <c r="T2796" s="44">
        <v>2795</v>
      </c>
    </row>
    <row r="2797" spans="20:20" x14ac:dyDescent="0.35">
      <c r="T2797" s="44">
        <v>2796</v>
      </c>
    </row>
    <row r="2798" spans="20:20" x14ac:dyDescent="0.35">
      <c r="T2798" s="44">
        <v>2797</v>
      </c>
    </row>
    <row r="2799" spans="20:20" x14ac:dyDescent="0.35">
      <c r="T2799" s="44">
        <v>2798</v>
      </c>
    </row>
    <row r="2800" spans="20:20" x14ac:dyDescent="0.35">
      <c r="T2800" s="44">
        <v>2799</v>
      </c>
    </row>
    <row r="2801" spans="20:20" x14ac:dyDescent="0.35">
      <c r="T2801" s="44">
        <v>2800</v>
      </c>
    </row>
    <row r="2802" spans="20:20" x14ac:dyDescent="0.35">
      <c r="T2802" s="44">
        <v>2801</v>
      </c>
    </row>
    <row r="2803" spans="20:20" x14ac:dyDescent="0.35">
      <c r="T2803" s="44">
        <v>2802</v>
      </c>
    </row>
    <row r="2804" spans="20:20" x14ac:dyDescent="0.35">
      <c r="T2804" s="44">
        <v>2803</v>
      </c>
    </row>
    <row r="2805" spans="20:20" x14ac:dyDescent="0.35">
      <c r="T2805" s="44">
        <v>2804</v>
      </c>
    </row>
    <row r="2806" spans="20:20" x14ac:dyDescent="0.35">
      <c r="T2806" s="44">
        <v>2805</v>
      </c>
    </row>
    <row r="2807" spans="20:20" x14ac:dyDescent="0.35">
      <c r="T2807" s="44">
        <v>2806</v>
      </c>
    </row>
    <row r="2808" spans="20:20" x14ac:dyDescent="0.35">
      <c r="T2808" s="44">
        <v>2807</v>
      </c>
    </row>
    <row r="2809" spans="20:20" x14ac:dyDescent="0.35">
      <c r="T2809" s="44">
        <v>2808</v>
      </c>
    </row>
    <row r="2810" spans="20:20" x14ac:dyDescent="0.35">
      <c r="T2810" s="44">
        <v>2809</v>
      </c>
    </row>
    <row r="2811" spans="20:20" x14ac:dyDescent="0.35">
      <c r="T2811" s="44">
        <v>2810</v>
      </c>
    </row>
    <row r="2812" spans="20:20" x14ac:dyDescent="0.35">
      <c r="T2812" s="44">
        <v>2811</v>
      </c>
    </row>
    <row r="2813" spans="20:20" x14ac:dyDescent="0.35">
      <c r="T2813" s="44">
        <v>2812</v>
      </c>
    </row>
    <row r="2814" spans="20:20" x14ac:dyDescent="0.35">
      <c r="T2814" s="44">
        <v>2813</v>
      </c>
    </row>
    <row r="2815" spans="20:20" x14ac:dyDescent="0.35">
      <c r="T2815" s="44">
        <v>2814</v>
      </c>
    </row>
    <row r="2816" spans="20:20" x14ac:dyDescent="0.35">
      <c r="T2816" s="44">
        <v>2815</v>
      </c>
    </row>
    <row r="2817" spans="20:20" x14ac:dyDescent="0.35">
      <c r="T2817" s="44">
        <v>2816</v>
      </c>
    </row>
    <row r="2818" spans="20:20" x14ac:dyDescent="0.35">
      <c r="T2818" s="44">
        <v>2817</v>
      </c>
    </row>
    <row r="2819" spans="20:20" x14ac:dyDescent="0.35">
      <c r="T2819" s="44">
        <v>2818</v>
      </c>
    </row>
    <row r="2820" spans="20:20" x14ac:dyDescent="0.35">
      <c r="T2820" s="44">
        <v>2819</v>
      </c>
    </row>
    <row r="2821" spans="20:20" x14ac:dyDescent="0.35">
      <c r="T2821" s="44">
        <v>2820</v>
      </c>
    </row>
    <row r="2822" spans="20:20" x14ac:dyDescent="0.35">
      <c r="T2822" s="44">
        <v>2821</v>
      </c>
    </row>
    <row r="2823" spans="20:20" x14ac:dyDescent="0.35">
      <c r="T2823" s="44">
        <v>2822</v>
      </c>
    </row>
    <row r="2824" spans="20:20" x14ac:dyDescent="0.35">
      <c r="T2824" s="44">
        <v>2823</v>
      </c>
    </row>
    <row r="2825" spans="20:20" x14ac:dyDescent="0.35">
      <c r="T2825" s="44">
        <v>2824</v>
      </c>
    </row>
    <row r="2826" spans="20:20" x14ac:dyDescent="0.35">
      <c r="T2826" s="44">
        <v>2825</v>
      </c>
    </row>
    <row r="2827" spans="20:20" x14ac:dyDescent="0.35">
      <c r="T2827" s="44">
        <v>2826</v>
      </c>
    </row>
    <row r="2828" spans="20:20" x14ac:dyDescent="0.35">
      <c r="T2828" s="44">
        <v>2827</v>
      </c>
    </row>
    <row r="2829" spans="20:20" x14ac:dyDescent="0.35">
      <c r="T2829" s="44">
        <v>2828</v>
      </c>
    </row>
    <row r="2830" spans="20:20" x14ac:dyDescent="0.35">
      <c r="T2830" s="44">
        <v>2829</v>
      </c>
    </row>
    <row r="2831" spans="20:20" x14ac:dyDescent="0.35">
      <c r="T2831" s="44">
        <v>2830</v>
      </c>
    </row>
    <row r="2832" spans="20:20" x14ac:dyDescent="0.35">
      <c r="T2832" s="44">
        <v>2831</v>
      </c>
    </row>
    <row r="2833" spans="20:20" x14ac:dyDescent="0.35">
      <c r="T2833" s="44">
        <v>2832</v>
      </c>
    </row>
    <row r="2834" spans="20:20" x14ac:dyDescent="0.35">
      <c r="T2834" s="44">
        <v>2833</v>
      </c>
    </row>
    <row r="2835" spans="20:20" x14ac:dyDescent="0.35">
      <c r="T2835" s="44">
        <v>2834</v>
      </c>
    </row>
    <row r="2836" spans="20:20" x14ac:dyDescent="0.35">
      <c r="T2836" s="44">
        <v>2835</v>
      </c>
    </row>
    <row r="2837" spans="20:20" x14ac:dyDescent="0.35">
      <c r="T2837" s="44">
        <v>2836</v>
      </c>
    </row>
    <row r="2838" spans="20:20" x14ac:dyDescent="0.35">
      <c r="T2838" s="44">
        <v>2837</v>
      </c>
    </row>
    <row r="2839" spans="20:20" x14ac:dyDescent="0.35">
      <c r="T2839" s="44">
        <v>2838</v>
      </c>
    </row>
    <row r="2840" spans="20:20" x14ac:dyDescent="0.35">
      <c r="T2840" s="44">
        <v>2839</v>
      </c>
    </row>
    <row r="2841" spans="20:20" x14ac:dyDescent="0.35">
      <c r="T2841" s="44">
        <v>2840</v>
      </c>
    </row>
    <row r="2842" spans="20:20" x14ac:dyDescent="0.35">
      <c r="T2842" s="44">
        <v>2841</v>
      </c>
    </row>
    <row r="2843" spans="20:20" x14ac:dyDescent="0.35">
      <c r="T2843" s="44">
        <v>2842</v>
      </c>
    </row>
    <row r="2844" spans="20:20" x14ac:dyDescent="0.35">
      <c r="T2844" s="44">
        <v>2843</v>
      </c>
    </row>
    <row r="2845" spans="20:20" x14ac:dyDescent="0.35">
      <c r="T2845" s="44">
        <v>2844</v>
      </c>
    </row>
    <row r="2846" spans="20:20" x14ac:dyDescent="0.35">
      <c r="T2846" s="44">
        <v>2845</v>
      </c>
    </row>
    <row r="2847" spans="20:20" x14ac:dyDescent="0.35">
      <c r="T2847" s="44">
        <v>2846</v>
      </c>
    </row>
    <row r="2848" spans="20:20" x14ac:dyDescent="0.35">
      <c r="T2848" s="44">
        <v>2847</v>
      </c>
    </row>
    <row r="2849" spans="20:20" x14ac:dyDescent="0.35">
      <c r="T2849" s="44">
        <v>2848</v>
      </c>
    </row>
    <row r="2850" spans="20:20" x14ac:dyDescent="0.35">
      <c r="T2850" s="44">
        <v>2849</v>
      </c>
    </row>
    <row r="2851" spans="20:20" x14ac:dyDescent="0.35">
      <c r="T2851" s="44">
        <v>2850</v>
      </c>
    </row>
    <row r="2852" spans="20:20" x14ac:dyDescent="0.35">
      <c r="T2852" s="44">
        <v>2851</v>
      </c>
    </row>
    <row r="2853" spans="20:20" x14ac:dyDescent="0.35">
      <c r="T2853" s="44">
        <v>2852</v>
      </c>
    </row>
    <row r="2854" spans="20:20" x14ac:dyDescent="0.35">
      <c r="T2854" s="44">
        <v>2853</v>
      </c>
    </row>
    <row r="2855" spans="20:20" x14ac:dyDescent="0.35">
      <c r="T2855" s="44">
        <v>2854</v>
      </c>
    </row>
    <row r="2856" spans="20:20" x14ac:dyDescent="0.35">
      <c r="T2856" s="44">
        <v>2855</v>
      </c>
    </row>
    <row r="2857" spans="20:20" x14ac:dyDescent="0.35">
      <c r="T2857" s="44">
        <v>2856</v>
      </c>
    </row>
    <row r="2858" spans="20:20" x14ac:dyDescent="0.35">
      <c r="T2858" s="44">
        <v>2857</v>
      </c>
    </row>
    <row r="2859" spans="20:20" x14ac:dyDescent="0.35">
      <c r="T2859" s="44">
        <v>2858</v>
      </c>
    </row>
    <row r="2860" spans="20:20" x14ac:dyDescent="0.35">
      <c r="T2860" s="44">
        <v>2859</v>
      </c>
    </row>
    <row r="2861" spans="20:20" x14ac:dyDescent="0.35">
      <c r="T2861" s="44">
        <v>2860</v>
      </c>
    </row>
    <row r="2862" spans="20:20" x14ac:dyDescent="0.35">
      <c r="T2862" s="44">
        <v>2861</v>
      </c>
    </row>
    <row r="2863" spans="20:20" x14ac:dyDescent="0.35">
      <c r="T2863" s="44">
        <v>2862</v>
      </c>
    </row>
    <row r="2864" spans="20:20" x14ac:dyDescent="0.35">
      <c r="T2864" s="44">
        <v>2863</v>
      </c>
    </row>
    <row r="2865" spans="20:20" x14ac:dyDescent="0.35">
      <c r="T2865" s="44">
        <v>2864</v>
      </c>
    </row>
    <row r="2866" spans="20:20" x14ac:dyDescent="0.35">
      <c r="T2866" s="44">
        <v>2865</v>
      </c>
    </row>
    <row r="2867" spans="20:20" x14ac:dyDescent="0.35">
      <c r="T2867" s="44">
        <v>2866</v>
      </c>
    </row>
    <row r="2868" spans="20:20" x14ac:dyDescent="0.35">
      <c r="T2868" s="44">
        <v>2867</v>
      </c>
    </row>
    <row r="2869" spans="20:20" x14ac:dyDescent="0.35">
      <c r="T2869" s="44">
        <v>2868</v>
      </c>
    </row>
    <row r="2870" spans="20:20" x14ac:dyDescent="0.35">
      <c r="T2870" s="44">
        <v>2869</v>
      </c>
    </row>
    <row r="2871" spans="20:20" x14ac:dyDescent="0.35">
      <c r="T2871" s="44">
        <v>2870</v>
      </c>
    </row>
    <row r="2872" spans="20:20" x14ac:dyDescent="0.35">
      <c r="T2872" s="44">
        <v>2871</v>
      </c>
    </row>
    <row r="2873" spans="20:20" x14ac:dyDescent="0.35">
      <c r="T2873" s="44">
        <v>2872</v>
      </c>
    </row>
    <row r="2874" spans="20:20" x14ac:dyDescent="0.35">
      <c r="T2874" s="44">
        <v>2873</v>
      </c>
    </row>
    <row r="2875" spans="20:20" x14ac:dyDescent="0.35">
      <c r="T2875" s="44">
        <v>2874</v>
      </c>
    </row>
    <row r="2876" spans="20:20" x14ac:dyDescent="0.35">
      <c r="T2876" s="44">
        <v>2875</v>
      </c>
    </row>
    <row r="2877" spans="20:20" x14ac:dyDescent="0.35">
      <c r="T2877" s="44">
        <v>2876</v>
      </c>
    </row>
    <row r="2878" spans="20:20" x14ac:dyDescent="0.35">
      <c r="T2878" s="44">
        <v>2877</v>
      </c>
    </row>
    <row r="2879" spans="20:20" x14ac:dyDescent="0.35">
      <c r="T2879" s="44">
        <v>2878</v>
      </c>
    </row>
    <row r="2880" spans="20:20" x14ac:dyDescent="0.35">
      <c r="T2880" s="44">
        <v>2879</v>
      </c>
    </row>
    <row r="2881" spans="20:20" x14ac:dyDescent="0.35">
      <c r="T2881" s="44">
        <v>2880</v>
      </c>
    </row>
    <row r="2882" spans="20:20" x14ac:dyDescent="0.35">
      <c r="T2882" s="44">
        <v>2881</v>
      </c>
    </row>
    <row r="2883" spans="20:20" x14ac:dyDescent="0.35">
      <c r="T2883" s="44">
        <v>2882</v>
      </c>
    </row>
    <row r="2884" spans="20:20" x14ac:dyDescent="0.35">
      <c r="T2884" s="44">
        <v>2883</v>
      </c>
    </row>
    <row r="2885" spans="20:20" x14ac:dyDescent="0.35">
      <c r="T2885" s="44">
        <v>2884</v>
      </c>
    </row>
    <row r="2886" spans="20:20" x14ac:dyDescent="0.35">
      <c r="T2886" s="44">
        <v>2885</v>
      </c>
    </row>
    <row r="2887" spans="20:20" x14ac:dyDescent="0.35">
      <c r="T2887" s="44">
        <v>2886</v>
      </c>
    </row>
    <row r="2888" spans="20:20" x14ac:dyDescent="0.35">
      <c r="T2888" s="44">
        <v>2887</v>
      </c>
    </row>
    <row r="2889" spans="20:20" x14ac:dyDescent="0.35">
      <c r="T2889" s="44">
        <v>2888</v>
      </c>
    </row>
    <row r="2890" spans="20:20" x14ac:dyDescent="0.35">
      <c r="T2890" s="44">
        <v>2889</v>
      </c>
    </row>
    <row r="2891" spans="20:20" x14ac:dyDescent="0.35">
      <c r="T2891" s="44">
        <v>2890</v>
      </c>
    </row>
    <row r="2892" spans="20:20" x14ac:dyDescent="0.35">
      <c r="T2892" s="44">
        <v>2891</v>
      </c>
    </row>
    <row r="2893" spans="20:20" x14ac:dyDescent="0.35">
      <c r="T2893" s="44">
        <v>2892</v>
      </c>
    </row>
    <row r="2894" spans="20:20" x14ac:dyDescent="0.35">
      <c r="T2894" s="44">
        <v>2893</v>
      </c>
    </row>
    <row r="2895" spans="20:20" x14ac:dyDescent="0.35">
      <c r="T2895" s="44">
        <v>2894</v>
      </c>
    </row>
    <row r="2896" spans="20:20" x14ac:dyDescent="0.35">
      <c r="T2896" s="44">
        <v>2895</v>
      </c>
    </row>
    <row r="2897" spans="20:20" x14ac:dyDescent="0.35">
      <c r="T2897" s="44">
        <v>2896</v>
      </c>
    </row>
    <row r="2898" spans="20:20" x14ac:dyDescent="0.35">
      <c r="T2898" s="44">
        <v>2897</v>
      </c>
    </row>
    <row r="2899" spans="20:20" x14ac:dyDescent="0.35">
      <c r="T2899" s="44">
        <v>2898</v>
      </c>
    </row>
    <row r="2900" spans="20:20" x14ac:dyDescent="0.35">
      <c r="T2900" s="44">
        <v>2899</v>
      </c>
    </row>
    <row r="2901" spans="20:20" x14ac:dyDescent="0.35">
      <c r="T2901" s="44">
        <v>2900</v>
      </c>
    </row>
    <row r="2902" spans="20:20" x14ac:dyDescent="0.35">
      <c r="T2902" s="44">
        <v>2901</v>
      </c>
    </row>
    <row r="2903" spans="20:20" x14ac:dyDescent="0.35">
      <c r="T2903" s="44">
        <v>2902</v>
      </c>
    </row>
    <row r="2904" spans="20:20" x14ac:dyDescent="0.35">
      <c r="T2904" s="44">
        <v>2903</v>
      </c>
    </row>
    <row r="2905" spans="20:20" x14ac:dyDescent="0.35">
      <c r="T2905" s="44">
        <v>2904</v>
      </c>
    </row>
    <row r="2906" spans="20:20" x14ac:dyDescent="0.35">
      <c r="T2906" s="44">
        <v>2905</v>
      </c>
    </row>
    <row r="2907" spans="20:20" x14ac:dyDescent="0.35">
      <c r="T2907" s="44">
        <v>2906</v>
      </c>
    </row>
    <row r="2908" spans="20:20" x14ac:dyDescent="0.35">
      <c r="T2908" s="44">
        <v>2907</v>
      </c>
    </row>
    <row r="2909" spans="20:20" x14ac:dyDescent="0.35">
      <c r="T2909" s="44">
        <v>2908</v>
      </c>
    </row>
    <row r="2910" spans="20:20" x14ac:dyDescent="0.35">
      <c r="T2910" s="44">
        <v>2909</v>
      </c>
    </row>
    <row r="2911" spans="20:20" x14ac:dyDescent="0.35">
      <c r="T2911" s="44">
        <v>2910</v>
      </c>
    </row>
    <row r="2912" spans="20:20" x14ac:dyDescent="0.35">
      <c r="T2912" s="44">
        <v>2911</v>
      </c>
    </row>
    <row r="2913" spans="20:20" x14ac:dyDescent="0.35">
      <c r="T2913" s="44">
        <v>2912</v>
      </c>
    </row>
    <row r="2914" spans="20:20" x14ac:dyDescent="0.35">
      <c r="T2914" s="44">
        <v>2913</v>
      </c>
    </row>
    <row r="2915" spans="20:20" x14ac:dyDescent="0.35">
      <c r="T2915" s="44">
        <v>2914</v>
      </c>
    </row>
    <row r="2916" spans="20:20" x14ac:dyDescent="0.35">
      <c r="T2916" s="44">
        <v>2915</v>
      </c>
    </row>
    <row r="2917" spans="20:20" x14ac:dyDescent="0.35">
      <c r="T2917" s="44">
        <v>2916</v>
      </c>
    </row>
    <row r="2918" spans="20:20" x14ac:dyDescent="0.35">
      <c r="T2918" s="44">
        <v>2917</v>
      </c>
    </row>
    <row r="2919" spans="20:20" x14ac:dyDescent="0.35">
      <c r="T2919" s="44">
        <v>2918</v>
      </c>
    </row>
    <row r="2920" spans="20:20" x14ac:dyDescent="0.35">
      <c r="T2920" s="44">
        <v>2919</v>
      </c>
    </row>
    <row r="2921" spans="20:20" x14ac:dyDescent="0.35">
      <c r="T2921" s="44">
        <v>2920</v>
      </c>
    </row>
    <row r="2922" spans="20:20" x14ac:dyDescent="0.35">
      <c r="T2922" s="44">
        <v>2921</v>
      </c>
    </row>
    <row r="2923" spans="20:20" x14ac:dyDescent="0.35">
      <c r="T2923" s="44">
        <v>2922</v>
      </c>
    </row>
    <row r="2924" spans="20:20" x14ac:dyDescent="0.35">
      <c r="T2924" s="44">
        <v>2923</v>
      </c>
    </row>
    <row r="2925" spans="20:20" x14ac:dyDescent="0.35">
      <c r="T2925" s="44">
        <v>2924</v>
      </c>
    </row>
    <row r="2926" spans="20:20" x14ac:dyDescent="0.35">
      <c r="T2926" s="44">
        <v>2925</v>
      </c>
    </row>
    <row r="2927" spans="20:20" x14ac:dyDescent="0.35">
      <c r="T2927" s="44">
        <v>2926</v>
      </c>
    </row>
    <row r="2928" spans="20:20" x14ac:dyDescent="0.35">
      <c r="T2928" s="44">
        <v>2927</v>
      </c>
    </row>
    <row r="2929" spans="20:20" x14ac:dyDescent="0.35">
      <c r="T2929" s="44">
        <v>2928</v>
      </c>
    </row>
    <row r="2930" spans="20:20" x14ac:dyDescent="0.35">
      <c r="T2930" s="44">
        <v>2929</v>
      </c>
    </row>
    <row r="2931" spans="20:20" x14ac:dyDescent="0.35">
      <c r="T2931" s="44">
        <v>2930</v>
      </c>
    </row>
    <row r="2932" spans="20:20" x14ac:dyDescent="0.35">
      <c r="T2932" s="44">
        <v>2931</v>
      </c>
    </row>
    <row r="2933" spans="20:20" x14ac:dyDescent="0.35">
      <c r="T2933" s="44">
        <v>2932</v>
      </c>
    </row>
    <row r="2934" spans="20:20" x14ac:dyDescent="0.35">
      <c r="T2934" s="44">
        <v>2933</v>
      </c>
    </row>
    <row r="2935" spans="20:20" x14ac:dyDescent="0.35">
      <c r="T2935" s="44">
        <v>2934</v>
      </c>
    </row>
    <row r="2936" spans="20:20" x14ac:dyDescent="0.35">
      <c r="T2936" s="44">
        <v>2935</v>
      </c>
    </row>
    <row r="2937" spans="20:20" x14ac:dyDescent="0.35">
      <c r="T2937" s="44">
        <v>2936</v>
      </c>
    </row>
    <row r="2938" spans="20:20" x14ac:dyDescent="0.35">
      <c r="T2938" s="44">
        <v>2937</v>
      </c>
    </row>
    <row r="2939" spans="20:20" x14ac:dyDescent="0.35">
      <c r="T2939" s="44">
        <v>2938</v>
      </c>
    </row>
    <row r="2940" spans="20:20" x14ac:dyDescent="0.35">
      <c r="T2940" s="44">
        <v>2939</v>
      </c>
    </row>
    <row r="2941" spans="20:20" x14ac:dyDescent="0.35">
      <c r="T2941" s="44">
        <v>2940</v>
      </c>
    </row>
    <row r="2942" spans="20:20" x14ac:dyDescent="0.35">
      <c r="T2942" s="44">
        <v>2941</v>
      </c>
    </row>
    <row r="2943" spans="20:20" x14ac:dyDescent="0.35">
      <c r="T2943" s="44">
        <v>2942</v>
      </c>
    </row>
    <row r="2944" spans="20:20" x14ac:dyDescent="0.35">
      <c r="T2944" s="44">
        <v>2943</v>
      </c>
    </row>
    <row r="2945" spans="20:20" x14ac:dyDescent="0.35">
      <c r="T2945" s="44">
        <v>2944</v>
      </c>
    </row>
    <row r="2946" spans="20:20" x14ac:dyDescent="0.35">
      <c r="T2946" s="44">
        <v>2945</v>
      </c>
    </row>
    <row r="2947" spans="20:20" x14ac:dyDescent="0.35">
      <c r="T2947" s="44">
        <v>2946</v>
      </c>
    </row>
    <row r="2948" spans="20:20" x14ac:dyDescent="0.35">
      <c r="T2948" s="44">
        <v>2947</v>
      </c>
    </row>
    <row r="2949" spans="20:20" x14ac:dyDescent="0.35">
      <c r="T2949" s="44">
        <v>2948</v>
      </c>
    </row>
    <row r="2950" spans="20:20" x14ac:dyDescent="0.35">
      <c r="T2950" s="44">
        <v>2949</v>
      </c>
    </row>
    <row r="2951" spans="20:20" x14ac:dyDescent="0.35">
      <c r="T2951" s="44">
        <v>2950</v>
      </c>
    </row>
    <row r="2952" spans="20:20" x14ac:dyDescent="0.35">
      <c r="T2952" s="44">
        <v>2951</v>
      </c>
    </row>
    <row r="2953" spans="20:20" x14ac:dyDescent="0.35">
      <c r="T2953" s="44">
        <v>2952</v>
      </c>
    </row>
    <row r="2954" spans="20:20" x14ac:dyDescent="0.35">
      <c r="T2954" s="44">
        <v>2953</v>
      </c>
    </row>
    <row r="2955" spans="20:20" x14ac:dyDescent="0.35">
      <c r="T2955" s="44">
        <v>2954</v>
      </c>
    </row>
    <row r="2956" spans="20:20" x14ac:dyDescent="0.35">
      <c r="T2956" s="44">
        <v>2955</v>
      </c>
    </row>
    <row r="2957" spans="20:20" x14ac:dyDescent="0.35">
      <c r="T2957" s="44">
        <v>2956</v>
      </c>
    </row>
    <row r="2958" spans="20:20" x14ac:dyDescent="0.35">
      <c r="T2958" s="44">
        <v>2957</v>
      </c>
    </row>
    <row r="2959" spans="20:20" x14ac:dyDescent="0.35">
      <c r="T2959" s="44">
        <v>2958</v>
      </c>
    </row>
    <row r="2960" spans="20:20" x14ac:dyDescent="0.35">
      <c r="T2960" s="44">
        <v>2959</v>
      </c>
    </row>
    <row r="2961" spans="20:20" x14ac:dyDescent="0.35">
      <c r="T2961" s="44">
        <v>2960</v>
      </c>
    </row>
    <row r="2962" spans="20:20" x14ac:dyDescent="0.35">
      <c r="T2962" s="44">
        <v>2961</v>
      </c>
    </row>
    <row r="2963" spans="20:20" x14ac:dyDescent="0.35">
      <c r="T2963" s="44">
        <v>2962</v>
      </c>
    </row>
    <row r="2964" spans="20:20" x14ac:dyDescent="0.35">
      <c r="T2964" s="44">
        <v>2963</v>
      </c>
    </row>
    <row r="2965" spans="20:20" x14ac:dyDescent="0.35">
      <c r="T2965" s="44">
        <v>2964</v>
      </c>
    </row>
    <row r="2966" spans="20:20" x14ac:dyDescent="0.35">
      <c r="T2966" s="44">
        <v>2965</v>
      </c>
    </row>
    <row r="2967" spans="20:20" x14ac:dyDescent="0.35">
      <c r="T2967" s="44">
        <v>2966</v>
      </c>
    </row>
    <row r="2968" spans="20:20" x14ac:dyDescent="0.35">
      <c r="T2968" s="44">
        <v>2967</v>
      </c>
    </row>
    <row r="2969" spans="20:20" x14ac:dyDescent="0.35">
      <c r="T2969" s="44">
        <v>2968</v>
      </c>
    </row>
    <row r="2970" spans="20:20" x14ac:dyDescent="0.35">
      <c r="T2970" s="44">
        <v>2969</v>
      </c>
    </row>
    <row r="2971" spans="20:20" x14ac:dyDescent="0.35">
      <c r="T2971" s="44">
        <v>2970</v>
      </c>
    </row>
    <row r="2972" spans="20:20" x14ac:dyDescent="0.35">
      <c r="T2972" s="44">
        <v>2971</v>
      </c>
    </row>
    <row r="2973" spans="20:20" x14ac:dyDescent="0.35">
      <c r="T2973" s="44">
        <v>2972</v>
      </c>
    </row>
    <row r="2974" spans="20:20" x14ac:dyDescent="0.35">
      <c r="T2974" s="44">
        <v>2973</v>
      </c>
    </row>
    <row r="2975" spans="20:20" x14ac:dyDescent="0.35">
      <c r="T2975" s="44">
        <v>2974</v>
      </c>
    </row>
    <row r="2976" spans="20:20" x14ac:dyDescent="0.35">
      <c r="T2976" s="44">
        <v>2975</v>
      </c>
    </row>
    <row r="2977" spans="20:20" x14ac:dyDescent="0.35">
      <c r="T2977" s="44">
        <v>2976</v>
      </c>
    </row>
    <row r="2978" spans="20:20" x14ac:dyDescent="0.35">
      <c r="T2978" s="44">
        <v>2977</v>
      </c>
    </row>
    <row r="2979" spans="20:20" x14ac:dyDescent="0.35">
      <c r="T2979" s="44">
        <v>2978</v>
      </c>
    </row>
    <row r="2980" spans="20:20" x14ac:dyDescent="0.35">
      <c r="T2980" s="44">
        <v>2979</v>
      </c>
    </row>
    <row r="2981" spans="20:20" x14ac:dyDescent="0.35">
      <c r="T2981" s="44">
        <v>2980</v>
      </c>
    </row>
    <row r="2982" spans="20:20" x14ac:dyDescent="0.35">
      <c r="T2982" s="44">
        <v>2981</v>
      </c>
    </row>
    <row r="2983" spans="20:20" x14ac:dyDescent="0.35">
      <c r="T2983" s="44">
        <v>2982</v>
      </c>
    </row>
    <row r="2984" spans="20:20" x14ac:dyDescent="0.35">
      <c r="T2984" s="44">
        <v>2983</v>
      </c>
    </row>
    <row r="2985" spans="20:20" x14ac:dyDescent="0.35">
      <c r="T2985" s="44">
        <v>2984</v>
      </c>
    </row>
    <row r="2986" spans="20:20" x14ac:dyDescent="0.35">
      <c r="T2986" s="44">
        <v>2985</v>
      </c>
    </row>
    <row r="2987" spans="20:20" x14ac:dyDescent="0.35">
      <c r="T2987" s="44">
        <v>2986</v>
      </c>
    </row>
    <row r="2988" spans="20:20" x14ac:dyDescent="0.35">
      <c r="T2988" s="44">
        <v>2987</v>
      </c>
    </row>
    <row r="2989" spans="20:20" x14ac:dyDescent="0.35">
      <c r="T2989" s="44">
        <v>2988</v>
      </c>
    </row>
    <row r="2990" spans="20:20" x14ac:dyDescent="0.35">
      <c r="T2990" s="44">
        <v>2989</v>
      </c>
    </row>
    <row r="2991" spans="20:20" x14ac:dyDescent="0.35">
      <c r="T2991" s="44">
        <v>2990</v>
      </c>
    </row>
    <row r="2992" spans="20:20" x14ac:dyDescent="0.35">
      <c r="T2992" s="44">
        <v>2991</v>
      </c>
    </row>
    <row r="2993" spans="20:20" x14ac:dyDescent="0.35">
      <c r="T2993" s="44">
        <v>2992</v>
      </c>
    </row>
    <row r="2994" spans="20:20" x14ac:dyDescent="0.35">
      <c r="T2994" s="44">
        <v>2993</v>
      </c>
    </row>
    <row r="2995" spans="20:20" x14ac:dyDescent="0.35">
      <c r="T2995" s="44">
        <v>2994</v>
      </c>
    </row>
    <row r="2996" spans="20:20" x14ac:dyDescent="0.35">
      <c r="T2996" s="44">
        <v>2995</v>
      </c>
    </row>
    <row r="2997" spans="20:20" x14ac:dyDescent="0.35">
      <c r="T2997" s="44">
        <v>2996</v>
      </c>
    </row>
    <row r="2998" spans="20:20" x14ac:dyDescent="0.35">
      <c r="T2998" s="44">
        <v>2997</v>
      </c>
    </row>
    <row r="2999" spans="20:20" x14ac:dyDescent="0.35">
      <c r="T2999" s="44">
        <v>2998</v>
      </c>
    </row>
    <row r="3000" spans="20:20" x14ac:dyDescent="0.35">
      <c r="T3000" s="44">
        <v>2999</v>
      </c>
    </row>
    <row r="3001" spans="20:20" x14ac:dyDescent="0.35">
      <c r="T3001" s="44">
        <v>3000</v>
      </c>
    </row>
    <row r="3002" spans="20:20" x14ac:dyDescent="0.35">
      <c r="T3002" s="44">
        <v>3001</v>
      </c>
    </row>
    <row r="3003" spans="20:20" x14ac:dyDescent="0.35">
      <c r="T3003" s="44">
        <v>3002</v>
      </c>
    </row>
    <row r="3004" spans="20:20" x14ac:dyDescent="0.35">
      <c r="T3004" s="44">
        <v>3003</v>
      </c>
    </row>
    <row r="3005" spans="20:20" x14ac:dyDescent="0.35">
      <c r="T3005" s="44">
        <v>3004</v>
      </c>
    </row>
    <row r="3006" spans="20:20" x14ac:dyDescent="0.35">
      <c r="T3006" s="44">
        <v>3005</v>
      </c>
    </row>
    <row r="3007" spans="20:20" x14ac:dyDescent="0.35">
      <c r="T3007" s="44">
        <v>3006</v>
      </c>
    </row>
    <row r="3008" spans="20:20" x14ac:dyDescent="0.35">
      <c r="T3008" s="44">
        <v>3007</v>
      </c>
    </row>
    <row r="3009" spans="20:20" x14ac:dyDescent="0.35">
      <c r="T3009" s="44">
        <v>3008</v>
      </c>
    </row>
    <row r="3010" spans="20:20" x14ac:dyDescent="0.35">
      <c r="T3010" s="44">
        <v>3009</v>
      </c>
    </row>
    <row r="3011" spans="20:20" x14ac:dyDescent="0.35">
      <c r="T3011" s="44">
        <v>3010</v>
      </c>
    </row>
    <row r="3012" spans="20:20" x14ac:dyDescent="0.35">
      <c r="T3012" s="44">
        <v>3011</v>
      </c>
    </row>
    <row r="3013" spans="20:20" x14ac:dyDescent="0.35">
      <c r="T3013" s="44">
        <v>3012</v>
      </c>
    </row>
    <row r="3014" spans="20:20" x14ac:dyDescent="0.35">
      <c r="T3014" s="44">
        <v>3013</v>
      </c>
    </row>
    <row r="3015" spans="20:20" x14ac:dyDescent="0.35">
      <c r="T3015" s="44">
        <v>3014</v>
      </c>
    </row>
    <row r="3016" spans="20:20" x14ac:dyDescent="0.35">
      <c r="T3016" s="44">
        <v>3015</v>
      </c>
    </row>
    <row r="3017" spans="20:20" x14ac:dyDescent="0.35">
      <c r="T3017" s="44">
        <v>3016</v>
      </c>
    </row>
    <row r="3018" spans="20:20" x14ac:dyDescent="0.35">
      <c r="T3018" s="44">
        <v>3017</v>
      </c>
    </row>
    <row r="3019" spans="20:20" x14ac:dyDescent="0.35">
      <c r="T3019" s="44">
        <v>3018</v>
      </c>
    </row>
    <row r="3020" spans="20:20" x14ac:dyDescent="0.35">
      <c r="T3020" s="44">
        <v>3019</v>
      </c>
    </row>
    <row r="3021" spans="20:20" x14ac:dyDescent="0.35">
      <c r="T3021" s="44">
        <v>3020</v>
      </c>
    </row>
    <row r="3022" spans="20:20" x14ac:dyDescent="0.35">
      <c r="T3022" s="44">
        <v>3021</v>
      </c>
    </row>
    <row r="3023" spans="20:20" x14ac:dyDescent="0.35">
      <c r="T3023" s="44">
        <v>3022</v>
      </c>
    </row>
    <row r="3024" spans="20:20" x14ac:dyDescent="0.35">
      <c r="T3024" s="44">
        <v>3023</v>
      </c>
    </row>
    <row r="3025" spans="20:20" x14ac:dyDescent="0.35">
      <c r="T3025" s="44">
        <v>3024</v>
      </c>
    </row>
    <row r="3026" spans="20:20" x14ac:dyDescent="0.35">
      <c r="T3026" s="44">
        <v>3025</v>
      </c>
    </row>
    <row r="3027" spans="20:20" x14ac:dyDescent="0.35">
      <c r="T3027" s="44">
        <v>3026</v>
      </c>
    </row>
    <row r="3028" spans="20:20" x14ac:dyDescent="0.35">
      <c r="T3028" s="44">
        <v>3027</v>
      </c>
    </row>
    <row r="3029" spans="20:20" x14ac:dyDescent="0.35">
      <c r="T3029" s="44">
        <v>3028</v>
      </c>
    </row>
    <row r="3030" spans="20:20" x14ac:dyDescent="0.35">
      <c r="T3030" s="44">
        <v>3029</v>
      </c>
    </row>
    <row r="3031" spans="20:20" x14ac:dyDescent="0.35">
      <c r="T3031" s="44">
        <v>3030</v>
      </c>
    </row>
    <row r="3032" spans="20:20" x14ac:dyDescent="0.35">
      <c r="T3032" s="44">
        <v>3031</v>
      </c>
    </row>
    <row r="3033" spans="20:20" x14ac:dyDescent="0.35">
      <c r="T3033" s="44">
        <v>3032</v>
      </c>
    </row>
    <row r="3034" spans="20:20" x14ac:dyDescent="0.35">
      <c r="T3034" s="44">
        <v>3033</v>
      </c>
    </row>
    <row r="3035" spans="20:20" x14ac:dyDescent="0.35">
      <c r="T3035" s="44">
        <v>3034</v>
      </c>
    </row>
    <row r="3036" spans="20:20" x14ac:dyDescent="0.35">
      <c r="T3036" s="44">
        <v>3035</v>
      </c>
    </row>
    <row r="3037" spans="20:20" x14ac:dyDescent="0.35">
      <c r="T3037" s="44">
        <v>3036</v>
      </c>
    </row>
    <row r="3038" spans="20:20" x14ac:dyDescent="0.35">
      <c r="T3038" s="44">
        <v>3037</v>
      </c>
    </row>
    <row r="3039" spans="20:20" x14ac:dyDescent="0.35">
      <c r="T3039" s="44">
        <v>3038</v>
      </c>
    </row>
    <row r="3040" spans="20:20" x14ac:dyDescent="0.35">
      <c r="T3040" s="44">
        <v>3039</v>
      </c>
    </row>
    <row r="3041" spans="20:20" x14ac:dyDescent="0.35">
      <c r="T3041" s="44">
        <v>3040</v>
      </c>
    </row>
    <row r="3042" spans="20:20" x14ac:dyDescent="0.35">
      <c r="T3042" s="44">
        <v>3041</v>
      </c>
    </row>
    <row r="3043" spans="20:20" x14ac:dyDescent="0.35">
      <c r="T3043" s="44">
        <v>3042</v>
      </c>
    </row>
    <row r="3044" spans="20:20" x14ac:dyDescent="0.35">
      <c r="T3044" s="44">
        <v>3043</v>
      </c>
    </row>
    <row r="3045" spans="20:20" x14ac:dyDescent="0.35">
      <c r="T3045" s="44">
        <v>3044</v>
      </c>
    </row>
    <row r="3046" spans="20:20" x14ac:dyDescent="0.35">
      <c r="T3046" s="44">
        <v>3045</v>
      </c>
    </row>
    <row r="3047" spans="20:20" x14ac:dyDescent="0.35">
      <c r="T3047" s="44">
        <v>3046</v>
      </c>
    </row>
    <row r="3048" spans="20:20" x14ac:dyDescent="0.35">
      <c r="T3048" s="44">
        <v>3047</v>
      </c>
    </row>
    <row r="3049" spans="20:20" x14ac:dyDescent="0.35">
      <c r="T3049" s="44">
        <v>3048</v>
      </c>
    </row>
    <row r="3050" spans="20:20" x14ac:dyDescent="0.35">
      <c r="T3050" s="44">
        <v>3049</v>
      </c>
    </row>
    <row r="3051" spans="20:20" x14ac:dyDescent="0.35">
      <c r="T3051" s="44">
        <v>3050</v>
      </c>
    </row>
    <row r="3052" spans="20:20" x14ac:dyDescent="0.35">
      <c r="T3052" s="44">
        <v>3051</v>
      </c>
    </row>
    <row r="3053" spans="20:20" x14ac:dyDescent="0.35">
      <c r="T3053" s="44">
        <v>3052</v>
      </c>
    </row>
    <row r="3054" spans="20:20" x14ac:dyDescent="0.35">
      <c r="T3054" s="44">
        <v>3053</v>
      </c>
    </row>
    <row r="3055" spans="20:20" x14ac:dyDescent="0.35">
      <c r="T3055" s="44">
        <v>3054</v>
      </c>
    </row>
    <row r="3056" spans="20:20" x14ac:dyDescent="0.35">
      <c r="T3056" s="44">
        <v>3055</v>
      </c>
    </row>
    <row r="3057" spans="20:20" x14ac:dyDescent="0.35">
      <c r="T3057" s="44">
        <v>3056</v>
      </c>
    </row>
    <row r="3058" spans="20:20" x14ac:dyDescent="0.35">
      <c r="T3058" s="44">
        <v>3057</v>
      </c>
    </row>
    <row r="3059" spans="20:20" x14ac:dyDescent="0.35">
      <c r="T3059" s="44">
        <v>3058</v>
      </c>
    </row>
    <row r="3060" spans="20:20" x14ac:dyDescent="0.35">
      <c r="T3060" s="44">
        <v>3059</v>
      </c>
    </row>
    <row r="3061" spans="20:20" x14ac:dyDescent="0.35">
      <c r="T3061" s="44">
        <v>3060</v>
      </c>
    </row>
    <row r="3062" spans="20:20" x14ac:dyDescent="0.35">
      <c r="T3062" s="44">
        <v>3061</v>
      </c>
    </row>
    <row r="3063" spans="20:20" x14ac:dyDescent="0.35">
      <c r="T3063" s="44">
        <v>3062</v>
      </c>
    </row>
    <row r="3064" spans="20:20" x14ac:dyDescent="0.35">
      <c r="T3064" s="44">
        <v>3063</v>
      </c>
    </row>
    <row r="3065" spans="20:20" x14ac:dyDescent="0.35">
      <c r="T3065" s="44">
        <v>3064</v>
      </c>
    </row>
    <row r="3066" spans="20:20" x14ac:dyDescent="0.35">
      <c r="T3066" s="44">
        <v>3065</v>
      </c>
    </row>
    <row r="3067" spans="20:20" x14ac:dyDescent="0.35">
      <c r="T3067" s="44">
        <v>3066</v>
      </c>
    </row>
    <row r="3068" spans="20:20" x14ac:dyDescent="0.35">
      <c r="T3068" s="44">
        <v>3067</v>
      </c>
    </row>
    <row r="3069" spans="20:20" x14ac:dyDescent="0.35">
      <c r="T3069" s="44">
        <v>3068</v>
      </c>
    </row>
    <row r="3070" spans="20:20" x14ac:dyDescent="0.35">
      <c r="T3070" s="44">
        <v>3069</v>
      </c>
    </row>
    <row r="3071" spans="20:20" x14ac:dyDescent="0.35">
      <c r="T3071" s="44">
        <v>3070</v>
      </c>
    </row>
    <row r="3072" spans="20:20" x14ac:dyDescent="0.35">
      <c r="T3072" s="44">
        <v>3071</v>
      </c>
    </row>
    <row r="3073" spans="20:20" x14ac:dyDescent="0.35">
      <c r="T3073" s="44">
        <v>3072</v>
      </c>
    </row>
    <row r="3074" spans="20:20" x14ac:dyDescent="0.35">
      <c r="T3074" s="44">
        <v>3073</v>
      </c>
    </row>
    <row r="3075" spans="20:20" x14ac:dyDescent="0.35">
      <c r="T3075" s="44">
        <v>3074</v>
      </c>
    </row>
    <row r="3076" spans="20:20" x14ac:dyDescent="0.35">
      <c r="T3076" s="44">
        <v>3075</v>
      </c>
    </row>
    <row r="3077" spans="20:20" x14ac:dyDescent="0.35">
      <c r="T3077" s="44">
        <v>3076</v>
      </c>
    </row>
    <row r="3078" spans="20:20" x14ac:dyDescent="0.35">
      <c r="T3078" s="44">
        <v>3077</v>
      </c>
    </row>
    <row r="3079" spans="20:20" x14ac:dyDescent="0.35">
      <c r="T3079" s="44">
        <v>3078</v>
      </c>
    </row>
    <row r="3080" spans="20:20" x14ac:dyDescent="0.35">
      <c r="T3080" s="44">
        <v>3079</v>
      </c>
    </row>
    <row r="3081" spans="20:20" x14ac:dyDescent="0.35">
      <c r="T3081" s="44">
        <v>3080</v>
      </c>
    </row>
    <row r="3082" spans="20:20" x14ac:dyDescent="0.35">
      <c r="T3082" s="44">
        <v>3081</v>
      </c>
    </row>
    <row r="3083" spans="20:20" x14ac:dyDescent="0.35">
      <c r="T3083" s="44">
        <v>3082</v>
      </c>
    </row>
    <row r="3084" spans="20:20" x14ac:dyDescent="0.35">
      <c r="T3084" s="44">
        <v>3083</v>
      </c>
    </row>
    <row r="3085" spans="20:20" x14ac:dyDescent="0.35">
      <c r="T3085" s="44">
        <v>3084</v>
      </c>
    </row>
    <row r="3086" spans="20:20" x14ac:dyDescent="0.35">
      <c r="T3086" s="44">
        <v>3085</v>
      </c>
    </row>
    <row r="3087" spans="20:20" x14ac:dyDescent="0.35">
      <c r="T3087" s="44">
        <v>3086</v>
      </c>
    </row>
    <row r="3088" spans="20:20" x14ac:dyDescent="0.35">
      <c r="T3088" s="44">
        <v>3087</v>
      </c>
    </row>
    <row r="3089" spans="20:20" x14ac:dyDescent="0.35">
      <c r="T3089" s="44">
        <v>3088</v>
      </c>
    </row>
    <row r="3090" spans="20:20" x14ac:dyDescent="0.35">
      <c r="T3090" s="44">
        <v>3089</v>
      </c>
    </row>
    <row r="3091" spans="20:20" x14ac:dyDescent="0.35">
      <c r="T3091" s="44">
        <v>3090</v>
      </c>
    </row>
    <row r="3092" spans="20:20" x14ac:dyDescent="0.35">
      <c r="T3092" s="44">
        <v>3091</v>
      </c>
    </row>
    <row r="3093" spans="20:20" x14ac:dyDescent="0.35">
      <c r="T3093" s="44">
        <v>3092</v>
      </c>
    </row>
    <row r="3094" spans="20:20" x14ac:dyDescent="0.35">
      <c r="T3094" s="44">
        <v>3093</v>
      </c>
    </row>
    <row r="3095" spans="20:20" x14ac:dyDescent="0.35">
      <c r="T3095" s="44">
        <v>3094</v>
      </c>
    </row>
    <row r="3096" spans="20:20" x14ac:dyDescent="0.35">
      <c r="T3096" s="44">
        <v>3095</v>
      </c>
    </row>
    <row r="3097" spans="20:20" x14ac:dyDescent="0.35">
      <c r="T3097" s="44">
        <v>3096</v>
      </c>
    </row>
    <row r="3098" spans="20:20" x14ac:dyDescent="0.35">
      <c r="T3098" s="44">
        <v>3097</v>
      </c>
    </row>
    <row r="3099" spans="20:20" x14ac:dyDescent="0.35">
      <c r="T3099" s="44">
        <v>3098</v>
      </c>
    </row>
    <row r="3100" spans="20:20" x14ac:dyDescent="0.35">
      <c r="T3100" s="44">
        <v>3099</v>
      </c>
    </row>
    <row r="3101" spans="20:20" x14ac:dyDescent="0.35">
      <c r="T3101" s="44">
        <v>3100</v>
      </c>
    </row>
    <row r="3102" spans="20:20" x14ac:dyDescent="0.35">
      <c r="T3102" s="44">
        <v>3101</v>
      </c>
    </row>
    <row r="3103" spans="20:20" x14ac:dyDescent="0.35">
      <c r="T3103" s="44">
        <v>3102</v>
      </c>
    </row>
    <row r="3104" spans="20:20" x14ac:dyDescent="0.35">
      <c r="T3104" s="44">
        <v>3103</v>
      </c>
    </row>
    <row r="3105" spans="20:20" x14ac:dyDescent="0.35">
      <c r="T3105" s="44">
        <v>3104</v>
      </c>
    </row>
    <row r="3106" spans="20:20" x14ac:dyDescent="0.35">
      <c r="T3106" s="44">
        <v>3105</v>
      </c>
    </row>
    <row r="3107" spans="20:20" x14ac:dyDescent="0.35">
      <c r="T3107" s="44">
        <v>3106</v>
      </c>
    </row>
    <row r="3108" spans="20:20" x14ac:dyDescent="0.35">
      <c r="T3108" s="44">
        <v>3107</v>
      </c>
    </row>
    <row r="3109" spans="20:20" x14ac:dyDescent="0.35">
      <c r="T3109" s="44">
        <v>3108</v>
      </c>
    </row>
    <row r="3110" spans="20:20" x14ac:dyDescent="0.35">
      <c r="T3110" s="44">
        <v>3109</v>
      </c>
    </row>
    <row r="3111" spans="20:20" x14ac:dyDescent="0.35">
      <c r="T3111" s="44">
        <v>3110</v>
      </c>
    </row>
    <row r="3112" spans="20:20" x14ac:dyDescent="0.35">
      <c r="T3112" s="44">
        <v>3111</v>
      </c>
    </row>
    <row r="3113" spans="20:20" x14ac:dyDescent="0.35">
      <c r="T3113" s="44">
        <v>3112</v>
      </c>
    </row>
    <row r="3114" spans="20:20" x14ac:dyDescent="0.35">
      <c r="T3114" s="44">
        <v>3113</v>
      </c>
    </row>
    <row r="3115" spans="20:20" x14ac:dyDescent="0.35">
      <c r="T3115" s="44">
        <v>3114</v>
      </c>
    </row>
    <row r="3116" spans="20:20" x14ac:dyDescent="0.35">
      <c r="T3116" s="44">
        <v>3115</v>
      </c>
    </row>
    <row r="3117" spans="20:20" x14ac:dyDescent="0.35">
      <c r="T3117" s="44">
        <v>3116</v>
      </c>
    </row>
    <row r="3118" spans="20:20" x14ac:dyDescent="0.35">
      <c r="T3118" s="44">
        <v>3117</v>
      </c>
    </row>
    <row r="3119" spans="20:20" x14ac:dyDescent="0.35">
      <c r="T3119" s="44">
        <v>3118</v>
      </c>
    </row>
    <row r="3120" spans="20:20" x14ac:dyDescent="0.35">
      <c r="T3120" s="44">
        <v>3119</v>
      </c>
    </row>
    <row r="3121" spans="20:20" x14ac:dyDescent="0.35">
      <c r="T3121" s="44">
        <v>3120</v>
      </c>
    </row>
    <row r="3122" spans="20:20" x14ac:dyDescent="0.35">
      <c r="T3122" s="44">
        <v>3121</v>
      </c>
    </row>
    <row r="3123" spans="20:20" x14ac:dyDescent="0.35">
      <c r="T3123" s="44">
        <v>3122</v>
      </c>
    </row>
    <row r="3124" spans="20:20" x14ac:dyDescent="0.35">
      <c r="T3124" s="44">
        <v>3123</v>
      </c>
    </row>
    <row r="3125" spans="20:20" x14ac:dyDescent="0.35">
      <c r="T3125" s="44">
        <v>3124</v>
      </c>
    </row>
    <row r="3126" spans="20:20" x14ac:dyDescent="0.35">
      <c r="T3126" s="44">
        <v>3125</v>
      </c>
    </row>
    <row r="3127" spans="20:20" x14ac:dyDescent="0.35">
      <c r="T3127" s="44">
        <v>3126</v>
      </c>
    </row>
    <row r="3128" spans="20:20" x14ac:dyDescent="0.35">
      <c r="T3128" s="44">
        <v>3127</v>
      </c>
    </row>
    <row r="3129" spans="20:20" x14ac:dyDescent="0.35">
      <c r="T3129" s="44">
        <v>3128</v>
      </c>
    </row>
    <row r="3130" spans="20:20" x14ac:dyDescent="0.35">
      <c r="T3130" s="44">
        <v>3129</v>
      </c>
    </row>
    <row r="3131" spans="20:20" x14ac:dyDescent="0.35">
      <c r="T3131" s="44">
        <v>3130</v>
      </c>
    </row>
    <row r="3132" spans="20:20" x14ac:dyDescent="0.35">
      <c r="T3132" s="44">
        <v>3131</v>
      </c>
    </row>
    <row r="3133" spans="20:20" x14ac:dyDescent="0.35">
      <c r="T3133" s="44">
        <v>3132</v>
      </c>
    </row>
    <row r="3134" spans="20:20" x14ac:dyDescent="0.35">
      <c r="T3134" s="44">
        <v>3133</v>
      </c>
    </row>
    <row r="3135" spans="20:20" x14ac:dyDescent="0.35">
      <c r="T3135" s="44">
        <v>3134</v>
      </c>
    </row>
    <row r="3136" spans="20:20" x14ac:dyDescent="0.35">
      <c r="T3136" s="44">
        <v>3135</v>
      </c>
    </row>
    <row r="3137" spans="20:20" x14ac:dyDescent="0.35">
      <c r="T3137" s="44">
        <v>3136</v>
      </c>
    </row>
    <row r="3138" spans="20:20" x14ac:dyDescent="0.35">
      <c r="T3138" s="44">
        <v>3137</v>
      </c>
    </row>
    <row r="3139" spans="20:20" x14ac:dyDescent="0.35">
      <c r="T3139" s="44">
        <v>3138</v>
      </c>
    </row>
    <row r="3140" spans="20:20" x14ac:dyDescent="0.35">
      <c r="T3140" s="44">
        <v>3139</v>
      </c>
    </row>
    <row r="3141" spans="20:20" x14ac:dyDescent="0.35">
      <c r="T3141" s="44">
        <v>3140</v>
      </c>
    </row>
    <row r="3142" spans="20:20" x14ac:dyDescent="0.35">
      <c r="T3142" s="44">
        <v>3141</v>
      </c>
    </row>
    <row r="3143" spans="20:20" x14ac:dyDescent="0.35">
      <c r="T3143" s="44">
        <v>3142</v>
      </c>
    </row>
    <row r="3144" spans="20:20" x14ac:dyDescent="0.35">
      <c r="T3144" s="44">
        <v>3143</v>
      </c>
    </row>
    <row r="3145" spans="20:20" x14ac:dyDescent="0.35">
      <c r="T3145" s="44">
        <v>3144</v>
      </c>
    </row>
    <row r="3146" spans="20:20" x14ac:dyDescent="0.35">
      <c r="T3146" s="44">
        <v>3145</v>
      </c>
    </row>
    <row r="3147" spans="20:20" x14ac:dyDescent="0.35">
      <c r="T3147" s="44">
        <v>3146</v>
      </c>
    </row>
    <row r="3148" spans="20:20" x14ac:dyDescent="0.35">
      <c r="T3148" s="44">
        <v>3147</v>
      </c>
    </row>
    <row r="3149" spans="20:20" x14ac:dyDescent="0.35">
      <c r="T3149" s="44">
        <v>3148</v>
      </c>
    </row>
    <row r="3150" spans="20:20" x14ac:dyDescent="0.35">
      <c r="T3150" s="44">
        <v>3149</v>
      </c>
    </row>
    <row r="3151" spans="20:20" x14ac:dyDescent="0.35">
      <c r="T3151" s="44">
        <v>3150</v>
      </c>
    </row>
    <row r="3152" spans="20:20" x14ac:dyDescent="0.35">
      <c r="T3152" s="44">
        <v>3151</v>
      </c>
    </row>
    <row r="3153" spans="20:20" x14ac:dyDescent="0.35">
      <c r="T3153" s="44">
        <v>3152</v>
      </c>
    </row>
    <row r="3154" spans="20:20" x14ac:dyDescent="0.35">
      <c r="T3154" s="44">
        <v>3153</v>
      </c>
    </row>
    <row r="3155" spans="20:20" x14ac:dyDescent="0.35">
      <c r="T3155" s="44">
        <v>3154</v>
      </c>
    </row>
    <row r="3156" spans="20:20" x14ac:dyDescent="0.35">
      <c r="T3156" s="44">
        <v>3155</v>
      </c>
    </row>
    <row r="3157" spans="20:20" x14ac:dyDescent="0.35">
      <c r="T3157" s="44">
        <v>3156</v>
      </c>
    </row>
    <row r="3158" spans="20:20" x14ac:dyDescent="0.35">
      <c r="T3158" s="44">
        <v>3157</v>
      </c>
    </row>
    <row r="3159" spans="20:20" x14ac:dyDescent="0.35">
      <c r="T3159" s="44">
        <v>3158</v>
      </c>
    </row>
    <row r="3160" spans="20:20" x14ac:dyDescent="0.35">
      <c r="T3160" s="44">
        <v>3159</v>
      </c>
    </row>
    <row r="3161" spans="20:20" x14ac:dyDescent="0.35">
      <c r="T3161" s="44">
        <v>3160</v>
      </c>
    </row>
    <row r="3162" spans="20:20" x14ac:dyDescent="0.35">
      <c r="T3162" s="44">
        <v>3161</v>
      </c>
    </row>
    <row r="3163" spans="20:20" x14ac:dyDescent="0.35">
      <c r="T3163" s="44">
        <v>3162</v>
      </c>
    </row>
    <row r="3164" spans="20:20" x14ac:dyDescent="0.35">
      <c r="T3164" s="44">
        <v>3163</v>
      </c>
    </row>
    <row r="3165" spans="20:20" x14ac:dyDescent="0.35">
      <c r="T3165" s="44">
        <v>3164</v>
      </c>
    </row>
    <row r="3166" spans="20:20" x14ac:dyDescent="0.35">
      <c r="T3166" s="44">
        <v>3165</v>
      </c>
    </row>
    <row r="3167" spans="20:20" x14ac:dyDescent="0.35">
      <c r="T3167" s="44">
        <v>3166</v>
      </c>
    </row>
    <row r="3168" spans="20:20" x14ac:dyDescent="0.35">
      <c r="T3168" s="44">
        <v>3167</v>
      </c>
    </row>
    <row r="3169" spans="20:20" x14ac:dyDescent="0.35">
      <c r="T3169" s="44">
        <v>3168</v>
      </c>
    </row>
    <row r="3170" spans="20:20" x14ac:dyDescent="0.35">
      <c r="T3170" s="44">
        <v>3169</v>
      </c>
    </row>
    <row r="3171" spans="20:20" x14ac:dyDescent="0.35">
      <c r="T3171" s="44">
        <v>3170</v>
      </c>
    </row>
    <row r="3172" spans="20:20" x14ac:dyDescent="0.35">
      <c r="T3172" s="44">
        <v>3171</v>
      </c>
    </row>
    <row r="3173" spans="20:20" x14ac:dyDescent="0.35">
      <c r="T3173" s="44">
        <v>3172</v>
      </c>
    </row>
    <row r="3174" spans="20:20" x14ac:dyDescent="0.35">
      <c r="T3174" s="44">
        <v>3173</v>
      </c>
    </row>
    <row r="3175" spans="20:20" x14ac:dyDescent="0.35">
      <c r="T3175" s="44">
        <v>3174</v>
      </c>
    </row>
    <row r="3176" spans="20:20" x14ac:dyDescent="0.35">
      <c r="T3176" s="44">
        <v>3175</v>
      </c>
    </row>
    <row r="3177" spans="20:20" x14ac:dyDescent="0.35">
      <c r="T3177" s="44">
        <v>3176</v>
      </c>
    </row>
    <row r="3178" spans="20:20" x14ac:dyDescent="0.35">
      <c r="T3178" s="44">
        <v>3177</v>
      </c>
    </row>
    <row r="3179" spans="20:20" x14ac:dyDescent="0.35">
      <c r="T3179" s="44">
        <v>3178</v>
      </c>
    </row>
    <row r="3180" spans="20:20" x14ac:dyDescent="0.35">
      <c r="T3180" s="44">
        <v>3179</v>
      </c>
    </row>
    <row r="3181" spans="20:20" x14ac:dyDescent="0.35">
      <c r="T3181" s="44">
        <v>3180</v>
      </c>
    </row>
    <row r="3182" spans="20:20" x14ac:dyDescent="0.35">
      <c r="T3182" s="44">
        <v>3181</v>
      </c>
    </row>
    <row r="3183" spans="20:20" x14ac:dyDescent="0.35">
      <c r="T3183" s="44">
        <v>3182</v>
      </c>
    </row>
    <row r="3184" spans="20:20" x14ac:dyDescent="0.35">
      <c r="T3184" s="44">
        <v>3183</v>
      </c>
    </row>
    <row r="3185" spans="20:20" x14ac:dyDescent="0.35">
      <c r="T3185" s="44">
        <v>3184</v>
      </c>
    </row>
    <row r="3186" spans="20:20" x14ac:dyDescent="0.35">
      <c r="T3186" s="44">
        <v>3185</v>
      </c>
    </row>
    <row r="3187" spans="20:20" x14ac:dyDescent="0.35">
      <c r="T3187" s="44">
        <v>3186</v>
      </c>
    </row>
    <row r="3188" spans="20:20" x14ac:dyDescent="0.35">
      <c r="T3188" s="44">
        <v>3187</v>
      </c>
    </row>
    <row r="3189" spans="20:20" x14ac:dyDescent="0.35">
      <c r="T3189" s="44">
        <v>3188</v>
      </c>
    </row>
    <row r="3190" spans="20:20" x14ac:dyDescent="0.35">
      <c r="T3190" s="44">
        <v>3189</v>
      </c>
    </row>
    <row r="3191" spans="20:20" x14ac:dyDescent="0.35">
      <c r="T3191" s="44">
        <v>3190</v>
      </c>
    </row>
    <row r="3192" spans="20:20" x14ac:dyDescent="0.35">
      <c r="T3192" s="44">
        <v>3191</v>
      </c>
    </row>
    <row r="3193" spans="20:20" x14ac:dyDescent="0.35">
      <c r="T3193" s="44">
        <v>3192</v>
      </c>
    </row>
    <row r="3194" spans="20:20" x14ac:dyDescent="0.35">
      <c r="T3194" s="44">
        <v>3193</v>
      </c>
    </row>
    <row r="3195" spans="20:20" x14ac:dyDescent="0.35">
      <c r="T3195" s="44">
        <v>3194</v>
      </c>
    </row>
    <row r="3196" spans="20:20" x14ac:dyDescent="0.35">
      <c r="T3196" s="44">
        <v>3195</v>
      </c>
    </row>
    <row r="3197" spans="20:20" x14ac:dyDescent="0.35">
      <c r="T3197" s="44">
        <v>3196</v>
      </c>
    </row>
    <row r="3198" spans="20:20" x14ac:dyDescent="0.35">
      <c r="T3198" s="44">
        <v>3197</v>
      </c>
    </row>
    <row r="3199" spans="20:20" x14ac:dyDescent="0.35">
      <c r="T3199" s="44">
        <v>3198</v>
      </c>
    </row>
    <row r="3200" spans="20:20" x14ac:dyDescent="0.35">
      <c r="T3200" s="44">
        <v>3199</v>
      </c>
    </row>
    <row r="3201" spans="20:20" x14ac:dyDescent="0.35">
      <c r="T3201" s="44">
        <v>3200</v>
      </c>
    </row>
    <row r="3202" spans="20:20" x14ac:dyDescent="0.35">
      <c r="T3202" s="44">
        <v>3201</v>
      </c>
    </row>
    <row r="3203" spans="20:20" x14ac:dyDescent="0.35">
      <c r="T3203" s="44">
        <v>3202</v>
      </c>
    </row>
    <row r="3204" spans="20:20" x14ac:dyDescent="0.35">
      <c r="T3204" s="44">
        <v>3203</v>
      </c>
    </row>
    <row r="3205" spans="20:20" x14ac:dyDescent="0.35">
      <c r="T3205" s="44">
        <v>3204</v>
      </c>
    </row>
    <row r="3206" spans="20:20" x14ac:dyDescent="0.35">
      <c r="T3206" s="44">
        <v>3205</v>
      </c>
    </row>
    <row r="3207" spans="20:20" x14ac:dyDescent="0.35">
      <c r="T3207" s="44">
        <v>3206</v>
      </c>
    </row>
    <row r="3208" spans="20:20" x14ac:dyDescent="0.35">
      <c r="T3208" s="44">
        <v>3207</v>
      </c>
    </row>
    <row r="3209" spans="20:20" x14ac:dyDescent="0.35">
      <c r="T3209" s="44">
        <v>3208</v>
      </c>
    </row>
    <row r="3210" spans="20:20" x14ac:dyDescent="0.35">
      <c r="T3210" s="44">
        <v>3209</v>
      </c>
    </row>
    <row r="3211" spans="20:20" x14ac:dyDescent="0.35">
      <c r="T3211" s="44">
        <v>3210</v>
      </c>
    </row>
    <row r="3212" spans="20:20" x14ac:dyDescent="0.35">
      <c r="T3212" s="44">
        <v>3211</v>
      </c>
    </row>
    <row r="3213" spans="20:20" x14ac:dyDescent="0.35">
      <c r="T3213" s="44">
        <v>3212</v>
      </c>
    </row>
    <row r="3214" spans="20:20" x14ac:dyDescent="0.35">
      <c r="T3214" s="44">
        <v>3213</v>
      </c>
    </row>
    <row r="3215" spans="20:20" x14ac:dyDescent="0.35">
      <c r="T3215" s="44">
        <v>3214</v>
      </c>
    </row>
    <row r="3216" spans="20:20" x14ac:dyDescent="0.35">
      <c r="T3216" s="44">
        <v>3215</v>
      </c>
    </row>
    <row r="3217" spans="20:20" x14ac:dyDescent="0.35">
      <c r="T3217" s="44">
        <v>3216</v>
      </c>
    </row>
    <row r="3218" spans="20:20" x14ac:dyDescent="0.35">
      <c r="T3218" s="44">
        <v>3217</v>
      </c>
    </row>
    <row r="3219" spans="20:20" x14ac:dyDescent="0.35">
      <c r="T3219" s="44">
        <v>3218</v>
      </c>
    </row>
    <row r="3220" spans="20:20" x14ac:dyDescent="0.35">
      <c r="T3220" s="44">
        <v>3219</v>
      </c>
    </row>
    <row r="3221" spans="20:20" x14ac:dyDescent="0.35">
      <c r="T3221" s="44">
        <v>3220</v>
      </c>
    </row>
    <row r="3222" spans="20:20" x14ac:dyDescent="0.35">
      <c r="T3222" s="44">
        <v>3221</v>
      </c>
    </row>
    <row r="3223" spans="20:20" x14ac:dyDescent="0.35">
      <c r="T3223" s="44">
        <v>3222</v>
      </c>
    </row>
    <row r="3224" spans="20:20" x14ac:dyDescent="0.35">
      <c r="T3224" s="44">
        <v>3223</v>
      </c>
    </row>
    <row r="3225" spans="20:20" x14ac:dyDescent="0.35">
      <c r="T3225" s="44">
        <v>3224</v>
      </c>
    </row>
    <row r="3226" spans="20:20" x14ac:dyDescent="0.35">
      <c r="T3226" s="44">
        <v>3225</v>
      </c>
    </row>
    <row r="3227" spans="20:20" x14ac:dyDescent="0.35">
      <c r="T3227" s="44">
        <v>3226</v>
      </c>
    </row>
    <row r="3228" spans="20:20" x14ac:dyDescent="0.35">
      <c r="T3228" s="44">
        <v>3227</v>
      </c>
    </row>
    <row r="3229" spans="20:20" x14ac:dyDescent="0.35">
      <c r="T3229" s="44">
        <v>3228</v>
      </c>
    </row>
    <row r="3230" spans="20:20" x14ac:dyDescent="0.35">
      <c r="T3230" s="44">
        <v>3229</v>
      </c>
    </row>
    <row r="3231" spans="20:20" x14ac:dyDescent="0.35">
      <c r="T3231" s="44">
        <v>3230</v>
      </c>
    </row>
    <row r="3232" spans="20:20" x14ac:dyDescent="0.35">
      <c r="T3232" s="44">
        <v>3231</v>
      </c>
    </row>
    <row r="3233" spans="20:20" x14ac:dyDescent="0.35">
      <c r="T3233" s="44">
        <v>3232</v>
      </c>
    </row>
    <row r="3234" spans="20:20" x14ac:dyDescent="0.35">
      <c r="T3234" s="44">
        <v>3233</v>
      </c>
    </row>
    <row r="3235" spans="20:20" x14ac:dyDescent="0.35">
      <c r="T3235" s="44">
        <v>3234</v>
      </c>
    </row>
    <row r="3236" spans="20:20" x14ac:dyDescent="0.35">
      <c r="T3236" s="44">
        <v>3235</v>
      </c>
    </row>
    <row r="3237" spans="20:20" x14ac:dyDescent="0.35">
      <c r="T3237" s="44">
        <v>3236</v>
      </c>
    </row>
    <row r="3238" spans="20:20" x14ac:dyDescent="0.35">
      <c r="T3238" s="44">
        <v>3237</v>
      </c>
    </row>
    <row r="3239" spans="20:20" x14ac:dyDescent="0.35">
      <c r="T3239" s="44">
        <v>3238</v>
      </c>
    </row>
    <row r="3240" spans="20:20" x14ac:dyDescent="0.35">
      <c r="T3240" s="44">
        <v>3239</v>
      </c>
    </row>
    <row r="3241" spans="20:20" x14ac:dyDescent="0.35">
      <c r="T3241" s="44">
        <v>3240</v>
      </c>
    </row>
    <row r="3242" spans="20:20" x14ac:dyDescent="0.35">
      <c r="T3242" s="44">
        <v>3241</v>
      </c>
    </row>
    <row r="3243" spans="20:20" x14ac:dyDescent="0.35">
      <c r="T3243" s="44">
        <v>3242</v>
      </c>
    </row>
    <row r="3244" spans="20:20" x14ac:dyDescent="0.35">
      <c r="T3244" s="44">
        <v>3243</v>
      </c>
    </row>
    <row r="3245" spans="20:20" x14ac:dyDescent="0.35">
      <c r="T3245" s="44">
        <v>3244</v>
      </c>
    </row>
    <row r="3246" spans="20:20" x14ac:dyDescent="0.35">
      <c r="T3246" s="44">
        <v>3245</v>
      </c>
    </row>
    <row r="3247" spans="20:20" x14ac:dyDescent="0.35">
      <c r="T3247" s="44">
        <v>3246</v>
      </c>
    </row>
    <row r="3248" spans="20:20" x14ac:dyDescent="0.35">
      <c r="T3248" s="44">
        <v>3247</v>
      </c>
    </row>
    <row r="3249" spans="20:20" x14ac:dyDescent="0.35">
      <c r="T3249" s="44">
        <v>3248</v>
      </c>
    </row>
    <row r="3250" spans="20:20" x14ac:dyDescent="0.35">
      <c r="T3250" s="44">
        <v>3249</v>
      </c>
    </row>
    <row r="3251" spans="20:20" x14ac:dyDescent="0.35">
      <c r="T3251" s="44">
        <v>3250</v>
      </c>
    </row>
    <row r="3252" spans="20:20" x14ac:dyDescent="0.35">
      <c r="T3252" s="44">
        <v>3251</v>
      </c>
    </row>
    <row r="3253" spans="20:20" x14ac:dyDescent="0.35">
      <c r="T3253" s="44">
        <v>3252</v>
      </c>
    </row>
    <row r="3254" spans="20:20" x14ac:dyDescent="0.35">
      <c r="T3254" s="44">
        <v>3253</v>
      </c>
    </row>
    <row r="3255" spans="20:20" x14ac:dyDescent="0.35">
      <c r="T3255" s="44">
        <v>3254</v>
      </c>
    </row>
    <row r="3256" spans="20:20" x14ac:dyDescent="0.35">
      <c r="T3256" s="44">
        <v>3255</v>
      </c>
    </row>
    <row r="3257" spans="20:20" x14ac:dyDescent="0.35">
      <c r="T3257" s="44">
        <v>3256</v>
      </c>
    </row>
    <row r="3258" spans="20:20" x14ac:dyDescent="0.35">
      <c r="T3258" s="44">
        <v>3257</v>
      </c>
    </row>
    <row r="3259" spans="20:20" x14ac:dyDescent="0.35">
      <c r="T3259" s="44">
        <v>3258</v>
      </c>
    </row>
    <row r="3260" spans="20:20" x14ac:dyDescent="0.35">
      <c r="T3260" s="44">
        <v>3259</v>
      </c>
    </row>
    <row r="3261" spans="20:20" x14ac:dyDescent="0.35">
      <c r="T3261" s="44">
        <v>3260</v>
      </c>
    </row>
    <row r="3262" spans="20:20" x14ac:dyDescent="0.35">
      <c r="T3262" s="44">
        <v>3261</v>
      </c>
    </row>
    <row r="3263" spans="20:20" x14ac:dyDescent="0.35">
      <c r="T3263" s="44">
        <v>3262</v>
      </c>
    </row>
    <row r="3264" spans="20:20" x14ac:dyDescent="0.35">
      <c r="T3264" s="44">
        <v>3263</v>
      </c>
    </row>
    <row r="3265" spans="20:20" x14ac:dyDescent="0.35">
      <c r="T3265" s="44">
        <v>3264</v>
      </c>
    </row>
    <row r="3266" spans="20:20" x14ac:dyDescent="0.35">
      <c r="T3266" s="44">
        <v>3265</v>
      </c>
    </row>
    <row r="3267" spans="20:20" x14ac:dyDescent="0.35">
      <c r="T3267" s="44">
        <v>3266</v>
      </c>
    </row>
    <row r="3268" spans="20:20" x14ac:dyDescent="0.35">
      <c r="T3268" s="44">
        <v>3267</v>
      </c>
    </row>
    <row r="3269" spans="20:20" x14ac:dyDescent="0.35">
      <c r="T3269" s="44">
        <v>3268</v>
      </c>
    </row>
    <row r="3270" spans="20:20" x14ac:dyDescent="0.35">
      <c r="T3270" s="44">
        <v>3269</v>
      </c>
    </row>
    <row r="3271" spans="20:20" x14ac:dyDescent="0.35">
      <c r="T3271" s="44">
        <v>3270</v>
      </c>
    </row>
    <row r="3272" spans="20:20" x14ac:dyDescent="0.35">
      <c r="T3272" s="44">
        <v>3271</v>
      </c>
    </row>
    <row r="3273" spans="20:20" x14ac:dyDescent="0.35">
      <c r="T3273" s="44">
        <v>3272</v>
      </c>
    </row>
    <row r="3274" spans="20:20" x14ac:dyDescent="0.35">
      <c r="T3274" s="44">
        <v>3273</v>
      </c>
    </row>
    <row r="3275" spans="20:20" x14ac:dyDescent="0.35">
      <c r="T3275" s="44">
        <v>3274</v>
      </c>
    </row>
    <row r="3276" spans="20:20" x14ac:dyDescent="0.35">
      <c r="T3276" s="44">
        <v>3275</v>
      </c>
    </row>
    <row r="3277" spans="20:20" x14ac:dyDescent="0.35">
      <c r="T3277" s="44">
        <v>3276</v>
      </c>
    </row>
    <row r="3278" spans="20:20" x14ac:dyDescent="0.35">
      <c r="T3278" s="44">
        <v>3277</v>
      </c>
    </row>
    <row r="3279" spans="20:20" x14ac:dyDescent="0.35">
      <c r="T3279" s="44">
        <v>3278</v>
      </c>
    </row>
    <row r="3280" spans="20:20" x14ac:dyDescent="0.35">
      <c r="T3280" s="44">
        <v>3279</v>
      </c>
    </row>
    <row r="3281" spans="20:20" x14ac:dyDescent="0.35">
      <c r="T3281" s="44">
        <v>3280</v>
      </c>
    </row>
    <row r="3282" spans="20:20" x14ac:dyDescent="0.35">
      <c r="T3282" s="44">
        <v>3281</v>
      </c>
    </row>
    <row r="3283" spans="20:20" x14ac:dyDescent="0.35">
      <c r="T3283" s="44">
        <v>3282</v>
      </c>
    </row>
    <row r="3284" spans="20:20" x14ac:dyDescent="0.35">
      <c r="T3284" s="44">
        <v>3283</v>
      </c>
    </row>
    <row r="3285" spans="20:20" x14ac:dyDescent="0.35">
      <c r="T3285" s="44">
        <v>3284</v>
      </c>
    </row>
    <row r="3286" spans="20:20" x14ac:dyDescent="0.35">
      <c r="T3286" s="44">
        <v>3285</v>
      </c>
    </row>
    <row r="3287" spans="20:20" x14ac:dyDescent="0.35">
      <c r="T3287" s="44">
        <v>3286</v>
      </c>
    </row>
    <row r="3288" spans="20:20" x14ac:dyDescent="0.35">
      <c r="T3288" s="44">
        <v>3287</v>
      </c>
    </row>
    <row r="3289" spans="20:20" x14ac:dyDescent="0.35">
      <c r="T3289" s="44">
        <v>3288</v>
      </c>
    </row>
    <row r="3290" spans="20:20" x14ac:dyDescent="0.35">
      <c r="T3290" s="44">
        <v>3289</v>
      </c>
    </row>
    <row r="3291" spans="20:20" x14ac:dyDescent="0.35">
      <c r="T3291" s="44">
        <v>3290</v>
      </c>
    </row>
    <row r="3292" spans="20:20" x14ac:dyDescent="0.35">
      <c r="T3292" s="44">
        <v>3291</v>
      </c>
    </row>
    <row r="3293" spans="20:20" x14ac:dyDescent="0.35">
      <c r="T3293" s="44">
        <v>3292</v>
      </c>
    </row>
    <row r="3294" spans="20:20" x14ac:dyDescent="0.35">
      <c r="T3294" s="44">
        <v>3293</v>
      </c>
    </row>
    <row r="3295" spans="20:20" x14ac:dyDescent="0.35">
      <c r="T3295" s="44">
        <v>3294</v>
      </c>
    </row>
    <row r="3296" spans="20:20" x14ac:dyDescent="0.35">
      <c r="T3296" s="44">
        <v>3295</v>
      </c>
    </row>
    <row r="3297" spans="20:20" x14ac:dyDescent="0.35">
      <c r="T3297" s="44">
        <v>3296</v>
      </c>
    </row>
    <row r="3298" spans="20:20" x14ac:dyDescent="0.35">
      <c r="T3298" s="44">
        <v>3297</v>
      </c>
    </row>
    <row r="3299" spans="20:20" x14ac:dyDescent="0.35">
      <c r="T3299" s="44">
        <v>3298</v>
      </c>
    </row>
    <row r="3300" spans="20:20" x14ac:dyDescent="0.35">
      <c r="T3300" s="44">
        <v>3299</v>
      </c>
    </row>
    <row r="3301" spans="20:20" x14ac:dyDescent="0.35">
      <c r="T3301" s="44">
        <v>3300</v>
      </c>
    </row>
    <row r="3302" spans="20:20" x14ac:dyDescent="0.35">
      <c r="T3302" s="44">
        <v>3301</v>
      </c>
    </row>
    <row r="3303" spans="20:20" x14ac:dyDescent="0.35">
      <c r="T3303" s="44">
        <v>3302</v>
      </c>
    </row>
    <row r="3304" spans="20:20" x14ac:dyDescent="0.35">
      <c r="T3304" s="44">
        <v>3303</v>
      </c>
    </row>
    <row r="3305" spans="20:20" x14ac:dyDescent="0.35">
      <c r="T3305" s="44">
        <v>3304</v>
      </c>
    </row>
    <row r="3306" spans="20:20" x14ac:dyDescent="0.35">
      <c r="T3306" s="44">
        <v>3305</v>
      </c>
    </row>
    <row r="3307" spans="20:20" x14ac:dyDescent="0.35">
      <c r="T3307" s="44">
        <v>3306</v>
      </c>
    </row>
    <row r="3308" spans="20:20" x14ac:dyDescent="0.35">
      <c r="T3308" s="44">
        <v>3307</v>
      </c>
    </row>
    <row r="3309" spans="20:20" x14ac:dyDescent="0.35">
      <c r="T3309" s="44">
        <v>3308</v>
      </c>
    </row>
    <row r="3310" spans="20:20" x14ac:dyDescent="0.35">
      <c r="T3310" s="44">
        <v>3309</v>
      </c>
    </row>
    <row r="3311" spans="20:20" x14ac:dyDescent="0.35">
      <c r="T3311" s="44">
        <v>3310</v>
      </c>
    </row>
    <row r="3312" spans="20:20" x14ac:dyDescent="0.35">
      <c r="T3312" s="44">
        <v>3311</v>
      </c>
    </row>
    <row r="3313" spans="20:20" x14ac:dyDescent="0.35">
      <c r="T3313" s="44">
        <v>3312</v>
      </c>
    </row>
    <row r="3314" spans="20:20" x14ac:dyDescent="0.35">
      <c r="T3314" s="44">
        <v>3313</v>
      </c>
    </row>
    <row r="3315" spans="20:20" x14ac:dyDescent="0.35">
      <c r="T3315" s="44">
        <v>3314</v>
      </c>
    </row>
    <row r="3316" spans="20:20" x14ac:dyDescent="0.35">
      <c r="T3316" s="44">
        <v>3315</v>
      </c>
    </row>
    <row r="3317" spans="20:20" x14ac:dyDescent="0.35">
      <c r="T3317" s="44">
        <v>3316</v>
      </c>
    </row>
    <row r="3318" spans="20:20" x14ac:dyDescent="0.35">
      <c r="T3318" s="44">
        <v>3317</v>
      </c>
    </row>
    <row r="3319" spans="20:20" x14ac:dyDescent="0.35">
      <c r="T3319" s="44">
        <v>3318</v>
      </c>
    </row>
    <row r="3320" spans="20:20" x14ac:dyDescent="0.35">
      <c r="T3320" s="44">
        <v>3319</v>
      </c>
    </row>
    <row r="3321" spans="20:20" x14ac:dyDescent="0.35">
      <c r="T3321" s="44">
        <v>3320</v>
      </c>
    </row>
    <row r="3322" spans="20:20" x14ac:dyDescent="0.35">
      <c r="T3322" s="44">
        <v>3321</v>
      </c>
    </row>
    <row r="3323" spans="20:20" x14ac:dyDescent="0.35">
      <c r="T3323" s="44">
        <v>3322</v>
      </c>
    </row>
    <row r="3324" spans="20:20" x14ac:dyDescent="0.35">
      <c r="T3324" s="44">
        <v>3323</v>
      </c>
    </row>
    <row r="3325" spans="20:20" x14ac:dyDescent="0.35">
      <c r="T3325" s="44">
        <v>3324</v>
      </c>
    </row>
    <row r="3326" spans="20:20" x14ac:dyDescent="0.35">
      <c r="T3326" s="44">
        <v>3325</v>
      </c>
    </row>
    <row r="3327" spans="20:20" x14ac:dyDescent="0.35">
      <c r="T3327" s="44">
        <v>3326</v>
      </c>
    </row>
    <row r="3328" spans="20:20" x14ac:dyDescent="0.35">
      <c r="T3328" s="44">
        <v>3327</v>
      </c>
    </row>
    <row r="3329" spans="20:20" x14ac:dyDescent="0.35">
      <c r="T3329" s="44">
        <v>3328</v>
      </c>
    </row>
    <row r="3330" spans="20:20" x14ac:dyDescent="0.35">
      <c r="T3330" s="44">
        <v>3329</v>
      </c>
    </row>
    <row r="3331" spans="20:20" x14ac:dyDescent="0.35">
      <c r="T3331" s="44">
        <v>3330</v>
      </c>
    </row>
    <row r="3332" spans="20:20" x14ac:dyDescent="0.35">
      <c r="T3332" s="44">
        <v>3331</v>
      </c>
    </row>
    <row r="3333" spans="20:20" x14ac:dyDescent="0.35">
      <c r="T3333" s="44">
        <v>3332</v>
      </c>
    </row>
    <row r="3334" spans="20:20" x14ac:dyDescent="0.35">
      <c r="T3334" s="44">
        <v>3333</v>
      </c>
    </row>
    <row r="3335" spans="20:20" x14ac:dyDescent="0.35">
      <c r="T3335" s="44">
        <v>3334</v>
      </c>
    </row>
    <row r="3336" spans="20:20" x14ac:dyDescent="0.35">
      <c r="T3336" s="44">
        <v>3335</v>
      </c>
    </row>
    <row r="3337" spans="20:20" x14ac:dyDescent="0.35">
      <c r="T3337" s="44">
        <v>3336</v>
      </c>
    </row>
    <row r="3338" spans="20:20" x14ac:dyDescent="0.35">
      <c r="T3338" s="44">
        <v>3337</v>
      </c>
    </row>
    <row r="3339" spans="20:20" x14ac:dyDescent="0.35">
      <c r="T3339" s="44">
        <v>3338</v>
      </c>
    </row>
    <row r="3340" spans="20:20" x14ac:dyDescent="0.35">
      <c r="T3340" s="44">
        <v>3339</v>
      </c>
    </row>
    <row r="3341" spans="20:20" x14ac:dyDescent="0.35">
      <c r="T3341" s="44">
        <v>3340</v>
      </c>
    </row>
    <row r="3342" spans="20:20" x14ac:dyDescent="0.35">
      <c r="T3342" s="44">
        <v>3341</v>
      </c>
    </row>
    <row r="3343" spans="20:20" x14ac:dyDescent="0.35">
      <c r="T3343" s="44">
        <v>3342</v>
      </c>
    </row>
    <row r="3344" spans="20:20" x14ac:dyDescent="0.35">
      <c r="T3344" s="44">
        <v>3343</v>
      </c>
    </row>
    <row r="3345" spans="20:20" x14ac:dyDescent="0.35">
      <c r="T3345" s="44">
        <v>3344</v>
      </c>
    </row>
    <row r="3346" spans="20:20" x14ac:dyDescent="0.35">
      <c r="T3346" s="44">
        <v>3345</v>
      </c>
    </row>
    <row r="3347" spans="20:20" x14ac:dyDescent="0.35">
      <c r="T3347" s="44">
        <v>3346</v>
      </c>
    </row>
    <row r="3348" spans="20:20" x14ac:dyDescent="0.35">
      <c r="T3348" s="44">
        <v>3347</v>
      </c>
    </row>
    <row r="3349" spans="20:20" x14ac:dyDescent="0.35">
      <c r="T3349" s="44">
        <v>3348</v>
      </c>
    </row>
    <row r="3350" spans="20:20" x14ac:dyDescent="0.35">
      <c r="T3350" s="44">
        <v>3349</v>
      </c>
    </row>
    <row r="3351" spans="20:20" x14ac:dyDescent="0.35">
      <c r="T3351" s="44">
        <v>3350</v>
      </c>
    </row>
    <row r="3352" spans="20:20" x14ac:dyDescent="0.35">
      <c r="T3352" s="44">
        <v>3351</v>
      </c>
    </row>
    <row r="3353" spans="20:20" x14ac:dyDescent="0.35">
      <c r="T3353" s="44">
        <v>3352</v>
      </c>
    </row>
    <row r="3354" spans="20:20" x14ac:dyDescent="0.35">
      <c r="T3354" s="44">
        <v>3353</v>
      </c>
    </row>
    <row r="3355" spans="20:20" x14ac:dyDescent="0.35">
      <c r="T3355" s="44">
        <v>3354</v>
      </c>
    </row>
    <row r="3356" spans="20:20" x14ac:dyDescent="0.35">
      <c r="T3356" s="44">
        <v>3355</v>
      </c>
    </row>
    <row r="3357" spans="20:20" x14ac:dyDescent="0.35">
      <c r="T3357" s="44">
        <v>3356</v>
      </c>
    </row>
    <row r="3358" spans="20:20" x14ac:dyDescent="0.35">
      <c r="T3358" s="44">
        <v>3357</v>
      </c>
    </row>
    <row r="3359" spans="20:20" x14ac:dyDescent="0.35">
      <c r="T3359" s="44">
        <v>3358</v>
      </c>
    </row>
    <row r="3360" spans="20:20" x14ac:dyDescent="0.35">
      <c r="T3360" s="44">
        <v>3359</v>
      </c>
    </row>
    <row r="3361" spans="20:20" x14ac:dyDescent="0.35">
      <c r="T3361" s="44">
        <v>3360</v>
      </c>
    </row>
    <row r="3362" spans="20:20" x14ac:dyDescent="0.35">
      <c r="T3362" s="44">
        <v>3361</v>
      </c>
    </row>
    <row r="3363" spans="20:20" x14ac:dyDescent="0.35">
      <c r="T3363" s="44">
        <v>3362</v>
      </c>
    </row>
    <row r="3364" spans="20:20" x14ac:dyDescent="0.35">
      <c r="T3364" s="44">
        <v>3363</v>
      </c>
    </row>
    <row r="3365" spans="20:20" x14ac:dyDescent="0.35">
      <c r="T3365" s="44">
        <v>3364</v>
      </c>
    </row>
    <row r="3366" spans="20:20" x14ac:dyDescent="0.35">
      <c r="T3366" s="44">
        <v>3365</v>
      </c>
    </row>
    <row r="3367" spans="20:20" x14ac:dyDescent="0.35">
      <c r="T3367" s="44">
        <v>3366</v>
      </c>
    </row>
    <row r="3368" spans="20:20" x14ac:dyDescent="0.35">
      <c r="T3368" s="44">
        <v>3367</v>
      </c>
    </row>
    <row r="3369" spans="20:20" x14ac:dyDescent="0.35">
      <c r="T3369" s="44">
        <v>3368</v>
      </c>
    </row>
    <row r="3370" spans="20:20" x14ac:dyDescent="0.35">
      <c r="T3370" s="44">
        <v>3369</v>
      </c>
    </row>
    <row r="3371" spans="20:20" x14ac:dyDescent="0.35">
      <c r="T3371" s="44">
        <v>3370</v>
      </c>
    </row>
    <row r="3372" spans="20:20" x14ac:dyDescent="0.35">
      <c r="T3372" s="44">
        <v>3371</v>
      </c>
    </row>
    <row r="3373" spans="20:20" x14ac:dyDescent="0.35">
      <c r="T3373" s="44">
        <v>3372</v>
      </c>
    </row>
    <row r="3374" spans="20:20" x14ac:dyDescent="0.35">
      <c r="T3374" s="44">
        <v>3373</v>
      </c>
    </row>
    <row r="3375" spans="20:20" x14ac:dyDescent="0.35">
      <c r="T3375" s="44">
        <v>3374</v>
      </c>
    </row>
    <row r="3376" spans="20:20" x14ac:dyDescent="0.35">
      <c r="T3376" s="44">
        <v>3375</v>
      </c>
    </row>
    <row r="3377" spans="20:20" x14ac:dyDescent="0.35">
      <c r="T3377" s="44">
        <v>3376</v>
      </c>
    </row>
    <row r="3378" spans="20:20" x14ac:dyDescent="0.35">
      <c r="T3378" s="44">
        <v>3377</v>
      </c>
    </row>
    <row r="3379" spans="20:20" x14ac:dyDescent="0.35">
      <c r="T3379" s="44">
        <v>3378</v>
      </c>
    </row>
    <row r="3380" spans="20:20" x14ac:dyDescent="0.35">
      <c r="T3380" s="44">
        <v>3379</v>
      </c>
    </row>
    <row r="3381" spans="20:20" x14ac:dyDescent="0.35">
      <c r="T3381" s="44">
        <v>3380</v>
      </c>
    </row>
    <row r="3382" spans="20:20" x14ac:dyDescent="0.35">
      <c r="T3382" s="44">
        <v>3381</v>
      </c>
    </row>
    <row r="3383" spans="20:20" x14ac:dyDescent="0.35">
      <c r="T3383" s="44">
        <v>3382</v>
      </c>
    </row>
    <row r="3384" spans="20:20" x14ac:dyDescent="0.35">
      <c r="T3384" s="44">
        <v>3383</v>
      </c>
    </row>
    <row r="3385" spans="20:20" x14ac:dyDescent="0.35">
      <c r="T3385" s="44">
        <v>3384</v>
      </c>
    </row>
    <row r="3386" spans="20:20" x14ac:dyDescent="0.35">
      <c r="T3386" s="44">
        <v>3385</v>
      </c>
    </row>
    <row r="3387" spans="20:20" x14ac:dyDescent="0.35">
      <c r="T3387" s="44">
        <v>3386</v>
      </c>
    </row>
    <row r="3388" spans="20:20" x14ac:dyDescent="0.35">
      <c r="T3388" s="44">
        <v>3387</v>
      </c>
    </row>
    <row r="3389" spans="20:20" x14ac:dyDescent="0.35">
      <c r="T3389" s="44">
        <v>3388</v>
      </c>
    </row>
    <row r="3390" spans="20:20" x14ac:dyDescent="0.35">
      <c r="T3390" s="44">
        <v>3389</v>
      </c>
    </row>
    <row r="3391" spans="20:20" x14ac:dyDescent="0.35">
      <c r="T3391" s="44">
        <v>3390</v>
      </c>
    </row>
    <row r="3392" spans="20:20" x14ac:dyDescent="0.35">
      <c r="T3392" s="44">
        <v>3391</v>
      </c>
    </row>
    <row r="3393" spans="20:20" x14ac:dyDescent="0.35">
      <c r="T3393" s="44">
        <v>3392</v>
      </c>
    </row>
    <row r="3394" spans="20:20" x14ac:dyDescent="0.35">
      <c r="T3394" s="44">
        <v>3393</v>
      </c>
    </row>
    <row r="3395" spans="20:20" x14ac:dyDescent="0.35">
      <c r="T3395" s="44">
        <v>3394</v>
      </c>
    </row>
    <row r="3396" spans="20:20" x14ac:dyDescent="0.35">
      <c r="T3396" s="44">
        <v>3395</v>
      </c>
    </row>
    <row r="3397" spans="20:20" x14ac:dyDescent="0.35">
      <c r="T3397" s="44">
        <v>3396</v>
      </c>
    </row>
    <row r="3398" spans="20:20" x14ac:dyDescent="0.35">
      <c r="T3398" s="44">
        <v>3397</v>
      </c>
    </row>
    <row r="3399" spans="20:20" x14ac:dyDescent="0.35">
      <c r="T3399" s="44">
        <v>3398</v>
      </c>
    </row>
    <row r="3400" spans="20:20" x14ac:dyDescent="0.35">
      <c r="T3400" s="44">
        <v>3399</v>
      </c>
    </row>
    <row r="3401" spans="20:20" x14ac:dyDescent="0.35">
      <c r="T3401" s="44">
        <v>3400</v>
      </c>
    </row>
    <row r="3402" spans="20:20" x14ac:dyDescent="0.35">
      <c r="T3402" s="44">
        <v>3401</v>
      </c>
    </row>
    <row r="3403" spans="20:20" x14ac:dyDescent="0.35">
      <c r="T3403" s="44">
        <v>3402</v>
      </c>
    </row>
    <row r="3404" spans="20:20" x14ac:dyDescent="0.35">
      <c r="T3404" s="44">
        <v>3403</v>
      </c>
    </row>
    <row r="3405" spans="20:20" x14ac:dyDescent="0.35">
      <c r="T3405" s="44">
        <v>3404</v>
      </c>
    </row>
    <row r="3406" spans="20:20" x14ac:dyDescent="0.35">
      <c r="T3406" s="44">
        <v>3405</v>
      </c>
    </row>
    <row r="3407" spans="20:20" x14ac:dyDescent="0.35">
      <c r="T3407" s="44">
        <v>3406</v>
      </c>
    </row>
    <row r="3408" spans="20:20" x14ac:dyDescent="0.35">
      <c r="T3408" s="44">
        <v>3407</v>
      </c>
    </row>
    <row r="3409" spans="20:20" x14ac:dyDescent="0.35">
      <c r="T3409" s="44">
        <v>3408</v>
      </c>
    </row>
    <row r="3410" spans="20:20" x14ac:dyDescent="0.35">
      <c r="T3410" s="44">
        <v>3409</v>
      </c>
    </row>
    <row r="3411" spans="20:20" x14ac:dyDescent="0.35">
      <c r="T3411" s="44">
        <v>3410</v>
      </c>
    </row>
    <row r="3412" spans="20:20" x14ac:dyDescent="0.35">
      <c r="T3412" s="44">
        <v>3411</v>
      </c>
    </row>
    <row r="3413" spans="20:20" x14ac:dyDescent="0.35">
      <c r="T3413" s="44">
        <v>3412</v>
      </c>
    </row>
    <row r="3414" spans="20:20" x14ac:dyDescent="0.35">
      <c r="T3414" s="44">
        <v>3413</v>
      </c>
    </row>
    <row r="3415" spans="20:20" x14ac:dyDescent="0.35">
      <c r="T3415" s="44">
        <v>3414</v>
      </c>
    </row>
    <row r="3416" spans="20:20" x14ac:dyDescent="0.35">
      <c r="T3416" s="44">
        <v>3415</v>
      </c>
    </row>
    <row r="3417" spans="20:20" x14ac:dyDescent="0.35">
      <c r="T3417" s="44">
        <v>3416</v>
      </c>
    </row>
    <row r="3418" spans="20:20" x14ac:dyDescent="0.35">
      <c r="T3418" s="44">
        <v>3417</v>
      </c>
    </row>
    <row r="3419" spans="20:20" x14ac:dyDescent="0.35">
      <c r="T3419" s="44">
        <v>3418</v>
      </c>
    </row>
    <row r="3420" spans="20:20" x14ac:dyDescent="0.35">
      <c r="T3420" s="44">
        <v>3419</v>
      </c>
    </row>
    <row r="3421" spans="20:20" x14ac:dyDescent="0.35">
      <c r="T3421" s="44">
        <v>3420</v>
      </c>
    </row>
    <row r="3422" spans="20:20" x14ac:dyDescent="0.35">
      <c r="T3422" s="44">
        <v>3421</v>
      </c>
    </row>
    <row r="3423" spans="20:20" x14ac:dyDescent="0.35">
      <c r="T3423" s="44">
        <v>3422</v>
      </c>
    </row>
    <row r="3424" spans="20:20" x14ac:dyDescent="0.35">
      <c r="T3424" s="44">
        <v>3423</v>
      </c>
    </row>
    <row r="3425" spans="20:20" x14ac:dyDescent="0.35">
      <c r="T3425" s="44">
        <v>3424</v>
      </c>
    </row>
    <row r="3426" spans="20:20" x14ac:dyDescent="0.35">
      <c r="T3426" s="44">
        <v>3425</v>
      </c>
    </row>
    <row r="3427" spans="20:20" x14ac:dyDescent="0.35">
      <c r="T3427" s="44">
        <v>3426</v>
      </c>
    </row>
    <row r="3428" spans="20:20" x14ac:dyDescent="0.35">
      <c r="T3428" s="44">
        <v>3427</v>
      </c>
    </row>
    <row r="3429" spans="20:20" x14ac:dyDescent="0.35">
      <c r="T3429" s="44">
        <v>3428</v>
      </c>
    </row>
    <row r="3430" spans="20:20" x14ac:dyDescent="0.35">
      <c r="T3430" s="44">
        <v>3429</v>
      </c>
    </row>
    <row r="3431" spans="20:20" x14ac:dyDescent="0.35">
      <c r="T3431" s="44">
        <v>3430</v>
      </c>
    </row>
    <row r="3432" spans="20:20" x14ac:dyDescent="0.35">
      <c r="T3432" s="44">
        <v>3431</v>
      </c>
    </row>
    <row r="3433" spans="20:20" x14ac:dyDescent="0.35">
      <c r="T3433" s="44">
        <v>3432</v>
      </c>
    </row>
    <row r="3434" spans="20:20" x14ac:dyDescent="0.35">
      <c r="T3434" s="44">
        <v>3433</v>
      </c>
    </row>
    <row r="3435" spans="20:20" x14ac:dyDescent="0.35">
      <c r="T3435" s="44">
        <v>3434</v>
      </c>
    </row>
    <row r="3436" spans="20:20" x14ac:dyDescent="0.35">
      <c r="T3436" s="44">
        <v>3435</v>
      </c>
    </row>
    <row r="3437" spans="20:20" x14ac:dyDescent="0.35">
      <c r="T3437" s="44">
        <v>3436</v>
      </c>
    </row>
    <row r="3438" spans="20:20" x14ac:dyDescent="0.35">
      <c r="T3438" s="44">
        <v>3437</v>
      </c>
    </row>
    <row r="3439" spans="20:20" x14ac:dyDescent="0.35">
      <c r="T3439" s="44">
        <v>3438</v>
      </c>
    </row>
    <row r="3440" spans="20:20" x14ac:dyDescent="0.35">
      <c r="T3440" s="44">
        <v>3439</v>
      </c>
    </row>
    <row r="3441" spans="20:20" x14ac:dyDescent="0.35">
      <c r="T3441" s="44">
        <v>3440</v>
      </c>
    </row>
    <row r="3442" spans="20:20" x14ac:dyDescent="0.35">
      <c r="T3442" s="44">
        <v>3441</v>
      </c>
    </row>
    <row r="3443" spans="20:20" x14ac:dyDescent="0.35">
      <c r="T3443" s="44">
        <v>3442</v>
      </c>
    </row>
    <row r="3444" spans="20:20" x14ac:dyDescent="0.35">
      <c r="T3444" s="44">
        <v>3443</v>
      </c>
    </row>
    <row r="3445" spans="20:20" x14ac:dyDescent="0.35">
      <c r="T3445" s="44">
        <v>3444</v>
      </c>
    </row>
    <row r="3446" spans="20:20" x14ac:dyDescent="0.35">
      <c r="T3446" s="44">
        <v>3445</v>
      </c>
    </row>
    <row r="3447" spans="20:20" x14ac:dyDescent="0.35">
      <c r="T3447" s="44">
        <v>3446</v>
      </c>
    </row>
    <row r="3448" spans="20:20" x14ac:dyDescent="0.35">
      <c r="T3448" s="44">
        <v>3447</v>
      </c>
    </row>
    <row r="3449" spans="20:20" x14ac:dyDescent="0.35">
      <c r="T3449" s="44">
        <v>3448</v>
      </c>
    </row>
    <row r="3450" spans="20:20" x14ac:dyDescent="0.35">
      <c r="T3450" s="44">
        <v>3449</v>
      </c>
    </row>
    <row r="3451" spans="20:20" x14ac:dyDescent="0.35">
      <c r="T3451" s="44">
        <v>3450</v>
      </c>
    </row>
    <row r="3452" spans="20:20" x14ac:dyDescent="0.35">
      <c r="T3452" s="44">
        <v>3451</v>
      </c>
    </row>
    <row r="3453" spans="20:20" x14ac:dyDescent="0.35">
      <c r="T3453" s="44">
        <v>3452</v>
      </c>
    </row>
    <row r="3454" spans="20:20" x14ac:dyDescent="0.35">
      <c r="T3454" s="44">
        <v>3453</v>
      </c>
    </row>
    <row r="3455" spans="20:20" x14ac:dyDescent="0.35">
      <c r="T3455" s="44">
        <v>3454</v>
      </c>
    </row>
    <row r="3456" spans="20:20" x14ac:dyDescent="0.35">
      <c r="T3456" s="44">
        <v>3455</v>
      </c>
    </row>
    <row r="3457" spans="20:20" x14ac:dyDescent="0.35">
      <c r="T3457" s="44">
        <v>3456</v>
      </c>
    </row>
    <row r="3458" spans="20:20" x14ac:dyDescent="0.35">
      <c r="T3458" s="44">
        <v>3457</v>
      </c>
    </row>
    <row r="3459" spans="20:20" x14ac:dyDescent="0.35">
      <c r="T3459" s="44">
        <v>3458</v>
      </c>
    </row>
    <row r="3460" spans="20:20" x14ac:dyDescent="0.35">
      <c r="T3460" s="44">
        <v>3459</v>
      </c>
    </row>
    <row r="3461" spans="20:20" x14ac:dyDescent="0.35">
      <c r="T3461" s="44">
        <v>3460</v>
      </c>
    </row>
    <row r="3462" spans="20:20" x14ac:dyDescent="0.35">
      <c r="T3462" s="44">
        <v>3461</v>
      </c>
    </row>
    <row r="3463" spans="20:20" x14ac:dyDescent="0.35">
      <c r="T3463" s="44">
        <v>3462</v>
      </c>
    </row>
    <row r="3464" spans="20:20" x14ac:dyDescent="0.35">
      <c r="T3464" s="44">
        <v>3463</v>
      </c>
    </row>
    <row r="3465" spans="20:20" x14ac:dyDescent="0.35">
      <c r="T3465" s="44">
        <v>3464</v>
      </c>
    </row>
    <row r="3466" spans="20:20" x14ac:dyDescent="0.35">
      <c r="T3466" s="44">
        <v>3465</v>
      </c>
    </row>
    <row r="3467" spans="20:20" x14ac:dyDescent="0.35">
      <c r="T3467" s="44">
        <v>3466</v>
      </c>
    </row>
    <row r="3468" spans="20:20" x14ac:dyDescent="0.35">
      <c r="T3468" s="44">
        <v>3467</v>
      </c>
    </row>
    <row r="3469" spans="20:20" x14ac:dyDescent="0.35">
      <c r="T3469" s="44">
        <v>3468</v>
      </c>
    </row>
    <row r="3470" spans="20:20" x14ac:dyDescent="0.35">
      <c r="T3470" s="44">
        <v>3469</v>
      </c>
    </row>
    <row r="3471" spans="20:20" x14ac:dyDescent="0.35">
      <c r="T3471" s="44">
        <v>3470</v>
      </c>
    </row>
    <row r="3472" spans="20:20" x14ac:dyDescent="0.35">
      <c r="T3472" s="44">
        <v>3471</v>
      </c>
    </row>
    <row r="3473" spans="20:20" x14ac:dyDescent="0.35">
      <c r="T3473" s="44">
        <v>3472</v>
      </c>
    </row>
    <row r="3474" spans="20:20" x14ac:dyDescent="0.35">
      <c r="T3474" s="44">
        <v>3473</v>
      </c>
    </row>
    <row r="3475" spans="20:20" x14ac:dyDescent="0.35">
      <c r="T3475" s="44">
        <v>3474</v>
      </c>
    </row>
    <row r="3476" spans="20:20" x14ac:dyDescent="0.35">
      <c r="T3476" s="44">
        <v>3475</v>
      </c>
    </row>
    <row r="3477" spans="20:20" x14ac:dyDescent="0.35">
      <c r="T3477" s="44">
        <v>3476</v>
      </c>
    </row>
    <row r="3478" spans="20:20" x14ac:dyDescent="0.35">
      <c r="T3478" s="44">
        <v>3477</v>
      </c>
    </row>
    <row r="3479" spans="20:20" x14ac:dyDescent="0.35">
      <c r="T3479" s="44">
        <v>3478</v>
      </c>
    </row>
    <row r="3480" spans="20:20" x14ac:dyDescent="0.35">
      <c r="T3480" s="44">
        <v>3479</v>
      </c>
    </row>
    <row r="3481" spans="20:20" x14ac:dyDescent="0.35">
      <c r="T3481" s="44">
        <v>3480</v>
      </c>
    </row>
    <row r="3482" spans="20:20" x14ac:dyDescent="0.35">
      <c r="T3482" s="44">
        <v>3481</v>
      </c>
    </row>
    <row r="3483" spans="20:20" x14ac:dyDescent="0.35">
      <c r="T3483" s="44">
        <v>3482</v>
      </c>
    </row>
    <row r="3484" spans="20:20" x14ac:dyDescent="0.35">
      <c r="T3484" s="44">
        <v>3483</v>
      </c>
    </row>
    <row r="3485" spans="20:20" x14ac:dyDescent="0.35">
      <c r="T3485" s="44">
        <v>3484</v>
      </c>
    </row>
    <row r="3486" spans="20:20" x14ac:dyDescent="0.35">
      <c r="T3486" s="44">
        <v>3485</v>
      </c>
    </row>
    <row r="3487" spans="20:20" x14ac:dyDescent="0.35">
      <c r="T3487" s="44">
        <v>3486</v>
      </c>
    </row>
    <row r="3488" spans="20:20" x14ac:dyDescent="0.35">
      <c r="T3488" s="44">
        <v>3487</v>
      </c>
    </row>
    <row r="3489" spans="20:20" x14ac:dyDescent="0.35">
      <c r="T3489" s="44">
        <v>3488</v>
      </c>
    </row>
    <row r="3490" spans="20:20" x14ac:dyDescent="0.35">
      <c r="T3490" s="44">
        <v>3489</v>
      </c>
    </row>
    <row r="3491" spans="20:20" x14ac:dyDescent="0.35">
      <c r="T3491" s="44">
        <v>3490</v>
      </c>
    </row>
    <row r="3492" spans="20:20" x14ac:dyDescent="0.35">
      <c r="T3492" s="44">
        <v>3491</v>
      </c>
    </row>
    <row r="3493" spans="20:20" x14ac:dyDescent="0.35">
      <c r="T3493" s="44">
        <v>3492</v>
      </c>
    </row>
    <row r="3494" spans="20:20" x14ac:dyDescent="0.35">
      <c r="T3494" s="44">
        <v>3493</v>
      </c>
    </row>
    <row r="3495" spans="20:20" x14ac:dyDescent="0.35">
      <c r="T3495" s="44">
        <v>3494</v>
      </c>
    </row>
    <row r="3496" spans="20:20" x14ac:dyDescent="0.35">
      <c r="T3496" s="44">
        <v>3495</v>
      </c>
    </row>
    <row r="3497" spans="20:20" x14ac:dyDescent="0.35">
      <c r="T3497" s="44">
        <v>3496</v>
      </c>
    </row>
    <row r="3498" spans="20:20" x14ac:dyDescent="0.35">
      <c r="T3498" s="44">
        <v>3497</v>
      </c>
    </row>
    <row r="3499" spans="20:20" x14ac:dyDescent="0.35">
      <c r="T3499" s="44">
        <v>3498</v>
      </c>
    </row>
    <row r="3500" spans="20:20" x14ac:dyDescent="0.35">
      <c r="T3500" s="44">
        <v>3499</v>
      </c>
    </row>
    <row r="3501" spans="20:20" x14ac:dyDescent="0.35">
      <c r="T3501" s="44">
        <v>3500</v>
      </c>
    </row>
    <row r="3502" spans="20:20" x14ac:dyDescent="0.35">
      <c r="T3502" s="44">
        <v>3501</v>
      </c>
    </row>
    <row r="3503" spans="20:20" x14ac:dyDescent="0.35">
      <c r="T3503" s="44">
        <v>3502</v>
      </c>
    </row>
    <row r="3504" spans="20:20" x14ac:dyDescent="0.35">
      <c r="T3504" s="44">
        <v>3503</v>
      </c>
    </row>
    <row r="3505" spans="20:20" x14ac:dyDescent="0.35">
      <c r="T3505" s="44">
        <v>3504</v>
      </c>
    </row>
    <row r="3506" spans="20:20" x14ac:dyDescent="0.35">
      <c r="T3506" s="44">
        <v>3505</v>
      </c>
    </row>
    <row r="3507" spans="20:20" x14ac:dyDescent="0.35">
      <c r="T3507" s="44">
        <v>3506</v>
      </c>
    </row>
    <row r="3508" spans="20:20" x14ac:dyDescent="0.35">
      <c r="T3508" s="44">
        <v>3507</v>
      </c>
    </row>
    <row r="3509" spans="20:20" x14ac:dyDescent="0.35">
      <c r="T3509" s="44">
        <v>3508</v>
      </c>
    </row>
    <row r="3510" spans="20:20" x14ac:dyDescent="0.35">
      <c r="T3510" s="44">
        <v>3509</v>
      </c>
    </row>
    <row r="3511" spans="20:20" x14ac:dyDescent="0.35">
      <c r="T3511" s="44">
        <v>3510</v>
      </c>
    </row>
    <row r="3512" spans="20:20" x14ac:dyDescent="0.35">
      <c r="T3512" s="44">
        <v>3511</v>
      </c>
    </row>
    <row r="3513" spans="20:20" x14ac:dyDescent="0.35">
      <c r="T3513" s="44">
        <v>3512</v>
      </c>
    </row>
    <row r="3514" spans="20:20" x14ac:dyDescent="0.35">
      <c r="T3514" s="44">
        <v>3513</v>
      </c>
    </row>
    <row r="3515" spans="20:20" x14ac:dyDescent="0.35">
      <c r="T3515" s="44">
        <v>3514</v>
      </c>
    </row>
    <row r="3516" spans="20:20" x14ac:dyDescent="0.35">
      <c r="T3516" s="44">
        <v>3515</v>
      </c>
    </row>
    <row r="3517" spans="20:20" x14ac:dyDescent="0.35">
      <c r="T3517" s="44">
        <v>3516</v>
      </c>
    </row>
    <row r="3518" spans="20:20" x14ac:dyDescent="0.35">
      <c r="T3518" s="44">
        <v>3517</v>
      </c>
    </row>
    <row r="3519" spans="20:20" x14ac:dyDescent="0.35">
      <c r="T3519" s="44">
        <v>3518</v>
      </c>
    </row>
    <row r="3520" spans="20:20" x14ac:dyDescent="0.35">
      <c r="T3520" s="44">
        <v>3519</v>
      </c>
    </row>
    <row r="3521" spans="20:20" x14ac:dyDescent="0.35">
      <c r="T3521" s="44">
        <v>3520</v>
      </c>
    </row>
    <row r="3522" spans="20:20" x14ac:dyDescent="0.35">
      <c r="T3522" s="44">
        <v>3521</v>
      </c>
    </row>
    <row r="3523" spans="20:20" x14ac:dyDescent="0.35">
      <c r="T3523" s="44">
        <v>3522</v>
      </c>
    </row>
    <row r="3524" spans="20:20" x14ac:dyDescent="0.35">
      <c r="T3524" s="44">
        <v>3523</v>
      </c>
    </row>
    <row r="3525" spans="20:20" x14ac:dyDescent="0.35">
      <c r="T3525" s="44">
        <v>3524</v>
      </c>
    </row>
    <row r="3526" spans="20:20" x14ac:dyDescent="0.35">
      <c r="T3526" s="44">
        <v>3525</v>
      </c>
    </row>
    <row r="3527" spans="20:20" x14ac:dyDescent="0.35">
      <c r="T3527" s="44">
        <v>3526</v>
      </c>
    </row>
    <row r="3528" spans="20:20" x14ac:dyDescent="0.35">
      <c r="T3528" s="44">
        <v>3527</v>
      </c>
    </row>
    <row r="3529" spans="20:20" x14ac:dyDescent="0.35">
      <c r="T3529" s="44">
        <v>3528</v>
      </c>
    </row>
    <row r="3530" spans="20:20" x14ac:dyDescent="0.35">
      <c r="T3530" s="44">
        <v>3529</v>
      </c>
    </row>
    <row r="3531" spans="20:20" x14ac:dyDescent="0.35">
      <c r="T3531" s="44">
        <v>3530</v>
      </c>
    </row>
    <row r="3532" spans="20:20" x14ac:dyDescent="0.35">
      <c r="T3532" s="44">
        <v>3531</v>
      </c>
    </row>
    <row r="3533" spans="20:20" x14ac:dyDescent="0.35">
      <c r="T3533" s="44">
        <v>3532</v>
      </c>
    </row>
    <row r="3534" spans="20:20" x14ac:dyDescent="0.35">
      <c r="T3534" s="44">
        <v>3533</v>
      </c>
    </row>
    <row r="3535" spans="20:20" x14ac:dyDescent="0.35">
      <c r="T3535" s="44">
        <v>3534</v>
      </c>
    </row>
    <row r="3536" spans="20:20" x14ac:dyDescent="0.35">
      <c r="T3536" s="44">
        <v>3535</v>
      </c>
    </row>
    <row r="3537" spans="20:20" x14ac:dyDescent="0.35">
      <c r="T3537" s="44">
        <v>3536</v>
      </c>
    </row>
    <row r="3538" spans="20:20" x14ac:dyDescent="0.35">
      <c r="T3538" s="44">
        <v>3537</v>
      </c>
    </row>
    <row r="3539" spans="20:20" x14ac:dyDescent="0.35">
      <c r="T3539" s="44">
        <v>3538</v>
      </c>
    </row>
    <row r="3540" spans="20:20" x14ac:dyDescent="0.35">
      <c r="T3540" s="44">
        <v>3539</v>
      </c>
    </row>
    <row r="3541" spans="20:20" x14ac:dyDescent="0.35">
      <c r="T3541" s="44">
        <v>3540</v>
      </c>
    </row>
    <row r="3542" spans="20:20" x14ac:dyDescent="0.35">
      <c r="T3542" s="44">
        <v>3541</v>
      </c>
    </row>
    <row r="3543" spans="20:20" x14ac:dyDescent="0.35">
      <c r="T3543" s="44">
        <v>3542</v>
      </c>
    </row>
    <row r="3544" spans="20:20" x14ac:dyDescent="0.35">
      <c r="T3544" s="44">
        <v>3543</v>
      </c>
    </row>
    <row r="3545" spans="20:20" x14ac:dyDescent="0.35">
      <c r="T3545" s="44">
        <v>3544</v>
      </c>
    </row>
    <row r="3546" spans="20:20" x14ac:dyDescent="0.35">
      <c r="T3546" s="44">
        <v>3545</v>
      </c>
    </row>
    <row r="3547" spans="20:20" x14ac:dyDescent="0.35">
      <c r="T3547" s="44">
        <v>3546</v>
      </c>
    </row>
    <row r="3548" spans="20:20" x14ac:dyDescent="0.35">
      <c r="T3548" s="44">
        <v>3547</v>
      </c>
    </row>
    <row r="3549" spans="20:20" x14ac:dyDescent="0.35">
      <c r="T3549" s="44">
        <v>3548</v>
      </c>
    </row>
    <row r="3550" spans="20:20" x14ac:dyDescent="0.35">
      <c r="T3550" s="44">
        <v>3549</v>
      </c>
    </row>
    <row r="3551" spans="20:20" x14ac:dyDescent="0.35">
      <c r="T3551" s="44">
        <v>3550</v>
      </c>
    </row>
    <row r="3552" spans="20:20" x14ac:dyDescent="0.35">
      <c r="T3552" s="44">
        <v>3551</v>
      </c>
    </row>
    <row r="3553" spans="20:20" x14ac:dyDescent="0.35">
      <c r="T3553" s="44">
        <v>3552</v>
      </c>
    </row>
    <row r="3554" spans="20:20" x14ac:dyDescent="0.35">
      <c r="T3554" s="44">
        <v>3553</v>
      </c>
    </row>
    <row r="3555" spans="20:20" x14ac:dyDescent="0.35">
      <c r="T3555" s="44">
        <v>3554</v>
      </c>
    </row>
    <row r="3556" spans="20:20" x14ac:dyDescent="0.35">
      <c r="T3556" s="44">
        <v>3555</v>
      </c>
    </row>
    <row r="3557" spans="20:20" x14ac:dyDescent="0.35">
      <c r="T3557" s="44">
        <v>3556</v>
      </c>
    </row>
    <row r="3558" spans="20:20" x14ac:dyDescent="0.35">
      <c r="T3558" s="44">
        <v>3557</v>
      </c>
    </row>
    <row r="3559" spans="20:20" x14ac:dyDescent="0.35">
      <c r="T3559" s="44">
        <v>3558</v>
      </c>
    </row>
    <row r="3560" spans="20:20" x14ac:dyDescent="0.35">
      <c r="T3560" s="44">
        <v>3559</v>
      </c>
    </row>
    <row r="3561" spans="20:20" x14ac:dyDescent="0.35">
      <c r="T3561" s="44">
        <v>3560</v>
      </c>
    </row>
    <row r="3562" spans="20:20" x14ac:dyDescent="0.35">
      <c r="T3562" s="44">
        <v>3561</v>
      </c>
    </row>
    <row r="3563" spans="20:20" x14ac:dyDescent="0.35">
      <c r="T3563" s="44">
        <v>3562</v>
      </c>
    </row>
    <row r="3564" spans="20:20" x14ac:dyDescent="0.35">
      <c r="T3564" s="44">
        <v>3563</v>
      </c>
    </row>
    <row r="3565" spans="20:20" x14ac:dyDescent="0.35">
      <c r="T3565" s="44">
        <v>3564</v>
      </c>
    </row>
    <row r="3566" spans="20:20" x14ac:dyDescent="0.35">
      <c r="T3566" s="44">
        <v>3565</v>
      </c>
    </row>
    <row r="3567" spans="20:20" x14ac:dyDescent="0.35">
      <c r="T3567" s="44">
        <v>3566</v>
      </c>
    </row>
    <row r="3568" spans="20:20" x14ac:dyDescent="0.35">
      <c r="T3568" s="44">
        <v>3567</v>
      </c>
    </row>
    <row r="3569" spans="20:20" x14ac:dyDescent="0.35">
      <c r="T3569" s="44">
        <v>3568</v>
      </c>
    </row>
    <row r="3570" spans="20:20" x14ac:dyDescent="0.35">
      <c r="T3570" s="44">
        <v>3569</v>
      </c>
    </row>
    <row r="3571" spans="20:20" x14ac:dyDescent="0.35">
      <c r="T3571" s="44">
        <v>3570</v>
      </c>
    </row>
    <row r="3572" spans="20:20" x14ac:dyDescent="0.35">
      <c r="T3572" s="44">
        <v>3571</v>
      </c>
    </row>
    <row r="3573" spans="20:20" x14ac:dyDescent="0.35">
      <c r="T3573" s="44">
        <v>3572</v>
      </c>
    </row>
    <row r="3574" spans="20:20" x14ac:dyDescent="0.35">
      <c r="T3574" s="44">
        <v>3573</v>
      </c>
    </row>
    <row r="3575" spans="20:20" x14ac:dyDescent="0.35">
      <c r="T3575" s="44">
        <v>3574</v>
      </c>
    </row>
    <row r="3576" spans="20:20" x14ac:dyDescent="0.35">
      <c r="T3576" s="44">
        <v>3575</v>
      </c>
    </row>
    <row r="3577" spans="20:20" x14ac:dyDescent="0.35">
      <c r="T3577" s="44">
        <v>3576</v>
      </c>
    </row>
    <row r="3578" spans="20:20" x14ac:dyDescent="0.35">
      <c r="T3578" s="44">
        <v>3577</v>
      </c>
    </row>
    <row r="3579" spans="20:20" x14ac:dyDescent="0.35">
      <c r="T3579" s="44">
        <v>3578</v>
      </c>
    </row>
    <row r="3580" spans="20:20" x14ac:dyDescent="0.35">
      <c r="T3580" s="44">
        <v>3579</v>
      </c>
    </row>
    <row r="3581" spans="20:20" x14ac:dyDescent="0.35">
      <c r="T3581" s="44">
        <v>3580</v>
      </c>
    </row>
    <row r="3582" spans="20:20" x14ac:dyDescent="0.35">
      <c r="T3582" s="44">
        <v>3581</v>
      </c>
    </row>
    <row r="3583" spans="20:20" x14ac:dyDescent="0.35">
      <c r="T3583" s="44">
        <v>3582</v>
      </c>
    </row>
    <row r="3584" spans="20:20" x14ac:dyDescent="0.35">
      <c r="T3584" s="44">
        <v>3583</v>
      </c>
    </row>
    <row r="3585" spans="20:20" x14ac:dyDescent="0.35">
      <c r="T3585" s="44">
        <v>3584</v>
      </c>
    </row>
    <row r="3586" spans="20:20" x14ac:dyDescent="0.35">
      <c r="T3586" s="44">
        <v>3585</v>
      </c>
    </row>
    <row r="3587" spans="20:20" x14ac:dyDescent="0.35">
      <c r="T3587" s="44">
        <v>3586</v>
      </c>
    </row>
    <row r="3588" spans="20:20" x14ac:dyDescent="0.35">
      <c r="T3588" s="44">
        <v>3587</v>
      </c>
    </row>
    <row r="3589" spans="20:20" x14ac:dyDescent="0.35">
      <c r="T3589" s="44">
        <v>3588</v>
      </c>
    </row>
    <row r="3590" spans="20:20" x14ac:dyDescent="0.35">
      <c r="T3590" s="44">
        <v>3589</v>
      </c>
    </row>
    <row r="3591" spans="20:20" x14ac:dyDescent="0.35">
      <c r="T3591" s="44">
        <v>3590</v>
      </c>
    </row>
    <row r="3592" spans="20:20" x14ac:dyDescent="0.35">
      <c r="T3592" s="44">
        <v>3591</v>
      </c>
    </row>
    <row r="3593" spans="20:20" x14ac:dyDescent="0.35">
      <c r="T3593" s="44">
        <v>3592</v>
      </c>
    </row>
    <row r="3594" spans="20:20" x14ac:dyDescent="0.35">
      <c r="T3594" s="44">
        <v>3593</v>
      </c>
    </row>
    <row r="3595" spans="20:20" x14ac:dyDescent="0.35">
      <c r="T3595" s="44">
        <v>3594</v>
      </c>
    </row>
    <row r="3596" spans="20:20" x14ac:dyDescent="0.35">
      <c r="T3596" s="44">
        <v>3595</v>
      </c>
    </row>
    <row r="3597" spans="20:20" x14ac:dyDescent="0.35">
      <c r="T3597" s="44">
        <v>3596</v>
      </c>
    </row>
    <row r="3598" spans="20:20" x14ac:dyDescent="0.35">
      <c r="T3598" s="44">
        <v>3597</v>
      </c>
    </row>
    <row r="3599" spans="20:20" x14ac:dyDescent="0.35">
      <c r="T3599" s="44">
        <v>3598</v>
      </c>
    </row>
    <row r="3600" spans="20:20" x14ac:dyDescent="0.35">
      <c r="T3600" s="44">
        <v>3599</v>
      </c>
    </row>
    <row r="3601" spans="20:20" x14ac:dyDescent="0.35">
      <c r="T3601" s="44">
        <v>3600</v>
      </c>
    </row>
    <row r="3602" spans="20:20" x14ac:dyDescent="0.35">
      <c r="T3602" s="44">
        <v>3601</v>
      </c>
    </row>
    <row r="3603" spans="20:20" x14ac:dyDescent="0.35">
      <c r="T3603" s="44">
        <v>3602</v>
      </c>
    </row>
    <row r="3604" spans="20:20" x14ac:dyDescent="0.35">
      <c r="T3604" s="44">
        <v>3603</v>
      </c>
    </row>
    <row r="3605" spans="20:20" x14ac:dyDescent="0.35">
      <c r="T3605" s="44">
        <v>3604</v>
      </c>
    </row>
    <row r="3606" spans="20:20" x14ac:dyDescent="0.35">
      <c r="T3606" s="44">
        <v>3605</v>
      </c>
    </row>
    <row r="3607" spans="20:20" x14ac:dyDescent="0.35">
      <c r="T3607" s="44">
        <v>3606</v>
      </c>
    </row>
    <row r="3608" spans="20:20" x14ac:dyDescent="0.35">
      <c r="T3608" s="44">
        <v>3607</v>
      </c>
    </row>
    <row r="3609" spans="20:20" x14ac:dyDescent="0.35">
      <c r="T3609" s="44">
        <v>3608</v>
      </c>
    </row>
    <row r="3610" spans="20:20" x14ac:dyDescent="0.35">
      <c r="T3610" s="44">
        <v>3609</v>
      </c>
    </row>
    <row r="3611" spans="20:20" x14ac:dyDescent="0.35">
      <c r="T3611" s="44">
        <v>3610</v>
      </c>
    </row>
    <row r="3612" spans="20:20" x14ac:dyDescent="0.35">
      <c r="T3612" s="44">
        <v>3611</v>
      </c>
    </row>
    <row r="3613" spans="20:20" x14ac:dyDescent="0.35">
      <c r="T3613" s="44">
        <v>3612</v>
      </c>
    </row>
    <row r="3614" spans="20:20" x14ac:dyDescent="0.35">
      <c r="T3614" s="44">
        <v>3613</v>
      </c>
    </row>
    <row r="3615" spans="20:20" x14ac:dyDescent="0.35">
      <c r="T3615" s="44">
        <v>3614</v>
      </c>
    </row>
    <row r="3616" spans="20:20" x14ac:dyDescent="0.35">
      <c r="T3616" s="44">
        <v>3615</v>
      </c>
    </row>
    <row r="3617" spans="20:20" x14ac:dyDescent="0.35">
      <c r="T3617" s="44">
        <v>3616</v>
      </c>
    </row>
    <row r="3618" spans="20:20" x14ac:dyDescent="0.35">
      <c r="T3618" s="44">
        <v>3617</v>
      </c>
    </row>
    <row r="3619" spans="20:20" x14ac:dyDescent="0.35">
      <c r="T3619" s="44">
        <v>3618</v>
      </c>
    </row>
    <row r="3620" spans="20:20" x14ac:dyDescent="0.35">
      <c r="T3620" s="44">
        <v>3619</v>
      </c>
    </row>
    <row r="3621" spans="20:20" x14ac:dyDescent="0.35">
      <c r="T3621" s="44">
        <v>3620</v>
      </c>
    </row>
    <row r="3622" spans="20:20" x14ac:dyDescent="0.35">
      <c r="T3622" s="44">
        <v>3621</v>
      </c>
    </row>
    <row r="3623" spans="20:20" x14ac:dyDescent="0.35">
      <c r="T3623" s="44">
        <v>3622</v>
      </c>
    </row>
    <row r="3624" spans="20:20" x14ac:dyDescent="0.35">
      <c r="T3624" s="44">
        <v>3623</v>
      </c>
    </row>
    <row r="3625" spans="20:20" x14ac:dyDescent="0.35">
      <c r="T3625" s="44">
        <v>3624</v>
      </c>
    </row>
    <row r="3626" spans="20:20" x14ac:dyDescent="0.35">
      <c r="T3626" s="44">
        <v>3625</v>
      </c>
    </row>
    <row r="3627" spans="20:20" x14ac:dyDescent="0.35">
      <c r="T3627" s="44">
        <v>3626</v>
      </c>
    </row>
    <row r="3628" spans="20:20" x14ac:dyDescent="0.35">
      <c r="T3628" s="44">
        <v>3627</v>
      </c>
    </row>
    <row r="3629" spans="20:20" x14ac:dyDescent="0.35">
      <c r="T3629" s="44">
        <v>3628</v>
      </c>
    </row>
    <row r="3630" spans="20:20" x14ac:dyDescent="0.35">
      <c r="T3630" s="44">
        <v>3629</v>
      </c>
    </row>
    <row r="3631" spans="20:20" x14ac:dyDescent="0.35">
      <c r="T3631" s="44">
        <v>3630</v>
      </c>
    </row>
    <row r="3632" spans="20:20" x14ac:dyDescent="0.35">
      <c r="T3632" s="44">
        <v>3631</v>
      </c>
    </row>
    <row r="3633" spans="20:20" x14ac:dyDescent="0.35">
      <c r="T3633" s="44">
        <v>3632</v>
      </c>
    </row>
    <row r="3634" spans="20:20" x14ac:dyDescent="0.35">
      <c r="T3634" s="44">
        <v>3633</v>
      </c>
    </row>
    <row r="3635" spans="20:20" x14ac:dyDescent="0.35">
      <c r="T3635" s="44">
        <v>3634</v>
      </c>
    </row>
    <row r="3636" spans="20:20" x14ac:dyDescent="0.35">
      <c r="T3636" s="44">
        <v>3635</v>
      </c>
    </row>
    <row r="3637" spans="20:20" x14ac:dyDescent="0.35">
      <c r="T3637" s="44">
        <v>3636</v>
      </c>
    </row>
    <row r="3638" spans="20:20" x14ac:dyDescent="0.35">
      <c r="T3638" s="44">
        <v>3637</v>
      </c>
    </row>
    <row r="3639" spans="20:20" x14ac:dyDescent="0.35">
      <c r="T3639" s="44">
        <v>3638</v>
      </c>
    </row>
    <row r="3640" spans="20:20" x14ac:dyDescent="0.35">
      <c r="T3640" s="44">
        <v>3639</v>
      </c>
    </row>
    <row r="3641" spans="20:20" x14ac:dyDescent="0.35">
      <c r="T3641" s="44">
        <v>3640</v>
      </c>
    </row>
    <row r="3642" spans="20:20" x14ac:dyDescent="0.35">
      <c r="T3642" s="44">
        <v>3641</v>
      </c>
    </row>
    <row r="3643" spans="20:20" x14ac:dyDescent="0.35">
      <c r="T3643" s="44">
        <v>3642</v>
      </c>
    </row>
    <row r="3644" spans="20:20" x14ac:dyDescent="0.35">
      <c r="T3644" s="44">
        <v>3643</v>
      </c>
    </row>
    <row r="3645" spans="20:20" x14ac:dyDescent="0.35">
      <c r="T3645" s="44">
        <v>3644</v>
      </c>
    </row>
    <row r="3646" spans="20:20" x14ac:dyDescent="0.35">
      <c r="T3646" s="44">
        <v>3645</v>
      </c>
    </row>
    <row r="3647" spans="20:20" x14ac:dyDescent="0.35">
      <c r="T3647" s="44">
        <v>3646</v>
      </c>
    </row>
    <row r="3648" spans="20:20" x14ac:dyDescent="0.35">
      <c r="T3648" s="44">
        <v>3647</v>
      </c>
    </row>
    <row r="3649" spans="20:20" x14ac:dyDescent="0.35">
      <c r="T3649" s="44">
        <v>3648</v>
      </c>
    </row>
    <row r="3650" spans="20:20" x14ac:dyDescent="0.35">
      <c r="T3650" s="44">
        <v>3649</v>
      </c>
    </row>
    <row r="3651" spans="20:20" x14ac:dyDescent="0.35">
      <c r="T3651" s="44">
        <v>3650</v>
      </c>
    </row>
    <row r="3652" spans="20:20" x14ac:dyDescent="0.35">
      <c r="T3652" s="44">
        <v>3651</v>
      </c>
    </row>
    <row r="3653" spans="20:20" x14ac:dyDescent="0.35">
      <c r="T3653" s="44">
        <v>3652</v>
      </c>
    </row>
    <row r="3654" spans="20:20" x14ac:dyDescent="0.35">
      <c r="T3654" s="44">
        <v>3653</v>
      </c>
    </row>
    <row r="3655" spans="20:20" x14ac:dyDescent="0.35">
      <c r="T3655" s="44">
        <v>3654</v>
      </c>
    </row>
    <row r="3656" spans="20:20" x14ac:dyDescent="0.35">
      <c r="T3656" s="44">
        <v>3655</v>
      </c>
    </row>
    <row r="3657" spans="20:20" x14ac:dyDescent="0.35">
      <c r="T3657" s="44">
        <v>3656</v>
      </c>
    </row>
    <row r="3658" spans="20:20" x14ac:dyDescent="0.35">
      <c r="T3658" s="44">
        <v>3657</v>
      </c>
    </row>
    <row r="3659" spans="20:20" x14ac:dyDescent="0.35">
      <c r="T3659" s="44">
        <v>3658</v>
      </c>
    </row>
    <row r="3660" spans="20:20" x14ac:dyDescent="0.35">
      <c r="T3660" s="44">
        <v>3659</v>
      </c>
    </row>
    <row r="3661" spans="20:20" x14ac:dyDescent="0.35">
      <c r="T3661" s="44">
        <v>3660</v>
      </c>
    </row>
    <row r="3662" spans="20:20" x14ac:dyDescent="0.35">
      <c r="T3662" s="44">
        <v>3661</v>
      </c>
    </row>
    <row r="3663" spans="20:20" x14ac:dyDescent="0.35">
      <c r="T3663" s="44">
        <v>3662</v>
      </c>
    </row>
    <row r="3664" spans="20:20" x14ac:dyDescent="0.35">
      <c r="T3664" s="44">
        <v>3663</v>
      </c>
    </row>
    <row r="3665" spans="20:20" x14ac:dyDescent="0.35">
      <c r="T3665" s="44">
        <v>3664</v>
      </c>
    </row>
    <row r="3666" spans="20:20" x14ac:dyDescent="0.35">
      <c r="T3666" s="44">
        <v>3665</v>
      </c>
    </row>
    <row r="3667" spans="20:20" x14ac:dyDescent="0.35">
      <c r="T3667" s="44">
        <v>3666</v>
      </c>
    </row>
    <row r="3668" spans="20:20" x14ac:dyDescent="0.35">
      <c r="T3668" s="44">
        <v>3667</v>
      </c>
    </row>
    <row r="3669" spans="20:20" x14ac:dyDescent="0.35">
      <c r="T3669" s="44">
        <v>3668</v>
      </c>
    </row>
    <row r="3670" spans="20:20" x14ac:dyDescent="0.35">
      <c r="T3670" s="44">
        <v>3669</v>
      </c>
    </row>
    <row r="3671" spans="20:20" x14ac:dyDescent="0.35">
      <c r="T3671" s="44">
        <v>3670</v>
      </c>
    </row>
    <row r="3672" spans="20:20" x14ac:dyDescent="0.35">
      <c r="T3672" s="44">
        <v>3671</v>
      </c>
    </row>
    <row r="3673" spans="20:20" x14ac:dyDescent="0.35">
      <c r="T3673" s="44">
        <v>3672</v>
      </c>
    </row>
    <row r="3674" spans="20:20" x14ac:dyDescent="0.35">
      <c r="T3674" s="44">
        <v>3673</v>
      </c>
    </row>
    <row r="3675" spans="20:20" x14ac:dyDescent="0.35">
      <c r="T3675" s="44">
        <v>3674</v>
      </c>
    </row>
    <row r="3676" spans="20:20" x14ac:dyDescent="0.35">
      <c r="T3676" s="44">
        <v>3675</v>
      </c>
    </row>
    <row r="3677" spans="20:20" x14ac:dyDescent="0.35">
      <c r="T3677" s="44">
        <v>3676</v>
      </c>
    </row>
    <row r="3678" spans="20:20" x14ac:dyDescent="0.35">
      <c r="T3678" s="44">
        <v>3677</v>
      </c>
    </row>
    <row r="3679" spans="20:20" x14ac:dyDescent="0.35">
      <c r="T3679" s="44">
        <v>3678</v>
      </c>
    </row>
    <row r="3680" spans="20:20" x14ac:dyDescent="0.35">
      <c r="T3680" s="44">
        <v>3679</v>
      </c>
    </row>
    <row r="3681" spans="20:20" x14ac:dyDescent="0.35">
      <c r="T3681" s="44">
        <v>3680</v>
      </c>
    </row>
    <row r="3682" spans="20:20" x14ac:dyDescent="0.35">
      <c r="T3682" s="44">
        <v>3681</v>
      </c>
    </row>
    <row r="3683" spans="20:20" x14ac:dyDescent="0.35">
      <c r="T3683" s="44">
        <v>3682</v>
      </c>
    </row>
    <row r="3684" spans="20:20" x14ac:dyDescent="0.35">
      <c r="T3684" s="44">
        <v>3683</v>
      </c>
    </row>
    <row r="3685" spans="20:20" x14ac:dyDescent="0.35">
      <c r="T3685" s="44">
        <v>3684</v>
      </c>
    </row>
    <row r="3686" spans="20:20" x14ac:dyDescent="0.35">
      <c r="T3686" s="44">
        <v>3685</v>
      </c>
    </row>
    <row r="3687" spans="20:20" x14ac:dyDescent="0.35">
      <c r="T3687" s="44">
        <v>3686</v>
      </c>
    </row>
    <row r="3688" spans="20:20" x14ac:dyDescent="0.35">
      <c r="T3688" s="44">
        <v>3687</v>
      </c>
    </row>
    <row r="3689" spans="20:20" x14ac:dyDescent="0.35">
      <c r="T3689" s="44">
        <v>3688</v>
      </c>
    </row>
    <row r="3690" spans="20:20" x14ac:dyDescent="0.35">
      <c r="T3690" s="44">
        <v>3689</v>
      </c>
    </row>
    <row r="3691" spans="20:20" x14ac:dyDescent="0.35">
      <c r="T3691" s="44">
        <v>3690</v>
      </c>
    </row>
    <row r="3692" spans="20:20" x14ac:dyDescent="0.35">
      <c r="T3692" s="44">
        <v>3691</v>
      </c>
    </row>
    <row r="3693" spans="20:20" x14ac:dyDescent="0.35">
      <c r="T3693" s="44">
        <v>3692</v>
      </c>
    </row>
    <row r="3694" spans="20:20" x14ac:dyDescent="0.35">
      <c r="T3694" s="44">
        <v>3693</v>
      </c>
    </row>
    <row r="3695" spans="20:20" x14ac:dyDescent="0.35">
      <c r="T3695" s="44">
        <v>3694</v>
      </c>
    </row>
    <row r="3696" spans="20:20" x14ac:dyDescent="0.35">
      <c r="T3696" s="44">
        <v>3695</v>
      </c>
    </row>
    <row r="3697" spans="20:20" x14ac:dyDescent="0.35">
      <c r="T3697" s="44">
        <v>3696</v>
      </c>
    </row>
    <row r="3698" spans="20:20" x14ac:dyDescent="0.35">
      <c r="T3698" s="44">
        <v>3697</v>
      </c>
    </row>
    <row r="3699" spans="20:20" x14ac:dyDescent="0.35">
      <c r="T3699" s="44">
        <v>3698</v>
      </c>
    </row>
    <row r="3700" spans="20:20" x14ac:dyDescent="0.35">
      <c r="T3700" s="44">
        <v>3699</v>
      </c>
    </row>
    <row r="3701" spans="20:20" x14ac:dyDescent="0.35">
      <c r="T3701" s="44">
        <v>3700</v>
      </c>
    </row>
    <row r="3702" spans="20:20" x14ac:dyDescent="0.35">
      <c r="T3702" s="44">
        <v>3701</v>
      </c>
    </row>
    <row r="3703" spans="20:20" x14ac:dyDescent="0.35">
      <c r="T3703" s="44">
        <v>3702</v>
      </c>
    </row>
    <row r="3704" spans="20:20" x14ac:dyDescent="0.35">
      <c r="T3704" s="44">
        <v>3703</v>
      </c>
    </row>
    <row r="3705" spans="20:20" x14ac:dyDescent="0.35">
      <c r="T3705" s="44">
        <v>3704</v>
      </c>
    </row>
    <row r="3706" spans="20:20" x14ac:dyDescent="0.35">
      <c r="T3706" s="44">
        <v>3705</v>
      </c>
    </row>
    <row r="3707" spans="20:20" x14ac:dyDescent="0.35">
      <c r="T3707" s="44">
        <v>3706</v>
      </c>
    </row>
    <row r="3708" spans="20:20" x14ac:dyDescent="0.35">
      <c r="T3708" s="44">
        <v>3707</v>
      </c>
    </row>
    <row r="3709" spans="20:20" x14ac:dyDescent="0.35">
      <c r="T3709" s="44">
        <v>3708</v>
      </c>
    </row>
    <row r="3710" spans="20:20" x14ac:dyDescent="0.35">
      <c r="T3710" s="44">
        <v>3709</v>
      </c>
    </row>
    <row r="3711" spans="20:20" x14ac:dyDescent="0.35">
      <c r="T3711" s="44">
        <v>3710</v>
      </c>
    </row>
    <row r="3712" spans="20:20" x14ac:dyDescent="0.35">
      <c r="T3712" s="44">
        <v>3711</v>
      </c>
    </row>
    <row r="3713" spans="20:20" x14ac:dyDescent="0.35">
      <c r="T3713" s="44">
        <v>3712</v>
      </c>
    </row>
    <row r="3714" spans="20:20" x14ac:dyDescent="0.35">
      <c r="T3714" s="44">
        <v>3713</v>
      </c>
    </row>
    <row r="3715" spans="20:20" x14ac:dyDescent="0.35">
      <c r="T3715" s="44">
        <v>3714</v>
      </c>
    </row>
    <row r="3716" spans="20:20" x14ac:dyDescent="0.35">
      <c r="T3716" s="44">
        <v>3715</v>
      </c>
    </row>
    <row r="3717" spans="20:20" x14ac:dyDescent="0.35">
      <c r="T3717" s="44">
        <v>3716</v>
      </c>
    </row>
    <row r="3718" spans="20:20" x14ac:dyDescent="0.35">
      <c r="T3718" s="44">
        <v>3717</v>
      </c>
    </row>
    <row r="3719" spans="20:20" x14ac:dyDescent="0.35">
      <c r="T3719" s="44">
        <v>3718</v>
      </c>
    </row>
    <row r="3720" spans="20:20" x14ac:dyDescent="0.35">
      <c r="T3720" s="44">
        <v>3719</v>
      </c>
    </row>
    <row r="3721" spans="20:20" x14ac:dyDescent="0.35">
      <c r="T3721" s="44">
        <v>3720</v>
      </c>
    </row>
    <row r="3722" spans="20:20" x14ac:dyDescent="0.35">
      <c r="T3722" s="44">
        <v>3721</v>
      </c>
    </row>
    <row r="3723" spans="20:20" x14ac:dyDescent="0.35">
      <c r="T3723" s="44">
        <v>3722</v>
      </c>
    </row>
    <row r="3724" spans="20:20" x14ac:dyDescent="0.35">
      <c r="T3724" s="44">
        <v>3723</v>
      </c>
    </row>
    <row r="3725" spans="20:20" x14ac:dyDescent="0.35">
      <c r="T3725" s="44">
        <v>3724</v>
      </c>
    </row>
    <row r="3726" spans="20:20" x14ac:dyDescent="0.35">
      <c r="T3726" s="44">
        <v>3725</v>
      </c>
    </row>
    <row r="3727" spans="20:20" x14ac:dyDescent="0.35">
      <c r="T3727" s="44">
        <v>3726</v>
      </c>
    </row>
    <row r="3728" spans="20:20" x14ac:dyDescent="0.35">
      <c r="T3728" s="44">
        <v>3727</v>
      </c>
    </row>
    <row r="3729" spans="20:20" x14ac:dyDescent="0.35">
      <c r="T3729" s="44">
        <v>3728</v>
      </c>
    </row>
    <row r="3730" spans="20:20" x14ac:dyDescent="0.35">
      <c r="T3730" s="44">
        <v>3729</v>
      </c>
    </row>
    <row r="3731" spans="20:20" x14ac:dyDescent="0.35">
      <c r="T3731" s="44">
        <v>3730</v>
      </c>
    </row>
    <row r="3732" spans="20:20" x14ac:dyDescent="0.35">
      <c r="T3732" s="44">
        <v>3731</v>
      </c>
    </row>
    <row r="3733" spans="20:20" x14ac:dyDescent="0.35">
      <c r="T3733" s="44">
        <v>3732</v>
      </c>
    </row>
    <row r="3734" spans="20:20" x14ac:dyDescent="0.35">
      <c r="T3734" s="44">
        <v>3733</v>
      </c>
    </row>
    <row r="3735" spans="20:20" x14ac:dyDescent="0.35">
      <c r="T3735" s="44">
        <v>3734</v>
      </c>
    </row>
    <row r="3736" spans="20:20" x14ac:dyDescent="0.35">
      <c r="T3736" s="44">
        <v>3735</v>
      </c>
    </row>
    <row r="3737" spans="20:20" x14ac:dyDescent="0.35">
      <c r="T3737" s="44">
        <v>3736</v>
      </c>
    </row>
    <row r="3738" spans="20:20" x14ac:dyDescent="0.35">
      <c r="T3738" s="44">
        <v>3737</v>
      </c>
    </row>
    <row r="3739" spans="20:20" x14ac:dyDescent="0.35">
      <c r="T3739" s="44">
        <v>3738</v>
      </c>
    </row>
    <row r="3740" spans="20:20" x14ac:dyDescent="0.35">
      <c r="T3740" s="44">
        <v>3739</v>
      </c>
    </row>
    <row r="3741" spans="20:20" x14ac:dyDescent="0.35">
      <c r="T3741" s="44">
        <v>3740</v>
      </c>
    </row>
    <row r="3742" spans="20:20" x14ac:dyDescent="0.35">
      <c r="T3742" s="44">
        <v>3741</v>
      </c>
    </row>
    <row r="3743" spans="20:20" x14ac:dyDescent="0.35">
      <c r="T3743" s="44">
        <v>3742</v>
      </c>
    </row>
    <row r="3744" spans="20:20" x14ac:dyDescent="0.35">
      <c r="T3744" s="44">
        <v>3743</v>
      </c>
    </row>
    <row r="3745" spans="20:20" x14ac:dyDescent="0.35">
      <c r="T3745" s="44">
        <v>3744</v>
      </c>
    </row>
    <row r="3746" spans="20:20" x14ac:dyDescent="0.35">
      <c r="T3746" s="44">
        <v>3745</v>
      </c>
    </row>
    <row r="3747" spans="20:20" x14ac:dyDescent="0.35">
      <c r="T3747" s="44">
        <v>3746</v>
      </c>
    </row>
    <row r="3748" spans="20:20" x14ac:dyDescent="0.35">
      <c r="T3748" s="44">
        <v>3747</v>
      </c>
    </row>
    <row r="3749" spans="20:20" x14ac:dyDescent="0.35">
      <c r="T3749" s="44">
        <v>3748</v>
      </c>
    </row>
    <row r="3750" spans="20:20" x14ac:dyDescent="0.35">
      <c r="T3750" s="44">
        <v>3749</v>
      </c>
    </row>
    <row r="3751" spans="20:20" x14ac:dyDescent="0.35">
      <c r="T3751" s="44">
        <v>3750</v>
      </c>
    </row>
    <row r="3752" spans="20:20" x14ac:dyDescent="0.35">
      <c r="T3752" s="44">
        <v>3751</v>
      </c>
    </row>
    <row r="3753" spans="20:20" x14ac:dyDescent="0.35">
      <c r="T3753" s="44">
        <v>3752</v>
      </c>
    </row>
    <row r="3754" spans="20:20" x14ac:dyDescent="0.35">
      <c r="T3754" s="44">
        <v>3753</v>
      </c>
    </row>
    <row r="3755" spans="20:20" x14ac:dyDescent="0.35">
      <c r="T3755" s="44">
        <v>3754</v>
      </c>
    </row>
    <row r="3756" spans="20:20" x14ac:dyDescent="0.35">
      <c r="T3756" s="44">
        <v>3755</v>
      </c>
    </row>
    <row r="3757" spans="20:20" x14ac:dyDescent="0.35">
      <c r="T3757" s="44">
        <v>3756</v>
      </c>
    </row>
    <row r="3758" spans="20:20" x14ac:dyDescent="0.35">
      <c r="T3758" s="44">
        <v>3757</v>
      </c>
    </row>
    <row r="3759" spans="20:20" x14ac:dyDescent="0.35">
      <c r="T3759" s="44">
        <v>3758</v>
      </c>
    </row>
    <row r="3760" spans="20:20" x14ac:dyDescent="0.35">
      <c r="T3760" s="44">
        <v>3759</v>
      </c>
    </row>
    <row r="3761" spans="20:20" x14ac:dyDescent="0.35">
      <c r="T3761" s="44">
        <v>3760</v>
      </c>
    </row>
    <row r="3762" spans="20:20" x14ac:dyDescent="0.35">
      <c r="T3762" s="44">
        <v>3761</v>
      </c>
    </row>
    <row r="3763" spans="20:20" x14ac:dyDescent="0.35">
      <c r="T3763" s="44">
        <v>3762</v>
      </c>
    </row>
    <row r="3764" spans="20:20" x14ac:dyDescent="0.35">
      <c r="T3764" s="44">
        <v>3763</v>
      </c>
    </row>
    <row r="3765" spans="20:20" x14ac:dyDescent="0.35">
      <c r="T3765" s="44">
        <v>3764</v>
      </c>
    </row>
    <row r="3766" spans="20:20" x14ac:dyDescent="0.35">
      <c r="T3766" s="44">
        <v>3765</v>
      </c>
    </row>
    <row r="3767" spans="20:20" x14ac:dyDescent="0.35">
      <c r="T3767" s="44">
        <v>3766</v>
      </c>
    </row>
    <row r="3768" spans="20:20" x14ac:dyDescent="0.35">
      <c r="T3768" s="44">
        <v>3767</v>
      </c>
    </row>
    <row r="3769" spans="20:20" x14ac:dyDescent="0.35">
      <c r="T3769" s="44">
        <v>3768</v>
      </c>
    </row>
    <row r="3770" spans="20:20" x14ac:dyDescent="0.35">
      <c r="T3770" s="44">
        <v>3769</v>
      </c>
    </row>
    <row r="3771" spans="20:20" x14ac:dyDescent="0.35">
      <c r="T3771" s="44">
        <v>3770</v>
      </c>
    </row>
    <row r="3772" spans="20:20" x14ac:dyDescent="0.35">
      <c r="T3772" s="44">
        <v>3771</v>
      </c>
    </row>
    <row r="3773" spans="20:20" x14ac:dyDescent="0.35">
      <c r="T3773" s="44">
        <v>3772</v>
      </c>
    </row>
    <row r="3774" spans="20:20" x14ac:dyDescent="0.35">
      <c r="T3774" s="44">
        <v>3773</v>
      </c>
    </row>
    <row r="3775" spans="20:20" x14ac:dyDescent="0.35">
      <c r="T3775" s="44">
        <v>3774</v>
      </c>
    </row>
    <row r="3776" spans="20:20" x14ac:dyDescent="0.35">
      <c r="T3776" s="44">
        <v>3775</v>
      </c>
    </row>
    <row r="3777" spans="20:20" x14ac:dyDescent="0.35">
      <c r="T3777" s="44">
        <v>3776</v>
      </c>
    </row>
    <row r="3778" spans="20:20" x14ac:dyDescent="0.35">
      <c r="T3778" s="44">
        <v>3777</v>
      </c>
    </row>
    <row r="3779" spans="20:20" x14ac:dyDescent="0.35">
      <c r="T3779" s="44">
        <v>3778</v>
      </c>
    </row>
    <row r="3780" spans="20:20" x14ac:dyDescent="0.35">
      <c r="T3780" s="44">
        <v>3779</v>
      </c>
    </row>
    <row r="3781" spans="20:20" x14ac:dyDescent="0.35">
      <c r="T3781" s="44">
        <v>3780</v>
      </c>
    </row>
    <row r="3782" spans="20:20" x14ac:dyDescent="0.35">
      <c r="T3782" s="44">
        <v>3781</v>
      </c>
    </row>
    <row r="3783" spans="20:20" x14ac:dyDescent="0.35">
      <c r="T3783" s="44">
        <v>3782</v>
      </c>
    </row>
    <row r="3784" spans="20:20" x14ac:dyDescent="0.35">
      <c r="T3784" s="44">
        <v>3783</v>
      </c>
    </row>
    <row r="3785" spans="20:20" x14ac:dyDescent="0.35">
      <c r="T3785" s="44">
        <v>3784</v>
      </c>
    </row>
    <row r="3786" spans="20:20" x14ac:dyDescent="0.35">
      <c r="T3786" s="44">
        <v>3785</v>
      </c>
    </row>
    <row r="3787" spans="20:20" x14ac:dyDescent="0.35">
      <c r="T3787" s="44">
        <v>3786</v>
      </c>
    </row>
    <row r="3788" spans="20:20" x14ac:dyDescent="0.35">
      <c r="T3788" s="44">
        <v>3787</v>
      </c>
    </row>
    <row r="3789" spans="20:20" x14ac:dyDescent="0.35">
      <c r="T3789" s="44">
        <v>3788</v>
      </c>
    </row>
    <row r="3790" spans="20:20" x14ac:dyDescent="0.35">
      <c r="T3790" s="44">
        <v>3789</v>
      </c>
    </row>
    <row r="3791" spans="20:20" x14ac:dyDescent="0.35">
      <c r="T3791" s="44">
        <v>3790</v>
      </c>
    </row>
    <row r="3792" spans="20:20" x14ac:dyDescent="0.35">
      <c r="T3792" s="44">
        <v>3791</v>
      </c>
    </row>
    <row r="3793" spans="20:20" x14ac:dyDescent="0.35">
      <c r="T3793" s="44">
        <v>3792</v>
      </c>
    </row>
    <row r="3794" spans="20:20" x14ac:dyDescent="0.35">
      <c r="T3794" s="44">
        <v>3793</v>
      </c>
    </row>
    <row r="3795" spans="20:20" x14ac:dyDescent="0.35">
      <c r="T3795" s="44">
        <v>3794</v>
      </c>
    </row>
    <row r="3796" spans="20:20" x14ac:dyDescent="0.35">
      <c r="T3796" s="44">
        <v>3795</v>
      </c>
    </row>
    <row r="3797" spans="20:20" x14ac:dyDescent="0.35">
      <c r="T3797" s="44">
        <v>3796</v>
      </c>
    </row>
    <row r="3798" spans="20:20" x14ac:dyDescent="0.35">
      <c r="T3798" s="44">
        <v>3797</v>
      </c>
    </row>
    <row r="3799" spans="20:20" x14ac:dyDescent="0.35">
      <c r="T3799" s="44">
        <v>3798</v>
      </c>
    </row>
    <row r="3800" spans="20:20" x14ac:dyDescent="0.35">
      <c r="T3800" s="44">
        <v>3799</v>
      </c>
    </row>
    <row r="3801" spans="20:20" x14ac:dyDescent="0.35">
      <c r="T3801" s="44">
        <v>3800</v>
      </c>
    </row>
    <row r="3802" spans="20:20" x14ac:dyDescent="0.35">
      <c r="T3802" s="44">
        <v>3801</v>
      </c>
    </row>
    <row r="3803" spans="20:20" x14ac:dyDescent="0.35">
      <c r="T3803" s="44">
        <v>3802</v>
      </c>
    </row>
    <row r="3804" spans="20:20" x14ac:dyDescent="0.35">
      <c r="T3804" s="44">
        <v>3803</v>
      </c>
    </row>
    <row r="3805" spans="20:20" x14ac:dyDescent="0.35">
      <c r="T3805" s="44">
        <v>3804</v>
      </c>
    </row>
    <row r="3806" spans="20:20" x14ac:dyDescent="0.35">
      <c r="T3806" s="44">
        <v>3805</v>
      </c>
    </row>
    <row r="3807" spans="20:20" x14ac:dyDescent="0.35">
      <c r="T3807" s="44">
        <v>3806</v>
      </c>
    </row>
    <row r="3808" spans="20:20" x14ac:dyDescent="0.35">
      <c r="T3808" s="44">
        <v>3807</v>
      </c>
    </row>
    <row r="3809" spans="20:20" x14ac:dyDescent="0.35">
      <c r="T3809" s="44">
        <v>3808</v>
      </c>
    </row>
    <row r="3810" spans="20:20" x14ac:dyDescent="0.35">
      <c r="T3810" s="44">
        <v>3809</v>
      </c>
    </row>
    <row r="3811" spans="20:20" x14ac:dyDescent="0.35">
      <c r="T3811" s="44">
        <v>3810</v>
      </c>
    </row>
    <row r="3812" spans="20:20" x14ac:dyDescent="0.35">
      <c r="T3812" s="44">
        <v>3811</v>
      </c>
    </row>
    <row r="3813" spans="20:20" x14ac:dyDescent="0.35">
      <c r="T3813" s="44">
        <v>3812</v>
      </c>
    </row>
    <row r="3814" spans="20:20" x14ac:dyDescent="0.35">
      <c r="T3814" s="44">
        <v>3813</v>
      </c>
    </row>
    <row r="3815" spans="20:20" x14ac:dyDescent="0.35">
      <c r="T3815" s="44">
        <v>3814</v>
      </c>
    </row>
    <row r="3816" spans="20:20" x14ac:dyDescent="0.35">
      <c r="T3816" s="44">
        <v>3815</v>
      </c>
    </row>
    <row r="3817" spans="20:20" x14ac:dyDescent="0.35">
      <c r="T3817" s="44">
        <v>3816</v>
      </c>
    </row>
    <row r="3818" spans="20:20" x14ac:dyDescent="0.35">
      <c r="T3818" s="44">
        <v>3817</v>
      </c>
    </row>
    <row r="3819" spans="20:20" x14ac:dyDescent="0.35">
      <c r="T3819" s="44">
        <v>3818</v>
      </c>
    </row>
    <row r="3820" spans="20:20" x14ac:dyDescent="0.35">
      <c r="T3820" s="44">
        <v>3819</v>
      </c>
    </row>
    <row r="3821" spans="20:20" x14ac:dyDescent="0.35">
      <c r="T3821" s="44">
        <v>3820</v>
      </c>
    </row>
    <row r="3822" spans="20:20" x14ac:dyDescent="0.35">
      <c r="T3822" s="44">
        <v>3821</v>
      </c>
    </row>
    <row r="3823" spans="20:20" x14ac:dyDescent="0.35">
      <c r="T3823" s="44">
        <v>3822</v>
      </c>
    </row>
    <row r="3824" spans="20:20" x14ac:dyDescent="0.35">
      <c r="T3824" s="44">
        <v>3823</v>
      </c>
    </row>
    <row r="3825" spans="20:20" x14ac:dyDescent="0.35">
      <c r="T3825" s="44">
        <v>3824</v>
      </c>
    </row>
    <row r="3826" spans="20:20" x14ac:dyDescent="0.35">
      <c r="T3826" s="44">
        <v>3825</v>
      </c>
    </row>
    <row r="3827" spans="20:20" x14ac:dyDescent="0.35">
      <c r="T3827" s="44">
        <v>3826</v>
      </c>
    </row>
    <row r="3828" spans="20:20" x14ac:dyDescent="0.35">
      <c r="T3828" s="44">
        <v>3827</v>
      </c>
    </row>
    <row r="3829" spans="20:20" x14ac:dyDescent="0.35">
      <c r="T3829" s="44">
        <v>3828</v>
      </c>
    </row>
    <row r="3830" spans="20:20" x14ac:dyDescent="0.35">
      <c r="T3830" s="44">
        <v>3829</v>
      </c>
    </row>
    <row r="3831" spans="20:20" x14ac:dyDescent="0.35">
      <c r="T3831" s="44">
        <v>3830</v>
      </c>
    </row>
    <row r="3832" spans="20:20" x14ac:dyDescent="0.35">
      <c r="T3832" s="44">
        <v>3831</v>
      </c>
    </row>
    <row r="3833" spans="20:20" x14ac:dyDescent="0.35">
      <c r="T3833" s="44">
        <v>3832</v>
      </c>
    </row>
    <row r="3834" spans="20:20" x14ac:dyDescent="0.35">
      <c r="T3834" s="44">
        <v>3833</v>
      </c>
    </row>
    <row r="3835" spans="20:20" x14ac:dyDescent="0.35">
      <c r="T3835" s="44">
        <v>3834</v>
      </c>
    </row>
    <row r="3836" spans="20:20" x14ac:dyDescent="0.35">
      <c r="T3836" s="44">
        <v>3835</v>
      </c>
    </row>
    <row r="3837" spans="20:20" x14ac:dyDescent="0.35">
      <c r="T3837" s="44">
        <v>3836</v>
      </c>
    </row>
    <row r="3838" spans="20:20" x14ac:dyDescent="0.35">
      <c r="T3838" s="44">
        <v>3837</v>
      </c>
    </row>
    <row r="3839" spans="20:20" x14ac:dyDescent="0.35">
      <c r="T3839" s="44">
        <v>3838</v>
      </c>
    </row>
    <row r="3840" spans="20:20" x14ac:dyDescent="0.35">
      <c r="T3840" s="44">
        <v>3839</v>
      </c>
    </row>
    <row r="3841" spans="20:20" x14ac:dyDescent="0.35">
      <c r="T3841" s="44">
        <v>3840</v>
      </c>
    </row>
    <row r="3842" spans="20:20" x14ac:dyDescent="0.35">
      <c r="T3842" s="44">
        <v>3841</v>
      </c>
    </row>
    <row r="3843" spans="20:20" x14ac:dyDescent="0.35">
      <c r="T3843" s="44">
        <v>3842</v>
      </c>
    </row>
    <row r="3844" spans="20:20" x14ac:dyDescent="0.35">
      <c r="T3844" s="44">
        <v>3843</v>
      </c>
    </row>
    <row r="3845" spans="20:20" x14ac:dyDescent="0.35">
      <c r="T3845" s="44">
        <v>3844</v>
      </c>
    </row>
    <row r="3846" spans="20:20" x14ac:dyDescent="0.35">
      <c r="T3846" s="44">
        <v>3845</v>
      </c>
    </row>
    <row r="3847" spans="20:20" x14ac:dyDescent="0.35">
      <c r="T3847" s="44">
        <v>3846</v>
      </c>
    </row>
    <row r="3848" spans="20:20" x14ac:dyDescent="0.35">
      <c r="T3848" s="44">
        <v>3847</v>
      </c>
    </row>
    <row r="3849" spans="20:20" x14ac:dyDescent="0.35">
      <c r="T3849" s="44">
        <v>3848</v>
      </c>
    </row>
    <row r="3850" spans="20:20" x14ac:dyDescent="0.35">
      <c r="T3850" s="44">
        <v>3849</v>
      </c>
    </row>
    <row r="3851" spans="20:20" x14ac:dyDescent="0.35">
      <c r="T3851" s="44">
        <v>3850</v>
      </c>
    </row>
    <row r="3852" spans="20:20" x14ac:dyDescent="0.35">
      <c r="T3852" s="44">
        <v>3851</v>
      </c>
    </row>
    <row r="3853" spans="20:20" x14ac:dyDescent="0.35">
      <c r="T3853" s="44">
        <v>3852</v>
      </c>
    </row>
    <row r="3854" spans="20:20" x14ac:dyDescent="0.35">
      <c r="T3854" s="44">
        <v>3853</v>
      </c>
    </row>
    <row r="3855" spans="20:20" x14ac:dyDescent="0.35">
      <c r="T3855" s="44">
        <v>3854</v>
      </c>
    </row>
    <row r="3856" spans="20:20" x14ac:dyDescent="0.35">
      <c r="T3856" s="44">
        <v>3855</v>
      </c>
    </row>
    <row r="3857" spans="20:20" x14ac:dyDescent="0.35">
      <c r="T3857" s="44">
        <v>3856</v>
      </c>
    </row>
    <row r="3858" spans="20:20" x14ac:dyDescent="0.35">
      <c r="T3858" s="44">
        <v>3857</v>
      </c>
    </row>
    <row r="3859" spans="20:20" x14ac:dyDescent="0.35">
      <c r="T3859" s="44">
        <v>3858</v>
      </c>
    </row>
    <row r="3860" spans="20:20" x14ac:dyDescent="0.35">
      <c r="T3860" s="44">
        <v>3859</v>
      </c>
    </row>
    <row r="3861" spans="20:20" x14ac:dyDescent="0.35">
      <c r="T3861" s="44">
        <v>3860</v>
      </c>
    </row>
    <row r="3862" spans="20:20" x14ac:dyDescent="0.35">
      <c r="T3862" s="44">
        <v>3861</v>
      </c>
    </row>
    <row r="3863" spans="20:20" x14ac:dyDescent="0.35">
      <c r="T3863" s="44">
        <v>3862</v>
      </c>
    </row>
    <row r="3864" spans="20:20" x14ac:dyDescent="0.35">
      <c r="T3864" s="44">
        <v>3863</v>
      </c>
    </row>
    <row r="3865" spans="20:20" x14ac:dyDescent="0.35">
      <c r="T3865" s="44">
        <v>3864</v>
      </c>
    </row>
    <row r="3866" spans="20:20" x14ac:dyDescent="0.35">
      <c r="T3866" s="44">
        <v>3865</v>
      </c>
    </row>
    <row r="3867" spans="20:20" x14ac:dyDescent="0.35">
      <c r="T3867" s="44">
        <v>3866</v>
      </c>
    </row>
    <row r="3868" spans="20:20" x14ac:dyDescent="0.35">
      <c r="T3868" s="44">
        <v>3867</v>
      </c>
    </row>
    <row r="3869" spans="20:20" x14ac:dyDescent="0.35">
      <c r="T3869" s="44">
        <v>3868</v>
      </c>
    </row>
    <row r="3870" spans="20:20" x14ac:dyDescent="0.35">
      <c r="T3870" s="44">
        <v>3869</v>
      </c>
    </row>
    <row r="3871" spans="20:20" x14ac:dyDescent="0.35">
      <c r="T3871" s="44">
        <v>3870</v>
      </c>
    </row>
    <row r="3872" spans="20:20" x14ac:dyDescent="0.35">
      <c r="T3872" s="44">
        <v>3871</v>
      </c>
    </row>
    <row r="3873" spans="20:20" x14ac:dyDescent="0.35">
      <c r="T3873" s="44">
        <v>3872</v>
      </c>
    </row>
    <row r="3874" spans="20:20" x14ac:dyDescent="0.35">
      <c r="T3874" s="44">
        <v>3873</v>
      </c>
    </row>
    <row r="3875" spans="20:20" x14ac:dyDescent="0.35">
      <c r="T3875" s="44">
        <v>3874</v>
      </c>
    </row>
    <row r="3876" spans="20:20" x14ac:dyDescent="0.35">
      <c r="T3876" s="44">
        <v>3875</v>
      </c>
    </row>
    <row r="3877" spans="20:20" x14ac:dyDescent="0.35">
      <c r="T3877" s="44">
        <v>3876</v>
      </c>
    </row>
    <row r="3878" spans="20:20" x14ac:dyDescent="0.35">
      <c r="T3878" s="44">
        <v>3877</v>
      </c>
    </row>
    <row r="3879" spans="20:20" x14ac:dyDescent="0.35">
      <c r="T3879" s="44">
        <v>3878</v>
      </c>
    </row>
    <row r="3880" spans="20:20" x14ac:dyDescent="0.35">
      <c r="T3880" s="44">
        <v>3879</v>
      </c>
    </row>
    <row r="3881" spans="20:20" x14ac:dyDescent="0.35">
      <c r="T3881" s="44">
        <v>3880</v>
      </c>
    </row>
    <row r="3882" spans="20:20" x14ac:dyDescent="0.35">
      <c r="T3882" s="44">
        <v>3881</v>
      </c>
    </row>
    <row r="3883" spans="20:20" x14ac:dyDescent="0.35">
      <c r="T3883" s="44">
        <v>3882</v>
      </c>
    </row>
    <row r="3884" spans="20:20" x14ac:dyDescent="0.35">
      <c r="T3884" s="44">
        <v>3883</v>
      </c>
    </row>
    <row r="3885" spans="20:20" x14ac:dyDescent="0.35">
      <c r="T3885" s="44">
        <v>3884</v>
      </c>
    </row>
    <row r="3886" spans="20:20" x14ac:dyDescent="0.35">
      <c r="T3886" s="44">
        <v>3885</v>
      </c>
    </row>
    <row r="3887" spans="20:20" x14ac:dyDescent="0.35">
      <c r="T3887" s="44">
        <v>3886</v>
      </c>
    </row>
    <row r="3888" spans="20:20" x14ac:dyDescent="0.35">
      <c r="T3888" s="44">
        <v>3887</v>
      </c>
    </row>
    <row r="3889" spans="20:20" x14ac:dyDescent="0.35">
      <c r="T3889" s="44">
        <v>3888</v>
      </c>
    </row>
    <row r="3890" spans="20:20" x14ac:dyDescent="0.35">
      <c r="T3890" s="44">
        <v>3889</v>
      </c>
    </row>
    <row r="3891" spans="20:20" x14ac:dyDescent="0.35">
      <c r="T3891" s="44">
        <v>3890</v>
      </c>
    </row>
    <row r="3892" spans="20:20" x14ac:dyDescent="0.35">
      <c r="T3892" s="44">
        <v>3891</v>
      </c>
    </row>
    <row r="3893" spans="20:20" x14ac:dyDescent="0.35">
      <c r="T3893" s="44">
        <v>3892</v>
      </c>
    </row>
    <row r="3894" spans="20:20" x14ac:dyDescent="0.35">
      <c r="T3894" s="44">
        <v>3893</v>
      </c>
    </row>
    <row r="3895" spans="20:20" x14ac:dyDescent="0.35">
      <c r="T3895" s="44">
        <v>3894</v>
      </c>
    </row>
    <row r="3896" spans="20:20" x14ac:dyDescent="0.35">
      <c r="T3896" s="44">
        <v>3895</v>
      </c>
    </row>
    <row r="3897" spans="20:20" x14ac:dyDescent="0.35">
      <c r="T3897" s="44">
        <v>3896</v>
      </c>
    </row>
    <row r="3898" spans="20:20" x14ac:dyDescent="0.35">
      <c r="T3898" s="44">
        <v>3897</v>
      </c>
    </row>
    <row r="3899" spans="20:20" x14ac:dyDescent="0.35">
      <c r="T3899" s="44">
        <v>3898</v>
      </c>
    </row>
    <row r="3900" spans="20:20" x14ac:dyDescent="0.35">
      <c r="T3900" s="44">
        <v>3899</v>
      </c>
    </row>
    <row r="3901" spans="20:20" x14ac:dyDescent="0.35">
      <c r="T3901" s="44">
        <v>3900</v>
      </c>
    </row>
    <row r="3902" spans="20:20" x14ac:dyDescent="0.35">
      <c r="T3902" s="44">
        <v>3901</v>
      </c>
    </row>
    <row r="3903" spans="20:20" x14ac:dyDescent="0.35">
      <c r="T3903" s="44">
        <v>3902</v>
      </c>
    </row>
    <row r="3904" spans="20:20" x14ac:dyDescent="0.35">
      <c r="T3904" s="44">
        <v>3903</v>
      </c>
    </row>
    <row r="3905" spans="20:20" x14ac:dyDescent="0.35">
      <c r="T3905" s="44">
        <v>3904</v>
      </c>
    </row>
    <row r="3906" spans="20:20" x14ac:dyDescent="0.35">
      <c r="T3906" s="44">
        <v>3905</v>
      </c>
    </row>
    <row r="3907" spans="20:20" x14ac:dyDescent="0.35">
      <c r="T3907" s="44">
        <v>3906</v>
      </c>
    </row>
    <row r="3908" spans="20:20" x14ac:dyDescent="0.35">
      <c r="T3908" s="44">
        <v>3907</v>
      </c>
    </row>
    <row r="3909" spans="20:20" x14ac:dyDescent="0.35">
      <c r="T3909" s="44">
        <v>3908</v>
      </c>
    </row>
    <row r="3910" spans="20:20" x14ac:dyDescent="0.35">
      <c r="T3910" s="44">
        <v>3909</v>
      </c>
    </row>
    <row r="3911" spans="20:20" x14ac:dyDescent="0.35">
      <c r="T3911" s="44">
        <v>3910</v>
      </c>
    </row>
    <row r="3912" spans="20:20" x14ac:dyDescent="0.35">
      <c r="T3912" s="44">
        <v>3911</v>
      </c>
    </row>
    <row r="3913" spans="20:20" x14ac:dyDescent="0.35">
      <c r="T3913" s="44">
        <v>3912</v>
      </c>
    </row>
    <row r="3914" spans="20:20" x14ac:dyDescent="0.35">
      <c r="T3914" s="44">
        <v>3913</v>
      </c>
    </row>
    <row r="3915" spans="20:20" x14ac:dyDescent="0.35">
      <c r="T3915" s="44">
        <v>3914</v>
      </c>
    </row>
    <row r="3916" spans="20:20" x14ac:dyDescent="0.35">
      <c r="T3916" s="44">
        <v>3915</v>
      </c>
    </row>
    <row r="3917" spans="20:20" x14ac:dyDescent="0.35">
      <c r="T3917" s="44">
        <v>3916</v>
      </c>
    </row>
    <row r="3918" spans="20:20" x14ac:dyDescent="0.35">
      <c r="T3918" s="44">
        <v>3917</v>
      </c>
    </row>
    <row r="3919" spans="20:20" x14ac:dyDescent="0.35">
      <c r="T3919" s="44">
        <v>3918</v>
      </c>
    </row>
    <row r="3920" spans="20:20" x14ac:dyDescent="0.35">
      <c r="T3920" s="44">
        <v>3919</v>
      </c>
    </row>
    <row r="3921" spans="20:20" x14ac:dyDescent="0.35">
      <c r="T3921" s="44">
        <v>3920</v>
      </c>
    </row>
    <row r="3922" spans="20:20" x14ac:dyDescent="0.35">
      <c r="T3922" s="44">
        <v>3921</v>
      </c>
    </row>
    <row r="3923" spans="20:20" x14ac:dyDescent="0.35">
      <c r="T3923" s="44">
        <v>3922</v>
      </c>
    </row>
    <row r="3924" spans="20:20" x14ac:dyDescent="0.35">
      <c r="T3924" s="44">
        <v>3923</v>
      </c>
    </row>
    <row r="3925" spans="20:20" x14ac:dyDescent="0.35">
      <c r="T3925" s="44">
        <v>3924</v>
      </c>
    </row>
    <row r="3926" spans="20:20" x14ac:dyDescent="0.35">
      <c r="T3926" s="44">
        <v>3925</v>
      </c>
    </row>
    <row r="3927" spans="20:20" x14ac:dyDescent="0.35">
      <c r="T3927" s="44">
        <v>3926</v>
      </c>
    </row>
    <row r="3928" spans="20:20" x14ac:dyDescent="0.35">
      <c r="T3928" s="44">
        <v>3927</v>
      </c>
    </row>
    <row r="3929" spans="20:20" x14ac:dyDescent="0.35">
      <c r="T3929" s="44">
        <v>3928</v>
      </c>
    </row>
    <row r="3930" spans="20:20" x14ac:dyDescent="0.35">
      <c r="T3930" s="44">
        <v>3929</v>
      </c>
    </row>
    <row r="3931" spans="20:20" x14ac:dyDescent="0.35">
      <c r="T3931" s="44">
        <v>3930</v>
      </c>
    </row>
    <row r="3932" spans="20:20" x14ac:dyDescent="0.35">
      <c r="T3932" s="44">
        <v>3931</v>
      </c>
    </row>
    <row r="3933" spans="20:20" x14ac:dyDescent="0.35">
      <c r="T3933" s="44">
        <v>3932</v>
      </c>
    </row>
    <row r="3934" spans="20:20" x14ac:dyDescent="0.35">
      <c r="T3934" s="44">
        <v>3933</v>
      </c>
    </row>
    <row r="3935" spans="20:20" x14ac:dyDescent="0.35">
      <c r="T3935" s="44">
        <v>3934</v>
      </c>
    </row>
    <row r="3936" spans="20:20" x14ac:dyDescent="0.35">
      <c r="T3936" s="44">
        <v>3935</v>
      </c>
    </row>
    <row r="3937" spans="20:20" x14ac:dyDescent="0.35">
      <c r="T3937" s="44">
        <v>3936</v>
      </c>
    </row>
    <row r="3938" spans="20:20" x14ac:dyDescent="0.35">
      <c r="T3938" s="44">
        <v>3937</v>
      </c>
    </row>
    <row r="3939" spans="20:20" x14ac:dyDescent="0.35">
      <c r="T3939" s="44">
        <v>3938</v>
      </c>
    </row>
    <row r="3940" spans="20:20" x14ac:dyDescent="0.35">
      <c r="T3940" s="44">
        <v>3939</v>
      </c>
    </row>
    <row r="3941" spans="20:20" x14ac:dyDescent="0.35">
      <c r="T3941" s="44">
        <v>3940</v>
      </c>
    </row>
    <row r="3942" spans="20:20" x14ac:dyDescent="0.35">
      <c r="T3942" s="44">
        <v>3941</v>
      </c>
    </row>
    <row r="3943" spans="20:20" x14ac:dyDescent="0.35">
      <c r="T3943" s="44">
        <v>3942</v>
      </c>
    </row>
    <row r="3944" spans="20:20" x14ac:dyDescent="0.35">
      <c r="T3944" s="44">
        <v>3943</v>
      </c>
    </row>
    <row r="3945" spans="20:20" x14ac:dyDescent="0.35">
      <c r="T3945" s="44">
        <v>3944</v>
      </c>
    </row>
    <row r="3946" spans="20:20" x14ac:dyDescent="0.35">
      <c r="T3946" s="44">
        <v>3945</v>
      </c>
    </row>
    <row r="3947" spans="20:20" x14ac:dyDescent="0.35">
      <c r="T3947" s="44">
        <v>3946</v>
      </c>
    </row>
    <row r="3948" spans="20:20" x14ac:dyDescent="0.35">
      <c r="T3948" s="44">
        <v>3947</v>
      </c>
    </row>
    <row r="3949" spans="20:20" x14ac:dyDescent="0.35">
      <c r="T3949" s="44">
        <v>3948</v>
      </c>
    </row>
    <row r="3950" spans="20:20" x14ac:dyDescent="0.35">
      <c r="T3950" s="44">
        <v>3949</v>
      </c>
    </row>
    <row r="3951" spans="20:20" x14ac:dyDescent="0.35">
      <c r="T3951" s="44">
        <v>3950</v>
      </c>
    </row>
    <row r="3952" spans="20:20" x14ac:dyDescent="0.35">
      <c r="T3952" s="44">
        <v>3951</v>
      </c>
    </row>
    <row r="3953" spans="20:20" x14ac:dyDescent="0.35">
      <c r="T3953" s="44">
        <v>3952</v>
      </c>
    </row>
    <row r="3954" spans="20:20" x14ac:dyDescent="0.35">
      <c r="T3954" s="44">
        <v>3953</v>
      </c>
    </row>
    <row r="3955" spans="20:20" x14ac:dyDescent="0.35">
      <c r="T3955" s="44">
        <v>3954</v>
      </c>
    </row>
    <row r="3956" spans="20:20" x14ac:dyDescent="0.35">
      <c r="T3956" s="44">
        <v>3955</v>
      </c>
    </row>
    <row r="3957" spans="20:20" x14ac:dyDescent="0.35">
      <c r="T3957" s="44">
        <v>3956</v>
      </c>
    </row>
    <row r="3958" spans="20:20" x14ac:dyDescent="0.35">
      <c r="T3958" s="44">
        <v>3957</v>
      </c>
    </row>
    <row r="3959" spans="20:20" x14ac:dyDescent="0.35">
      <c r="T3959" s="44">
        <v>3958</v>
      </c>
    </row>
    <row r="3960" spans="20:20" x14ac:dyDescent="0.35">
      <c r="T3960" s="44">
        <v>3959</v>
      </c>
    </row>
    <row r="3961" spans="20:20" x14ac:dyDescent="0.35">
      <c r="T3961" s="44">
        <v>3960</v>
      </c>
    </row>
    <row r="3962" spans="20:20" x14ac:dyDescent="0.35">
      <c r="T3962" s="44">
        <v>3961</v>
      </c>
    </row>
    <row r="3963" spans="20:20" x14ac:dyDescent="0.35">
      <c r="T3963" s="44">
        <v>3962</v>
      </c>
    </row>
    <row r="3964" spans="20:20" x14ac:dyDescent="0.35">
      <c r="T3964" s="44">
        <v>3963</v>
      </c>
    </row>
    <row r="3965" spans="20:20" x14ac:dyDescent="0.35">
      <c r="T3965" s="44">
        <v>3964</v>
      </c>
    </row>
    <row r="3966" spans="20:20" x14ac:dyDescent="0.35">
      <c r="T3966" s="44">
        <v>3965</v>
      </c>
    </row>
    <row r="3967" spans="20:20" x14ac:dyDescent="0.35">
      <c r="T3967" s="44">
        <v>3966</v>
      </c>
    </row>
    <row r="3968" spans="20:20" x14ac:dyDescent="0.35">
      <c r="T3968" s="44">
        <v>3967</v>
      </c>
    </row>
    <row r="3969" spans="20:20" x14ac:dyDescent="0.35">
      <c r="T3969" s="44">
        <v>3968</v>
      </c>
    </row>
    <row r="3970" spans="20:20" x14ac:dyDescent="0.35">
      <c r="T3970" s="44">
        <v>3969</v>
      </c>
    </row>
    <row r="3971" spans="20:20" x14ac:dyDescent="0.35">
      <c r="T3971" s="44">
        <v>3970</v>
      </c>
    </row>
    <row r="3972" spans="20:20" x14ac:dyDescent="0.35">
      <c r="T3972" s="44">
        <v>3971</v>
      </c>
    </row>
    <row r="3973" spans="20:20" x14ac:dyDescent="0.35">
      <c r="T3973" s="44">
        <v>3972</v>
      </c>
    </row>
    <row r="3974" spans="20:20" x14ac:dyDescent="0.35">
      <c r="T3974" s="44">
        <v>3973</v>
      </c>
    </row>
    <row r="3975" spans="20:20" x14ac:dyDescent="0.35">
      <c r="T3975" s="44">
        <v>3974</v>
      </c>
    </row>
    <row r="3976" spans="20:20" x14ac:dyDescent="0.35">
      <c r="T3976" s="44">
        <v>3975</v>
      </c>
    </row>
    <row r="3977" spans="20:20" x14ac:dyDescent="0.35">
      <c r="T3977" s="44">
        <v>3976</v>
      </c>
    </row>
    <row r="3978" spans="20:20" x14ac:dyDescent="0.35">
      <c r="T3978" s="44">
        <v>3977</v>
      </c>
    </row>
    <row r="3979" spans="20:20" x14ac:dyDescent="0.35">
      <c r="T3979" s="44">
        <v>3978</v>
      </c>
    </row>
    <row r="3980" spans="20:20" x14ac:dyDescent="0.35">
      <c r="T3980" s="44">
        <v>3979</v>
      </c>
    </row>
    <row r="3981" spans="20:20" x14ac:dyDescent="0.35">
      <c r="T3981" s="44">
        <v>3980</v>
      </c>
    </row>
    <row r="3982" spans="20:20" x14ac:dyDescent="0.35">
      <c r="T3982" s="44">
        <v>3981</v>
      </c>
    </row>
    <row r="3983" spans="20:20" x14ac:dyDescent="0.35">
      <c r="T3983" s="44">
        <v>3982</v>
      </c>
    </row>
    <row r="3984" spans="20:20" x14ac:dyDescent="0.35">
      <c r="T3984" s="44">
        <v>3983</v>
      </c>
    </row>
    <row r="3985" spans="20:20" x14ac:dyDescent="0.35">
      <c r="T3985" s="44">
        <v>3984</v>
      </c>
    </row>
    <row r="3986" spans="20:20" x14ac:dyDescent="0.35">
      <c r="T3986" s="44">
        <v>3985</v>
      </c>
    </row>
    <row r="3987" spans="20:20" x14ac:dyDescent="0.35">
      <c r="T3987" s="44">
        <v>3986</v>
      </c>
    </row>
    <row r="3988" spans="20:20" x14ac:dyDescent="0.35">
      <c r="T3988" s="44">
        <v>3987</v>
      </c>
    </row>
    <row r="3989" spans="20:20" x14ac:dyDescent="0.35">
      <c r="T3989" s="44">
        <v>3988</v>
      </c>
    </row>
    <row r="3990" spans="20:20" x14ac:dyDescent="0.35">
      <c r="T3990" s="44">
        <v>3989</v>
      </c>
    </row>
    <row r="3991" spans="20:20" x14ac:dyDescent="0.35">
      <c r="T3991" s="44">
        <v>3990</v>
      </c>
    </row>
    <row r="3992" spans="20:20" x14ac:dyDescent="0.35">
      <c r="T3992" s="44">
        <v>3991</v>
      </c>
    </row>
    <row r="3993" spans="20:20" x14ac:dyDescent="0.35">
      <c r="T3993" s="44">
        <v>3992</v>
      </c>
    </row>
    <row r="3994" spans="20:20" x14ac:dyDescent="0.35">
      <c r="T3994" s="44">
        <v>3993</v>
      </c>
    </row>
    <row r="3995" spans="20:20" x14ac:dyDescent="0.35">
      <c r="T3995" s="44">
        <v>3994</v>
      </c>
    </row>
    <row r="3996" spans="20:20" x14ac:dyDescent="0.35">
      <c r="T3996" s="44">
        <v>3995</v>
      </c>
    </row>
    <row r="3997" spans="20:20" x14ac:dyDescent="0.35">
      <c r="T3997" s="44">
        <v>3996</v>
      </c>
    </row>
    <row r="3998" spans="20:20" x14ac:dyDescent="0.35">
      <c r="T3998" s="44">
        <v>3997</v>
      </c>
    </row>
    <row r="3999" spans="20:20" x14ac:dyDescent="0.35">
      <c r="T3999" s="44">
        <v>3998</v>
      </c>
    </row>
    <row r="4000" spans="20:20" x14ac:dyDescent="0.35">
      <c r="T4000" s="44">
        <v>3999</v>
      </c>
    </row>
    <row r="4001" spans="20:20" x14ac:dyDescent="0.35">
      <c r="T4001" s="44">
        <v>4000</v>
      </c>
    </row>
    <row r="4002" spans="20:20" x14ac:dyDescent="0.35">
      <c r="T4002" s="44">
        <v>4001</v>
      </c>
    </row>
    <row r="4003" spans="20:20" x14ac:dyDescent="0.35">
      <c r="T4003" s="44">
        <v>4002</v>
      </c>
    </row>
    <row r="4004" spans="20:20" x14ac:dyDescent="0.35">
      <c r="T4004" s="44">
        <v>4003</v>
      </c>
    </row>
    <row r="4005" spans="20:20" x14ac:dyDescent="0.35">
      <c r="T4005" s="44">
        <v>4004</v>
      </c>
    </row>
    <row r="4006" spans="20:20" x14ac:dyDescent="0.35">
      <c r="T4006" s="44">
        <v>4005</v>
      </c>
    </row>
    <row r="4007" spans="20:20" x14ac:dyDescent="0.35">
      <c r="T4007" s="44">
        <v>4006</v>
      </c>
    </row>
    <row r="4008" spans="20:20" x14ac:dyDescent="0.35">
      <c r="T4008" s="44">
        <v>4007</v>
      </c>
    </row>
    <row r="4009" spans="20:20" x14ac:dyDescent="0.35">
      <c r="T4009" s="44">
        <v>4008</v>
      </c>
    </row>
    <row r="4010" spans="20:20" x14ac:dyDescent="0.35">
      <c r="T4010" s="44">
        <v>4009</v>
      </c>
    </row>
    <row r="4011" spans="20:20" x14ac:dyDescent="0.35">
      <c r="T4011" s="44">
        <v>4010</v>
      </c>
    </row>
    <row r="4012" spans="20:20" x14ac:dyDescent="0.35">
      <c r="T4012" s="44">
        <v>4011</v>
      </c>
    </row>
    <row r="4013" spans="20:20" x14ac:dyDescent="0.35">
      <c r="T4013" s="44">
        <v>4012</v>
      </c>
    </row>
    <row r="4014" spans="20:20" x14ac:dyDescent="0.35">
      <c r="T4014" s="44">
        <v>4013</v>
      </c>
    </row>
    <row r="4015" spans="20:20" x14ac:dyDescent="0.35">
      <c r="T4015" s="44">
        <v>4014</v>
      </c>
    </row>
    <row r="4016" spans="20:20" x14ac:dyDescent="0.35">
      <c r="T4016" s="44">
        <v>4015</v>
      </c>
    </row>
    <row r="4017" spans="20:20" x14ac:dyDescent="0.35">
      <c r="T4017" s="44">
        <v>4016</v>
      </c>
    </row>
    <row r="4018" spans="20:20" x14ac:dyDescent="0.35">
      <c r="T4018" s="44">
        <v>4017</v>
      </c>
    </row>
    <row r="4019" spans="20:20" x14ac:dyDescent="0.35">
      <c r="T4019" s="44">
        <v>4018</v>
      </c>
    </row>
    <row r="4020" spans="20:20" x14ac:dyDescent="0.35">
      <c r="T4020" s="44">
        <v>4019</v>
      </c>
    </row>
    <row r="4021" spans="20:20" x14ac:dyDescent="0.35">
      <c r="T4021" s="44">
        <v>4020</v>
      </c>
    </row>
    <row r="4022" spans="20:20" x14ac:dyDescent="0.35">
      <c r="T4022" s="44">
        <v>4021</v>
      </c>
    </row>
    <row r="4023" spans="20:20" x14ac:dyDescent="0.35">
      <c r="T4023" s="44">
        <v>4022</v>
      </c>
    </row>
    <row r="4024" spans="20:20" x14ac:dyDescent="0.35">
      <c r="T4024" s="44">
        <v>4023</v>
      </c>
    </row>
    <row r="4025" spans="20:20" x14ac:dyDescent="0.35">
      <c r="T4025" s="44">
        <v>4024</v>
      </c>
    </row>
    <row r="4026" spans="20:20" x14ac:dyDescent="0.35">
      <c r="T4026" s="44">
        <v>4025</v>
      </c>
    </row>
    <row r="4027" spans="20:20" x14ac:dyDescent="0.35">
      <c r="T4027" s="44">
        <v>4026</v>
      </c>
    </row>
    <row r="4028" spans="20:20" x14ac:dyDescent="0.35">
      <c r="T4028" s="44">
        <v>4027</v>
      </c>
    </row>
    <row r="4029" spans="20:20" x14ac:dyDescent="0.35">
      <c r="T4029" s="44">
        <v>4028</v>
      </c>
    </row>
    <row r="4030" spans="20:20" x14ac:dyDescent="0.35">
      <c r="T4030" s="44">
        <v>4029</v>
      </c>
    </row>
    <row r="4031" spans="20:20" x14ac:dyDescent="0.35">
      <c r="T4031" s="44">
        <v>4030</v>
      </c>
    </row>
    <row r="4032" spans="20:20" x14ac:dyDescent="0.35">
      <c r="T4032" s="44">
        <v>4031</v>
      </c>
    </row>
    <row r="4033" spans="20:20" x14ac:dyDescent="0.35">
      <c r="T4033" s="44">
        <v>4032</v>
      </c>
    </row>
    <row r="4034" spans="20:20" x14ac:dyDescent="0.35">
      <c r="T4034" s="44">
        <v>4033</v>
      </c>
    </row>
    <row r="4035" spans="20:20" x14ac:dyDescent="0.35">
      <c r="T4035" s="44">
        <v>4034</v>
      </c>
    </row>
    <row r="4036" spans="20:20" x14ac:dyDescent="0.35">
      <c r="T4036" s="44">
        <v>4035</v>
      </c>
    </row>
    <row r="4037" spans="20:20" x14ac:dyDescent="0.35">
      <c r="T4037" s="44">
        <v>4036</v>
      </c>
    </row>
    <row r="4038" spans="20:20" x14ac:dyDescent="0.35">
      <c r="T4038" s="44">
        <v>4037</v>
      </c>
    </row>
    <row r="4039" spans="20:20" x14ac:dyDescent="0.35">
      <c r="T4039" s="44">
        <v>4038</v>
      </c>
    </row>
    <row r="4040" spans="20:20" x14ac:dyDescent="0.35">
      <c r="T4040" s="44">
        <v>4039</v>
      </c>
    </row>
    <row r="4041" spans="20:20" x14ac:dyDescent="0.35">
      <c r="T4041" s="44">
        <v>4040</v>
      </c>
    </row>
    <row r="4042" spans="20:20" x14ac:dyDescent="0.35">
      <c r="T4042" s="44">
        <v>4041</v>
      </c>
    </row>
    <row r="4043" spans="20:20" x14ac:dyDescent="0.35">
      <c r="T4043" s="44">
        <v>4042</v>
      </c>
    </row>
    <row r="4044" spans="20:20" x14ac:dyDescent="0.35">
      <c r="T4044" s="44">
        <v>4043</v>
      </c>
    </row>
    <row r="4045" spans="20:20" x14ac:dyDescent="0.35">
      <c r="T4045" s="44">
        <v>4044</v>
      </c>
    </row>
    <row r="4046" spans="20:20" x14ac:dyDescent="0.35">
      <c r="T4046" s="44">
        <v>4045</v>
      </c>
    </row>
    <row r="4047" spans="20:20" x14ac:dyDescent="0.35">
      <c r="T4047" s="44">
        <v>4046</v>
      </c>
    </row>
    <row r="4048" spans="20:20" x14ac:dyDescent="0.35">
      <c r="T4048" s="44">
        <v>4047</v>
      </c>
    </row>
    <row r="4049" spans="20:20" x14ac:dyDescent="0.35">
      <c r="T4049" s="44">
        <v>4048</v>
      </c>
    </row>
    <row r="4050" spans="20:20" x14ac:dyDescent="0.35">
      <c r="T4050" s="44">
        <v>4049</v>
      </c>
    </row>
    <row r="4051" spans="20:20" x14ac:dyDescent="0.35">
      <c r="T4051" s="44">
        <v>4050</v>
      </c>
    </row>
    <row r="4052" spans="20:20" x14ac:dyDescent="0.35">
      <c r="T4052" s="44">
        <v>4051</v>
      </c>
    </row>
    <row r="4053" spans="20:20" x14ac:dyDescent="0.35">
      <c r="T4053" s="44">
        <v>4052</v>
      </c>
    </row>
    <row r="4054" spans="20:20" x14ac:dyDescent="0.35">
      <c r="T4054" s="44">
        <v>4053</v>
      </c>
    </row>
    <row r="4055" spans="20:20" x14ac:dyDescent="0.35">
      <c r="T4055" s="44">
        <v>4054</v>
      </c>
    </row>
    <row r="4056" spans="20:20" x14ac:dyDescent="0.35">
      <c r="T4056" s="44">
        <v>4055</v>
      </c>
    </row>
    <row r="4057" spans="20:20" x14ac:dyDescent="0.35">
      <c r="T4057" s="44">
        <v>4056</v>
      </c>
    </row>
    <row r="4058" spans="20:20" x14ac:dyDescent="0.35">
      <c r="T4058" s="44">
        <v>4057</v>
      </c>
    </row>
    <row r="4059" spans="20:20" x14ac:dyDescent="0.35">
      <c r="T4059" s="44">
        <v>4058</v>
      </c>
    </row>
    <row r="4060" spans="20:20" x14ac:dyDescent="0.35">
      <c r="T4060" s="44">
        <v>4059</v>
      </c>
    </row>
    <row r="4061" spans="20:20" x14ac:dyDescent="0.35">
      <c r="T4061" s="44">
        <v>4060</v>
      </c>
    </row>
    <row r="4062" spans="20:20" x14ac:dyDescent="0.35">
      <c r="T4062" s="44">
        <v>4061</v>
      </c>
    </row>
    <row r="4063" spans="20:20" x14ac:dyDescent="0.35">
      <c r="T4063" s="44">
        <v>4062</v>
      </c>
    </row>
    <row r="4064" spans="20:20" x14ac:dyDescent="0.35">
      <c r="T4064" s="44">
        <v>4063</v>
      </c>
    </row>
    <row r="4065" spans="20:20" x14ac:dyDescent="0.35">
      <c r="T4065" s="44">
        <v>4064</v>
      </c>
    </row>
    <row r="4066" spans="20:20" x14ac:dyDescent="0.35">
      <c r="T4066" s="44">
        <v>4065</v>
      </c>
    </row>
    <row r="4067" spans="20:20" x14ac:dyDescent="0.35">
      <c r="T4067" s="44">
        <v>4066</v>
      </c>
    </row>
    <row r="4068" spans="20:20" x14ac:dyDescent="0.35">
      <c r="T4068" s="44">
        <v>4067</v>
      </c>
    </row>
    <row r="4069" spans="20:20" x14ac:dyDescent="0.35">
      <c r="T4069" s="44">
        <v>4068</v>
      </c>
    </row>
    <row r="4070" spans="20:20" x14ac:dyDescent="0.35">
      <c r="T4070" s="44">
        <v>4069</v>
      </c>
    </row>
    <row r="4071" spans="20:20" x14ac:dyDescent="0.35">
      <c r="T4071" s="44">
        <v>4070</v>
      </c>
    </row>
    <row r="4072" spans="20:20" x14ac:dyDescent="0.35">
      <c r="T4072" s="44">
        <v>4071</v>
      </c>
    </row>
    <row r="4073" spans="20:20" x14ac:dyDescent="0.35">
      <c r="T4073" s="44">
        <v>4072</v>
      </c>
    </row>
    <row r="4074" spans="20:20" x14ac:dyDescent="0.35">
      <c r="T4074" s="44">
        <v>4073</v>
      </c>
    </row>
    <row r="4075" spans="20:20" x14ac:dyDescent="0.35">
      <c r="T4075" s="44">
        <v>4074</v>
      </c>
    </row>
    <row r="4076" spans="20:20" x14ac:dyDescent="0.35">
      <c r="T4076" s="44">
        <v>4075</v>
      </c>
    </row>
    <row r="4077" spans="20:20" x14ac:dyDescent="0.35">
      <c r="T4077" s="44">
        <v>4076</v>
      </c>
    </row>
    <row r="4078" spans="20:20" x14ac:dyDescent="0.35">
      <c r="T4078" s="44">
        <v>4077</v>
      </c>
    </row>
    <row r="4079" spans="20:20" x14ac:dyDescent="0.35">
      <c r="T4079" s="44">
        <v>4078</v>
      </c>
    </row>
    <row r="4080" spans="20:20" x14ac:dyDescent="0.35">
      <c r="T4080" s="44">
        <v>4079</v>
      </c>
    </row>
    <row r="4081" spans="20:20" x14ac:dyDescent="0.35">
      <c r="T4081" s="44">
        <v>4080</v>
      </c>
    </row>
    <row r="4082" spans="20:20" x14ac:dyDescent="0.35">
      <c r="T4082" s="44">
        <v>4081</v>
      </c>
    </row>
    <row r="4083" spans="20:20" x14ac:dyDescent="0.35">
      <c r="T4083" s="44">
        <v>4082</v>
      </c>
    </row>
    <row r="4084" spans="20:20" x14ac:dyDescent="0.35">
      <c r="T4084" s="44">
        <v>4083</v>
      </c>
    </row>
    <row r="4085" spans="20:20" x14ac:dyDescent="0.35">
      <c r="T4085" s="44">
        <v>4084</v>
      </c>
    </row>
    <row r="4086" spans="20:20" x14ac:dyDescent="0.35">
      <c r="T4086" s="44">
        <v>4085</v>
      </c>
    </row>
    <row r="4087" spans="20:20" x14ac:dyDescent="0.35">
      <c r="T4087" s="44">
        <v>4086</v>
      </c>
    </row>
    <row r="4088" spans="20:20" x14ac:dyDescent="0.35">
      <c r="T4088" s="44">
        <v>4087</v>
      </c>
    </row>
    <row r="4089" spans="20:20" x14ac:dyDescent="0.35">
      <c r="T4089" s="44">
        <v>4088</v>
      </c>
    </row>
    <row r="4090" spans="20:20" x14ac:dyDescent="0.35">
      <c r="T4090" s="44">
        <v>4089</v>
      </c>
    </row>
    <row r="4091" spans="20:20" x14ac:dyDescent="0.35">
      <c r="T4091" s="44">
        <v>4090</v>
      </c>
    </row>
    <row r="4092" spans="20:20" x14ac:dyDescent="0.35">
      <c r="T4092" s="44">
        <v>4091</v>
      </c>
    </row>
    <row r="4093" spans="20:20" x14ac:dyDescent="0.35">
      <c r="T4093" s="44">
        <v>4092</v>
      </c>
    </row>
    <row r="4094" spans="20:20" x14ac:dyDescent="0.35">
      <c r="T4094" s="44">
        <v>4093</v>
      </c>
    </row>
    <row r="4095" spans="20:20" x14ac:dyDescent="0.35">
      <c r="T4095" s="44">
        <v>4094</v>
      </c>
    </row>
    <row r="4096" spans="20:20" x14ac:dyDescent="0.35">
      <c r="T4096" s="44">
        <v>4095</v>
      </c>
    </row>
    <row r="4097" spans="20:20" x14ac:dyDescent="0.35">
      <c r="T4097" s="44">
        <v>4096</v>
      </c>
    </row>
    <row r="4098" spans="20:20" x14ac:dyDescent="0.35">
      <c r="T4098" s="44">
        <v>4097</v>
      </c>
    </row>
    <row r="4099" spans="20:20" x14ac:dyDescent="0.35">
      <c r="T4099" s="44">
        <v>4098</v>
      </c>
    </row>
    <row r="4100" spans="20:20" x14ac:dyDescent="0.35">
      <c r="T4100" s="44">
        <v>4099</v>
      </c>
    </row>
    <row r="4101" spans="20:20" x14ac:dyDescent="0.35">
      <c r="T4101" s="44">
        <v>4100</v>
      </c>
    </row>
    <row r="4102" spans="20:20" x14ac:dyDescent="0.35">
      <c r="T4102" s="44">
        <v>4101</v>
      </c>
    </row>
    <row r="4103" spans="20:20" x14ac:dyDescent="0.35">
      <c r="T4103" s="44">
        <v>4102</v>
      </c>
    </row>
    <row r="4104" spans="20:20" x14ac:dyDescent="0.35">
      <c r="T4104" s="44">
        <v>4103</v>
      </c>
    </row>
    <row r="4105" spans="20:20" x14ac:dyDescent="0.35">
      <c r="T4105" s="44">
        <v>4104</v>
      </c>
    </row>
    <row r="4106" spans="20:20" x14ac:dyDescent="0.35">
      <c r="T4106" s="44">
        <v>4105</v>
      </c>
    </row>
    <row r="4107" spans="20:20" x14ac:dyDescent="0.35">
      <c r="T4107" s="44">
        <v>4106</v>
      </c>
    </row>
    <row r="4108" spans="20:20" x14ac:dyDescent="0.35">
      <c r="T4108" s="44">
        <v>4107</v>
      </c>
    </row>
    <row r="4109" spans="20:20" x14ac:dyDescent="0.35">
      <c r="T4109" s="44">
        <v>4108</v>
      </c>
    </row>
    <row r="4110" spans="20:20" x14ac:dyDescent="0.35">
      <c r="T4110" s="44">
        <v>4109</v>
      </c>
    </row>
    <row r="4111" spans="20:20" x14ac:dyDescent="0.35">
      <c r="T4111" s="44">
        <v>4110</v>
      </c>
    </row>
    <row r="4112" spans="20:20" x14ac:dyDescent="0.35">
      <c r="T4112" s="44">
        <v>4111</v>
      </c>
    </row>
    <row r="4113" spans="20:20" x14ac:dyDescent="0.35">
      <c r="T4113" s="44">
        <v>4112</v>
      </c>
    </row>
    <row r="4114" spans="20:20" x14ac:dyDescent="0.35">
      <c r="T4114" s="44">
        <v>4113</v>
      </c>
    </row>
    <row r="4115" spans="20:20" x14ac:dyDescent="0.35">
      <c r="T4115" s="44">
        <v>4114</v>
      </c>
    </row>
    <row r="4116" spans="20:20" x14ac:dyDescent="0.35">
      <c r="T4116" s="44">
        <v>4115</v>
      </c>
    </row>
    <row r="4117" spans="20:20" x14ac:dyDescent="0.35">
      <c r="T4117" s="44">
        <v>4116</v>
      </c>
    </row>
    <row r="4118" spans="20:20" x14ac:dyDescent="0.35">
      <c r="T4118" s="44">
        <v>4117</v>
      </c>
    </row>
    <row r="4119" spans="20:20" x14ac:dyDescent="0.35">
      <c r="T4119" s="44">
        <v>4118</v>
      </c>
    </row>
    <row r="4120" spans="20:20" x14ac:dyDescent="0.35">
      <c r="T4120" s="44">
        <v>4119</v>
      </c>
    </row>
    <row r="4121" spans="20:20" x14ac:dyDescent="0.35">
      <c r="T4121" s="44">
        <v>4120</v>
      </c>
    </row>
    <row r="4122" spans="20:20" x14ac:dyDescent="0.35">
      <c r="T4122" s="44">
        <v>4121</v>
      </c>
    </row>
    <row r="4123" spans="20:20" x14ac:dyDescent="0.35">
      <c r="T4123" s="44">
        <v>4122</v>
      </c>
    </row>
    <row r="4124" spans="20:20" x14ac:dyDescent="0.35">
      <c r="T4124" s="44">
        <v>4123</v>
      </c>
    </row>
    <row r="4125" spans="20:20" x14ac:dyDescent="0.35">
      <c r="T4125" s="44">
        <v>4124</v>
      </c>
    </row>
    <row r="4126" spans="20:20" x14ac:dyDescent="0.35">
      <c r="T4126" s="44">
        <v>4125</v>
      </c>
    </row>
    <row r="4127" spans="20:20" x14ac:dyDescent="0.35">
      <c r="T4127" s="44">
        <v>4126</v>
      </c>
    </row>
    <row r="4128" spans="20:20" x14ac:dyDescent="0.35">
      <c r="T4128" s="44">
        <v>4127</v>
      </c>
    </row>
    <row r="4129" spans="20:20" x14ac:dyDescent="0.35">
      <c r="T4129" s="44">
        <v>4128</v>
      </c>
    </row>
    <row r="4130" spans="20:20" x14ac:dyDescent="0.35">
      <c r="T4130" s="44">
        <v>4129</v>
      </c>
    </row>
    <row r="4131" spans="20:20" x14ac:dyDescent="0.35">
      <c r="T4131" s="44">
        <v>4130</v>
      </c>
    </row>
    <row r="4132" spans="20:20" x14ac:dyDescent="0.35">
      <c r="T4132" s="44">
        <v>4131</v>
      </c>
    </row>
    <row r="4133" spans="20:20" x14ac:dyDescent="0.35">
      <c r="T4133" s="44">
        <v>4132</v>
      </c>
    </row>
    <row r="4134" spans="20:20" x14ac:dyDescent="0.35">
      <c r="T4134" s="44">
        <v>4133</v>
      </c>
    </row>
    <row r="4135" spans="20:20" x14ac:dyDescent="0.35">
      <c r="T4135" s="44">
        <v>4134</v>
      </c>
    </row>
    <row r="4136" spans="20:20" x14ac:dyDescent="0.35">
      <c r="T4136" s="44">
        <v>4135</v>
      </c>
    </row>
    <row r="4137" spans="20:20" x14ac:dyDescent="0.35">
      <c r="T4137" s="44">
        <v>4136</v>
      </c>
    </row>
    <row r="4138" spans="20:20" x14ac:dyDescent="0.35">
      <c r="T4138" s="44">
        <v>4137</v>
      </c>
    </row>
    <row r="4139" spans="20:20" x14ac:dyDescent="0.35">
      <c r="T4139" s="44">
        <v>4138</v>
      </c>
    </row>
    <row r="4140" spans="20:20" x14ac:dyDescent="0.35">
      <c r="T4140" s="44">
        <v>4139</v>
      </c>
    </row>
    <row r="4141" spans="20:20" x14ac:dyDescent="0.35">
      <c r="T4141" s="44">
        <v>4140</v>
      </c>
    </row>
    <row r="4142" spans="20:20" x14ac:dyDescent="0.35">
      <c r="T4142" s="44">
        <v>4141</v>
      </c>
    </row>
    <row r="4143" spans="20:20" x14ac:dyDescent="0.35">
      <c r="T4143" s="44">
        <v>4142</v>
      </c>
    </row>
    <row r="4144" spans="20:20" x14ac:dyDescent="0.35">
      <c r="T4144" s="44">
        <v>4143</v>
      </c>
    </row>
    <row r="4145" spans="20:20" x14ac:dyDescent="0.35">
      <c r="T4145" s="44">
        <v>4144</v>
      </c>
    </row>
    <row r="4146" spans="20:20" x14ac:dyDescent="0.35">
      <c r="T4146" s="44">
        <v>4145</v>
      </c>
    </row>
    <row r="4147" spans="20:20" x14ac:dyDescent="0.35">
      <c r="T4147" s="44">
        <v>4146</v>
      </c>
    </row>
    <row r="4148" spans="20:20" x14ac:dyDescent="0.35">
      <c r="T4148" s="44">
        <v>4147</v>
      </c>
    </row>
    <row r="4149" spans="20:20" x14ac:dyDescent="0.35">
      <c r="T4149" s="44">
        <v>4148</v>
      </c>
    </row>
    <row r="4150" spans="20:20" x14ac:dyDescent="0.35">
      <c r="T4150" s="44">
        <v>4149</v>
      </c>
    </row>
    <row r="4151" spans="20:20" x14ac:dyDescent="0.35">
      <c r="T4151" s="44">
        <v>4150</v>
      </c>
    </row>
    <row r="4152" spans="20:20" x14ac:dyDescent="0.35">
      <c r="T4152" s="44">
        <v>4151</v>
      </c>
    </row>
    <row r="4153" spans="20:20" x14ac:dyDescent="0.35">
      <c r="T4153" s="44">
        <v>4152</v>
      </c>
    </row>
    <row r="4154" spans="20:20" x14ac:dyDescent="0.35">
      <c r="T4154" s="44">
        <v>4153</v>
      </c>
    </row>
    <row r="4155" spans="20:20" x14ac:dyDescent="0.35">
      <c r="T4155" s="44">
        <v>4154</v>
      </c>
    </row>
    <row r="4156" spans="20:20" x14ac:dyDescent="0.35">
      <c r="T4156" s="44">
        <v>4155</v>
      </c>
    </row>
    <row r="4157" spans="20:20" x14ac:dyDescent="0.35">
      <c r="T4157" s="44">
        <v>4156</v>
      </c>
    </row>
    <row r="4158" spans="20:20" x14ac:dyDescent="0.35">
      <c r="T4158" s="44">
        <v>4157</v>
      </c>
    </row>
    <row r="4159" spans="20:20" x14ac:dyDescent="0.35">
      <c r="T4159" s="44">
        <v>4158</v>
      </c>
    </row>
    <row r="4160" spans="20:20" x14ac:dyDescent="0.35">
      <c r="T4160" s="44">
        <v>4159</v>
      </c>
    </row>
    <row r="4161" spans="20:20" x14ac:dyDescent="0.35">
      <c r="T4161" s="44">
        <v>4160</v>
      </c>
    </row>
    <row r="4162" spans="20:20" x14ac:dyDescent="0.35">
      <c r="T4162" s="44">
        <v>4161</v>
      </c>
    </row>
    <row r="4163" spans="20:20" x14ac:dyDescent="0.35">
      <c r="T4163" s="44">
        <v>4162</v>
      </c>
    </row>
    <row r="4164" spans="20:20" x14ac:dyDescent="0.35">
      <c r="T4164" s="44">
        <v>4163</v>
      </c>
    </row>
    <row r="4165" spans="20:20" x14ac:dyDescent="0.35">
      <c r="T4165" s="44">
        <v>4164</v>
      </c>
    </row>
    <row r="4166" spans="20:20" x14ac:dyDescent="0.35">
      <c r="T4166" s="44">
        <v>4165</v>
      </c>
    </row>
    <row r="4167" spans="20:20" x14ac:dyDescent="0.35">
      <c r="T4167" s="44">
        <v>4166</v>
      </c>
    </row>
    <row r="4168" spans="20:20" x14ac:dyDescent="0.35">
      <c r="T4168" s="44">
        <v>4167</v>
      </c>
    </row>
    <row r="4169" spans="20:20" x14ac:dyDescent="0.35">
      <c r="T4169" s="44">
        <v>4168</v>
      </c>
    </row>
    <row r="4170" spans="20:20" x14ac:dyDescent="0.35">
      <c r="T4170" s="44">
        <v>4169</v>
      </c>
    </row>
    <row r="4171" spans="20:20" x14ac:dyDescent="0.35">
      <c r="T4171" s="44">
        <v>4170</v>
      </c>
    </row>
    <row r="4172" spans="20:20" x14ac:dyDescent="0.35">
      <c r="T4172" s="44">
        <v>4171</v>
      </c>
    </row>
    <row r="4173" spans="20:20" x14ac:dyDescent="0.35">
      <c r="T4173" s="44">
        <v>4172</v>
      </c>
    </row>
    <row r="4174" spans="20:20" x14ac:dyDescent="0.35">
      <c r="T4174" s="44">
        <v>4173</v>
      </c>
    </row>
    <row r="4175" spans="20:20" x14ac:dyDescent="0.35">
      <c r="T4175" s="44">
        <v>4174</v>
      </c>
    </row>
    <row r="4176" spans="20:20" x14ac:dyDescent="0.35">
      <c r="T4176" s="44">
        <v>4175</v>
      </c>
    </row>
    <row r="4177" spans="20:20" x14ac:dyDescent="0.35">
      <c r="T4177" s="44">
        <v>4176</v>
      </c>
    </row>
    <row r="4178" spans="20:20" x14ac:dyDescent="0.35">
      <c r="T4178" s="44">
        <v>4177</v>
      </c>
    </row>
    <row r="4179" spans="20:20" x14ac:dyDescent="0.35">
      <c r="T4179" s="44">
        <v>4178</v>
      </c>
    </row>
    <row r="4180" spans="20:20" x14ac:dyDescent="0.35">
      <c r="T4180" s="44">
        <v>4179</v>
      </c>
    </row>
    <row r="4181" spans="20:20" x14ac:dyDescent="0.35">
      <c r="T4181" s="44">
        <v>4180</v>
      </c>
    </row>
    <row r="4182" spans="20:20" x14ac:dyDescent="0.35">
      <c r="T4182" s="44">
        <v>4181</v>
      </c>
    </row>
    <row r="4183" spans="20:20" x14ac:dyDescent="0.35">
      <c r="T4183" s="44">
        <v>4182</v>
      </c>
    </row>
    <row r="4184" spans="20:20" x14ac:dyDescent="0.35">
      <c r="T4184" s="44">
        <v>4183</v>
      </c>
    </row>
    <row r="4185" spans="20:20" x14ac:dyDescent="0.35">
      <c r="T4185" s="44">
        <v>4184</v>
      </c>
    </row>
    <row r="4186" spans="20:20" x14ac:dyDescent="0.35">
      <c r="T4186" s="44">
        <v>4185</v>
      </c>
    </row>
    <row r="4187" spans="20:20" x14ac:dyDescent="0.35">
      <c r="T4187" s="44">
        <v>4186</v>
      </c>
    </row>
    <row r="4188" spans="20:20" x14ac:dyDescent="0.35">
      <c r="T4188" s="44">
        <v>4187</v>
      </c>
    </row>
    <row r="4189" spans="20:20" x14ac:dyDescent="0.35">
      <c r="T4189" s="44">
        <v>4188</v>
      </c>
    </row>
    <row r="4190" spans="20:20" x14ac:dyDescent="0.35">
      <c r="T4190" s="44">
        <v>4189</v>
      </c>
    </row>
    <row r="4191" spans="20:20" x14ac:dyDescent="0.35">
      <c r="T4191" s="44">
        <v>4190</v>
      </c>
    </row>
    <row r="4192" spans="20:20" x14ac:dyDescent="0.35">
      <c r="T4192" s="44">
        <v>4191</v>
      </c>
    </row>
    <row r="4193" spans="20:20" x14ac:dyDescent="0.35">
      <c r="T4193" s="44">
        <v>4192</v>
      </c>
    </row>
    <row r="4194" spans="20:20" x14ac:dyDescent="0.35">
      <c r="T4194" s="44">
        <v>4193</v>
      </c>
    </row>
    <row r="4195" spans="20:20" x14ac:dyDescent="0.35">
      <c r="T4195" s="44">
        <v>4194</v>
      </c>
    </row>
    <row r="4196" spans="20:20" x14ac:dyDescent="0.35">
      <c r="T4196" s="44">
        <v>4195</v>
      </c>
    </row>
    <row r="4197" spans="20:20" x14ac:dyDescent="0.35">
      <c r="T4197" s="44">
        <v>4196</v>
      </c>
    </row>
    <row r="4198" spans="20:20" x14ac:dyDescent="0.35">
      <c r="T4198" s="44">
        <v>4197</v>
      </c>
    </row>
    <row r="4199" spans="20:20" x14ac:dyDescent="0.35">
      <c r="T4199" s="44">
        <v>4198</v>
      </c>
    </row>
    <row r="4200" spans="20:20" x14ac:dyDescent="0.35">
      <c r="T4200" s="44">
        <v>4199</v>
      </c>
    </row>
    <row r="4201" spans="20:20" x14ac:dyDescent="0.35">
      <c r="T4201" s="44">
        <v>4200</v>
      </c>
    </row>
    <row r="4202" spans="20:20" x14ac:dyDescent="0.35">
      <c r="T4202" s="44">
        <v>4201</v>
      </c>
    </row>
    <row r="4203" spans="20:20" x14ac:dyDescent="0.35">
      <c r="T4203" s="44">
        <v>4202</v>
      </c>
    </row>
    <row r="4204" spans="20:20" x14ac:dyDescent="0.35">
      <c r="T4204" s="44">
        <v>4203</v>
      </c>
    </row>
    <row r="4205" spans="20:20" x14ac:dyDescent="0.35">
      <c r="T4205" s="44">
        <v>4204</v>
      </c>
    </row>
    <row r="4206" spans="20:20" x14ac:dyDescent="0.35">
      <c r="T4206" s="44">
        <v>4205</v>
      </c>
    </row>
    <row r="4207" spans="20:20" x14ac:dyDescent="0.35">
      <c r="T4207" s="44">
        <v>4206</v>
      </c>
    </row>
    <row r="4208" spans="20:20" x14ac:dyDescent="0.35">
      <c r="T4208" s="44">
        <v>4207</v>
      </c>
    </row>
    <row r="4209" spans="20:20" x14ac:dyDescent="0.35">
      <c r="T4209" s="44">
        <v>4208</v>
      </c>
    </row>
    <row r="4210" spans="20:20" x14ac:dyDescent="0.35">
      <c r="T4210" s="44">
        <v>4209</v>
      </c>
    </row>
    <row r="4211" spans="20:20" x14ac:dyDescent="0.35">
      <c r="T4211" s="44">
        <v>4210</v>
      </c>
    </row>
    <row r="4212" spans="20:20" x14ac:dyDescent="0.35">
      <c r="T4212" s="44">
        <v>4211</v>
      </c>
    </row>
    <row r="4213" spans="20:20" x14ac:dyDescent="0.35">
      <c r="T4213" s="44">
        <v>4212</v>
      </c>
    </row>
    <row r="4214" spans="20:20" x14ac:dyDescent="0.35">
      <c r="T4214" s="44">
        <v>4213</v>
      </c>
    </row>
    <row r="4215" spans="20:20" x14ac:dyDescent="0.35">
      <c r="T4215" s="44">
        <v>4214</v>
      </c>
    </row>
    <row r="4216" spans="20:20" x14ac:dyDescent="0.35">
      <c r="T4216" s="44">
        <v>4215</v>
      </c>
    </row>
    <row r="4217" spans="20:20" x14ac:dyDescent="0.35">
      <c r="T4217" s="44">
        <v>4216</v>
      </c>
    </row>
    <row r="4218" spans="20:20" x14ac:dyDescent="0.35">
      <c r="T4218" s="44">
        <v>4217</v>
      </c>
    </row>
    <row r="4219" spans="20:20" x14ac:dyDescent="0.35">
      <c r="T4219" s="44">
        <v>4218</v>
      </c>
    </row>
    <row r="4220" spans="20:20" x14ac:dyDescent="0.35">
      <c r="T4220" s="44">
        <v>4219</v>
      </c>
    </row>
    <row r="4221" spans="20:20" x14ac:dyDescent="0.35">
      <c r="T4221" s="44">
        <v>4220</v>
      </c>
    </row>
    <row r="4222" spans="20:20" x14ac:dyDescent="0.35">
      <c r="T4222" s="44">
        <v>4221</v>
      </c>
    </row>
    <row r="4223" spans="20:20" x14ac:dyDescent="0.35">
      <c r="T4223" s="44">
        <v>4222</v>
      </c>
    </row>
    <row r="4224" spans="20:20" x14ac:dyDescent="0.35">
      <c r="T4224" s="44">
        <v>4223</v>
      </c>
    </row>
    <row r="4225" spans="20:20" x14ac:dyDescent="0.35">
      <c r="T4225" s="44">
        <v>4224</v>
      </c>
    </row>
    <row r="4226" spans="20:20" x14ac:dyDescent="0.35">
      <c r="T4226" s="44">
        <v>4225</v>
      </c>
    </row>
    <row r="4227" spans="20:20" x14ac:dyDescent="0.35">
      <c r="T4227" s="44">
        <v>4226</v>
      </c>
    </row>
    <row r="4228" spans="20:20" x14ac:dyDescent="0.35">
      <c r="T4228" s="44">
        <v>4227</v>
      </c>
    </row>
    <row r="4229" spans="20:20" x14ac:dyDescent="0.35">
      <c r="T4229" s="44">
        <v>4228</v>
      </c>
    </row>
    <row r="4230" spans="20:20" x14ac:dyDescent="0.35">
      <c r="T4230" s="44">
        <v>4229</v>
      </c>
    </row>
    <row r="4231" spans="20:20" x14ac:dyDescent="0.35">
      <c r="T4231" s="44">
        <v>4230</v>
      </c>
    </row>
    <row r="4232" spans="20:20" x14ac:dyDescent="0.35">
      <c r="T4232" s="44">
        <v>4231</v>
      </c>
    </row>
    <row r="4233" spans="20:20" x14ac:dyDescent="0.35">
      <c r="T4233" s="44">
        <v>4232</v>
      </c>
    </row>
    <row r="4234" spans="20:20" x14ac:dyDescent="0.35">
      <c r="T4234" s="44">
        <v>4233</v>
      </c>
    </row>
    <row r="4235" spans="20:20" x14ac:dyDescent="0.35">
      <c r="T4235" s="44">
        <v>4234</v>
      </c>
    </row>
    <row r="4236" spans="20:20" x14ac:dyDescent="0.35">
      <c r="T4236" s="44">
        <v>4235</v>
      </c>
    </row>
    <row r="4237" spans="20:20" x14ac:dyDescent="0.35">
      <c r="T4237" s="44">
        <v>4236</v>
      </c>
    </row>
    <row r="4238" spans="20:20" x14ac:dyDescent="0.35">
      <c r="T4238" s="44">
        <v>4237</v>
      </c>
    </row>
    <row r="4239" spans="20:20" x14ac:dyDescent="0.35">
      <c r="T4239" s="44">
        <v>4238</v>
      </c>
    </row>
    <row r="4240" spans="20:20" x14ac:dyDescent="0.35">
      <c r="T4240" s="44">
        <v>4239</v>
      </c>
    </row>
    <row r="4241" spans="20:20" x14ac:dyDescent="0.35">
      <c r="T4241" s="44">
        <v>4240</v>
      </c>
    </row>
    <row r="4242" spans="20:20" x14ac:dyDescent="0.35">
      <c r="T4242" s="44">
        <v>4241</v>
      </c>
    </row>
    <row r="4243" spans="20:20" x14ac:dyDescent="0.35">
      <c r="T4243" s="44">
        <v>4242</v>
      </c>
    </row>
    <row r="4244" spans="20:20" x14ac:dyDescent="0.35">
      <c r="T4244" s="44">
        <v>4243</v>
      </c>
    </row>
    <row r="4245" spans="20:20" x14ac:dyDescent="0.35">
      <c r="T4245" s="44">
        <v>4244</v>
      </c>
    </row>
    <row r="4246" spans="20:20" x14ac:dyDescent="0.35">
      <c r="T4246" s="44">
        <v>4245</v>
      </c>
    </row>
    <row r="4247" spans="20:20" x14ac:dyDescent="0.35">
      <c r="T4247" s="44">
        <v>4246</v>
      </c>
    </row>
    <row r="4248" spans="20:20" x14ac:dyDescent="0.35">
      <c r="T4248" s="44">
        <v>4247</v>
      </c>
    </row>
    <row r="4249" spans="20:20" x14ac:dyDescent="0.35">
      <c r="T4249" s="44">
        <v>4248</v>
      </c>
    </row>
    <row r="4250" spans="20:20" x14ac:dyDescent="0.35">
      <c r="T4250" s="44">
        <v>4249</v>
      </c>
    </row>
    <row r="4251" spans="20:20" x14ac:dyDescent="0.35">
      <c r="T4251" s="44">
        <v>4250</v>
      </c>
    </row>
    <row r="4252" spans="20:20" x14ac:dyDescent="0.35">
      <c r="T4252" s="44">
        <v>4251</v>
      </c>
    </row>
    <row r="4253" spans="20:20" x14ac:dyDescent="0.35">
      <c r="T4253" s="44">
        <v>4252</v>
      </c>
    </row>
    <row r="4254" spans="20:20" x14ac:dyDescent="0.35">
      <c r="T4254" s="44">
        <v>4253</v>
      </c>
    </row>
    <row r="4255" spans="20:20" x14ac:dyDescent="0.35">
      <c r="T4255" s="44">
        <v>4254</v>
      </c>
    </row>
    <row r="4256" spans="20:20" x14ac:dyDescent="0.35">
      <c r="T4256" s="44">
        <v>4255</v>
      </c>
    </row>
    <row r="4257" spans="20:20" x14ac:dyDescent="0.35">
      <c r="T4257" s="44">
        <v>4256</v>
      </c>
    </row>
    <row r="4258" spans="20:20" x14ac:dyDescent="0.35">
      <c r="T4258" s="44">
        <v>4257</v>
      </c>
    </row>
    <row r="4259" spans="20:20" x14ac:dyDescent="0.35">
      <c r="T4259" s="44">
        <v>4258</v>
      </c>
    </row>
    <row r="4260" spans="20:20" x14ac:dyDescent="0.35">
      <c r="T4260" s="44">
        <v>4259</v>
      </c>
    </row>
    <row r="4261" spans="20:20" x14ac:dyDescent="0.35">
      <c r="T4261" s="44">
        <v>4260</v>
      </c>
    </row>
    <row r="4262" spans="20:20" x14ac:dyDescent="0.35">
      <c r="T4262" s="44">
        <v>4261</v>
      </c>
    </row>
    <row r="4263" spans="20:20" x14ac:dyDescent="0.35">
      <c r="T4263" s="44">
        <v>4262</v>
      </c>
    </row>
    <row r="4264" spans="20:20" x14ac:dyDescent="0.35">
      <c r="T4264" s="44">
        <v>4263</v>
      </c>
    </row>
    <row r="4265" spans="20:20" x14ac:dyDescent="0.35">
      <c r="T4265" s="44">
        <v>4264</v>
      </c>
    </row>
    <row r="4266" spans="20:20" x14ac:dyDescent="0.35">
      <c r="T4266" s="44">
        <v>4265</v>
      </c>
    </row>
    <row r="4267" spans="20:20" x14ac:dyDescent="0.35">
      <c r="T4267" s="44">
        <v>4266</v>
      </c>
    </row>
    <row r="4268" spans="20:20" x14ac:dyDescent="0.35">
      <c r="T4268" s="44">
        <v>4267</v>
      </c>
    </row>
    <row r="4269" spans="20:20" x14ac:dyDescent="0.35">
      <c r="T4269" s="44">
        <v>4268</v>
      </c>
    </row>
    <row r="4270" spans="20:20" x14ac:dyDescent="0.35">
      <c r="T4270" s="44">
        <v>4269</v>
      </c>
    </row>
    <row r="4271" spans="20:20" x14ac:dyDescent="0.35">
      <c r="T4271" s="44">
        <v>4270</v>
      </c>
    </row>
    <row r="4272" spans="20:20" x14ac:dyDescent="0.35">
      <c r="T4272" s="44">
        <v>4271</v>
      </c>
    </row>
    <row r="4273" spans="20:20" x14ac:dyDescent="0.35">
      <c r="T4273" s="44">
        <v>4272</v>
      </c>
    </row>
    <row r="4274" spans="20:20" x14ac:dyDescent="0.35">
      <c r="T4274" s="44">
        <v>4273</v>
      </c>
    </row>
    <row r="4275" spans="20:20" x14ac:dyDescent="0.35">
      <c r="T4275" s="44">
        <v>4274</v>
      </c>
    </row>
    <row r="4276" spans="20:20" x14ac:dyDescent="0.35">
      <c r="T4276" s="44">
        <v>4275</v>
      </c>
    </row>
    <row r="4277" spans="20:20" x14ac:dyDescent="0.35">
      <c r="T4277" s="44">
        <v>4276</v>
      </c>
    </row>
    <row r="4278" spans="20:20" x14ac:dyDescent="0.35">
      <c r="T4278" s="44">
        <v>4277</v>
      </c>
    </row>
    <row r="4279" spans="20:20" x14ac:dyDescent="0.35">
      <c r="T4279" s="44">
        <v>4278</v>
      </c>
    </row>
    <row r="4280" spans="20:20" x14ac:dyDescent="0.35">
      <c r="T4280" s="44">
        <v>4279</v>
      </c>
    </row>
    <row r="4281" spans="20:20" x14ac:dyDescent="0.35">
      <c r="T4281" s="44">
        <v>4280</v>
      </c>
    </row>
    <row r="4282" spans="20:20" x14ac:dyDescent="0.35">
      <c r="T4282" s="44">
        <v>4281</v>
      </c>
    </row>
    <row r="4283" spans="20:20" x14ac:dyDescent="0.35">
      <c r="T4283" s="44">
        <v>4282</v>
      </c>
    </row>
    <row r="4284" spans="20:20" x14ac:dyDescent="0.35">
      <c r="T4284" s="44">
        <v>4283</v>
      </c>
    </row>
    <row r="4285" spans="20:20" x14ac:dyDescent="0.35">
      <c r="T4285" s="44">
        <v>4284</v>
      </c>
    </row>
    <row r="4286" spans="20:20" x14ac:dyDescent="0.35">
      <c r="T4286" s="44">
        <v>4285</v>
      </c>
    </row>
    <row r="4287" spans="20:20" x14ac:dyDescent="0.35">
      <c r="T4287" s="44">
        <v>4286</v>
      </c>
    </row>
    <row r="4288" spans="20:20" x14ac:dyDescent="0.35">
      <c r="T4288" s="44">
        <v>4287</v>
      </c>
    </row>
    <row r="4289" spans="20:20" x14ac:dyDescent="0.35">
      <c r="T4289" s="44">
        <v>4288</v>
      </c>
    </row>
    <row r="4290" spans="20:20" x14ac:dyDescent="0.35">
      <c r="T4290" s="44">
        <v>4289</v>
      </c>
    </row>
    <row r="4291" spans="20:20" x14ac:dyDescent="0.35">
      <c r="T4291" s="44">
        <v>4290</v>
      </c>
    </row>
    <row r="4292" spans="20:20" x14ac:dyDescent="0.35">
      <c r="T4292" s="44">
        <v>4291</v>
      </c>
    </row>
    <row r="4293" spans="20:20" x14ac:dyDescent="0.35">
      <c r="T4293" s="44">
        <v>4292</v>
      </c>
    </row>
    <row r="4294" spans="20:20" x14ac:dyDescent="0.35">
      <c r="T4294" s="44">
        <v>4293</v>
      </c>
    </row>
    <row r="4295" spans="20:20" x14ac:dyDescent="0.35">
      <c r="T4295" s="44">
        <v>4294</v>
      </c>
    </row>
    <row r="4296" spans="20:20" x14ac:dyDescent="0.35">
      <c r="T4296" s="44">
        <v>4295</v>
      </c>
    </row>
    <row r="4297" spans="20:20" x14ac:dyDescent="0.35">
      <c r="T4297" s="44">
        <v>4296</v>
      </c>
    </row>
    <row r="4298" spans="20:20" x14ac:dyDescent="0.35">
      <c r="T4298" s="44">
        <v>4297</v>
      </c>
    </row>
    <row r="4299" spans="20:20" x14ac:dyDescent="0.35">
      <c r="T4299" s="44">
        <v>4298</v>
      </c>
    </row>
    <row r="4300" spans="20:20" x14ac:dyDescent="0.35">
      <c r="T4300" s="44">
        <v>4299</v>
      </c>
    </row>
    <row r="4301" spans="20:20" x14ac:dyDescent="0.35">
      <c r="T4301" s="44">
        <v>4300</v>
      </c>
    </row>
    <row r="4302" spans="20:20" x14ac:dyDescent="0.35">
      <c r="T4302" s="44">
        <v>4301</v>
      </c>
    </row>
    <row r="4303" spans="20:20" x14ac:dyDescent="0.35">
      <c r="T4303" s="44">
        <v>4302</v>
      </c>
    </row>
    <row r="4304" spans="20:20" x14ac:dyDescent="0.35">
      <c r="T4304" s="44">
        <v>4303</v>
      </c>
    </row>
    <row r="4305" spans="20:20" x14ac:dyDescent="0.35">
      <c r="T4305" s="44">
        <v>4304</v>
      </c>
    </row>
    <row r="4306" spans="20:20" x14ac:dyDescent="0.35">
      <c r="T4306" s="44">
        <v>4305</v>
      </c>
    </row>
    <row r="4307" spans="20:20" x14ac:dyDescent="0.35">
      <c r="T4307" s="44">
        <v>4306</v>
      </c>
    </row>
    <row r="4308" spans="20:20" x14ac:dyDescent="0.35">
      <c r="T4308" s="44">
        <v>4307</v>
      </c>
    </row>
    <row r="4309" spans="20:20" x14ac:dyDescent="0.35">
      <c r="T4309" s="44">
        <v>4308</v>
      </c>
    </row>
    <row r="4310" spans="20:20" x14ac:dyDescent="0.35">
      <c r="T4310" s="44">
        <v>4309</v>
      </c>
    </row>
    <row r="4311" spans="20:20" x14ac:dyDescent="0.35">
      <c r="T4311" s="44">
        <v>4310</v>
      </c>
    </row>
    <row r="4312" spans="20:20" x14ac:dyDescent="0.35">
      <c r="T4312" s="44">
        <v>4311</v>
      </c>
    </row>
    <row r="4313" spans="20:20" x14ac:dyDescent="0.35">
      <c r="T4313" s="44">
        <v>4312</v>
      </c>
    </row>
    <row r="4314" spans="20:20" x14ac:dyDescent="0.35">
      <c r="T4314" s="44">
        <v>4313</v>
      </c>
    </row>
    <row r="4315" spans="20:20" x14ac:dyDescent="0.35">
      <c r="T4315" s="44">
        <v>4314</v>
      </c>
    </row>
    <row r="4316" spans="20:20" x14ac:dyDescent="0.35">
      <c r="T4316" s="44">
        <v>4315</v>
      </c>
    </row>
    <row r="4317" spans="20:20" x14ac:dyDescent="0.35">
      <c r="T4317" s="44">
        <v>4316</v>
      </c>
    </row>
    <row r="4318" spans="20:20" x14ac:dyDescent="0.35">
      <c r="T4318" s="44">
        <v>4317</v>
      </c>
    </row>
    <row r="4319" spans="20:20" x14ac:dyDescent="0.35">
      <c r="T4319" s="44">
        <v>4318</v>
      </c>
    </row>
    <row r="4320" spans="20:20" x14ac:dyDescent="0.35">
      <c r="T4320" s="44">
        <v>4319</v>
      </c>
    </row>
    <row r="4321" spans="20:20" x14ac:dyDescent="0.35">
      <c r="T4321" s="44">
        <v>4320</v>
      </c>
    </row>
    <row r="4322" spans="20:20" x14ac:dyDescent="0.35">
      <c r="T4322" s="44">
        <v>4321</v>
      </c>
    </row>
    <row r="4323" spans="20:20" x14ac:dyDescent="0.35">
      <c r="T4323" s="44">
        <v>4322</v>
      </c>
    </row>
    <row r="4324" spans="20:20" x14ac:dyDescent="0.35">
      <c r="T4324" s="44">
        <v>4323</v>
      </c>
    </row>
    <row r="4325" spans="20:20" x14ac:dyDescent="0.35">
      <c r="T4325" s="44">
        <v>4324</v>
      </c>
    </row>
    <row r="4326" spans="20:20" x14ac:dyDescent="0.35">
      <c r="T4326" s="44">
        <v>4325</v>
      </c>
    </row>
    <row r="4327" spans="20:20" x14ac:dyDescent="0.35">
      <c r="T4327" s="44">
        <v>4326</v>
      </c>
    </row>
    <row r="4328" spans="20:20" x14ac:dyDescent="0.35">
      <c r="T4328" s="44">
        <v>4327</v>
      </c>
    </row>
    <row r="4329" spans="20:20" x14ac:dyDescent="0.35">
      <c r="T4329" s="44">
        <v>4328</v>
      </c>
    </row>
    <row r="4330" spans="20:20" x14ac:dyDescent="0.35">
      <c r="T4330" s="44">
        <v>4329</v>
      </c>
    </row>
    <row r="4331" spans="20:20" x14ac:dyDescent="0.35">
      <c r="T4331" s="44">
        <v>4330</v>
      </c>
    </row>
    <row r="4332" spans="20:20" x14ac:dyDescent="0.35">
      <c r="T4332" s="44">
        <v>4331</v>
      </c>
    </row>
    <row r="4333" spans="20:20" x14ac:dyDescent="0.35">
      <c r="T4333" s="44">
        <v>4332</v>
      </c>
    </row>
    <row r="4334" spans="20:20" x14ac:dyDescent="0.35">
      <c r="T4334" s="44">
        <v>4333</v>
      </c>
    </row>
    <row r="4335" spans="20:20" x14ac:dyDescent="0.35">
      <c r="T4335" s="44">
        <v>4334</v>
      </c>
    </row>
    <row r="4336" spans="20:20" x14ac:dyDescent="0.35">
      <c r="T4336" s="44">
        <v>4335</v>
      </c>
    </row>
    <row r="4337" spans="20:20" x14ac:dyDescent="0.35">
      <c r="T4337" s="44">
        <v>4336</v>
      </c>
    </row>
    <row r="4338" spans="20:20" x14ac:dyDescent="0.35">
      <c r="T4338" s="44">
        <v>4337</v>
      </c>
    </row>
    <row r="4339" spans="20:20" x14ac:dyDescent="0.35">
      <c r="T4339" s="44">
        <v>4338</v>
      </c>
    </row>
    <row r="4340" spans="20:20" x14ac:dyDescent="0.35">
      <c r="T4340" s="44">
        <v>4339</v>
      </c>
    </row>
    <row r="4341" spans="20:20" x14ac:dyDescent="0.35">
      <c r="T4341" s="44">
        <v>4340</v>
      </c>
    </row>
    <row r="4342" spans="20:20" x14ac:dyDescent="0.35">
      <c r="T4342" s="44">
        <v>4341</v>
      </c>
    </row>
    <row r="4343" spans="20:20" x14ac:dyDescent="0.35">
      <c r="T4343" s="44">
        <v>4342</v>
      </c>
    </row>
    <row r="4344" spans="20:20" x14ac:dyDescent="0.35">
      <c r="T4344" s="44">
        <v>4343</v>
      </c>
    </row>
    <row r="4345" spans="20:20" x14ac:dyDescent="0.35">
      <c r="T4345" s="44">
        <v>4344</v>
      </c>
    </row>
    <row r="4346" spans="20:20" x14ac:dyDescent="0.35">
      <c r="T4346" s="44">
        <v>4345</v>
      </c>
    </row>
    <row r="4347" spans="20:20" x14ac:dyDescent="0.35">
      <c r="T4347" s="44">
        <v>4346</v>
      </c>
    </row>
    <row r="4348" spans="20:20" x14ac:dyDescent="0.35">
      <c r="T4348" s="44">
        <v>4347</v>
      </c>
    </row>
    <row r="4349" spans="20:20" x14ac:dyDescent="0.35">
      <c r="T4349" s="44">
        <v>4348</v>
      </c>
    </row>
    <row r="4350" spans="20:20" x14ac:dyDescent="0.35">
      <c r="T4350" s="44">
        <v>4349</v>
      </c>
    </row>
    <row r="4351" spans="20:20" x14ac:dyDescent="0.35">
      <c r="T4351" s="44">
        <v>4350</v>
      </c>
    </row>
    <row r="4352" spans="20:20" x14ac:dyDescent="0.35">
      <c r="T4352" s="44">
        <v>4351</v>
      </c>
    </row>
    <row r="4353" spans="20:20" x14ac:dyDescent="0.35">
      <c r="T4353" s="44">
        <v>4352</v>
      </c>
    </row>
    <row r="4354" spans="20:20" x14ac:dyDescent="0.35">
      <c r="T4354" s="44">
        <v>4353</v>
      </c>
    </row>
    <row r="4355" spans="20:20" x14ac:dyDescent="0.35">
      <c r="T4355" s="44">
        <v>4354</v>
      </c>
    </row>
    <row r="4356" spans="20:20" x14ac:dyDescent="0.35">
      <c r="T4356" s="44">
        <v>4355</v>
      </c>
    </row>
    <row r="4357" spans="20:20" x14ac:dyDescent="0.35">
      <c r="T4357" s="44">
        <v>4356</v>
      </c>
    </row>
    <row r="4358" spans="20:20" x14ac:dyDescent="0.35">
      <c r="T4358" s="44">
        <v>4357</v>
      </c>
    </row>
    <row r="4359" spans="20:20" x14ac:dyDescent="0.35">
      <c r="T4359" s="44">
        <v>4358</v>
      </c>
    </row>
    <row r="4360" spans="20:20" x14ac:dyDescent="0.35">
      <c r="T4360" s="44">
        <v>4359</v>
      </c>
    </row>
    <row r="4361" spans="20:20" x14ac:dyDescent="0.35">
      <c r="T4361" s="44">
        <v>4360</v>
      </c>
    </row>
    <row r="4362" spans="20:20" x14ac:dyDescent="0.35">
      <c r="T4362" s="44">
        <v>4361</v>
      </c>
    </row>
    <row r="4363" spans="20:20" x14ac:dyDescent="0.35">
      <c r="T4363" s="44">
        <v>4362</v>
      </c>
    </row>
    <row r="4364" spans="20:20" x14ac:dyDescent="0.35">
      <c r="T4364" s="44">
        <v>4363</v>
      </c>
    </row>
    <row r="4365" spans="20:20" x14ac:dyDescent="0.35">
      <c r="T4365" s="44">
        <v>4364</v>
      </c>
    </row>
    <row r="4366" spans="20:20" x14ac:dyDescent="0.35">
      <c r="T4366" s="44">
        <v>4365</v>
      </c>
    </row>
    <row r="4367" spans="20:20" x14ac:dyDescent="0.35">
      <c r="T4367" s="44">
        <v>4366</v>
      </c>
    </row>
    <row r="4368" spans="20:20" x14ac:dyDescent="0.35">
      <c r="T4368" s="44">
        <v>4367</v>
      </c>
    </row>
    <row r="4369" spans="20:20" x14ac:dyDescent="0.35">
      <c r="T4369" s="44">
        <v>4368</v>
      </c>
    </row>
    <row r="4370" spans="20:20" x14ac:dyDescent="0.35">
      <c r="T4370" s="44">
        <v>4369</v>
      </c>
    </row>
    <row r="4371" spans="20:20" x14ac:dyDescent="0.35">
      <c r="T4371" s="44">
        <v>4370</v>
      </c>
    </row>
    <row r="4372" spans="20:20" x14ac:dyDescent="0.35">
      <c r="T4372" s="44">
        <v>4371</v>
      </c>
    </row>
    <row r="4373" spans="20:20" x14ac:dyDescent="0.35">
      <c r="T4373" s="44">
        <v>4372</v>
      </c>
    </row>
    <row r="4374" spans="20:20" x14ac:dyDescent="0.35">
      <c r="T4374" s="44">
        <v>4373</v>
      </c>
    </row>
    <row r="4375" spans="20:20" x14ac:dyDescent="0.35">
      <c r="T4375" s="44">
        <v>4374</v>
      </c>
    </row>
    <row r="4376" spans="20:20" x14ac:dyDescent="0.35">
      <c r="T4376" s="44">
        <v>4375</v>
      </c>
    </row>
    <row r="4377" spans="20:20" x14ac:dyDescent="0.35">
      <c r="T4377" s="44">
        <v>4376</v>
      </c>
    </row>
    <row r="4378" spans="20:20" x14ac:dyDescent="0.35">
      <c r="T4378" s="44">
        <v>4377</v>
      </c>
    </row>
    <row r="4379" spans="20:20" x14ac:dyDescent="0.35">
      <c r="T4379" s="44">
        <v>4378</v>
      </c>
    </row>
    <row r="4380" spans="20:20" x14ac:dyDescent="0.35">
      <c r="T4380" s="44">
        <v>4379</v>
      </c>
    </row>
    <row r="4381" spans="20:20" x14ac:dyDescent="0.35">
      <c r="T4381" s="44">
        <v>4380</v>
      </c>
    </row>
    <row r="4382" spans="20:20" x14ac:dyDescent="0.35">
      <c r="T4382" s="44">
        <v>4381</v>
      </c>
    </row>
    <row r="4383" spans="20:20" x14ac:dyDescent="0.35">
      <c r="T4383" s="44">
        <v>4382</v>
      </c>
    </row>
    <row r="4384" spans="20:20" x14ac:dyDescent="0.35">
      <c r="T4384" s="44">
        <v>4383</v>
      </c>
    </row>
    <row r="4385" spans="20:20" x14ac:dyDescent="0.35">
      <c r="T4385" s="44">
        <v>4384</v>
      </c>
    </row>
    <row r="4386" spans="20:20" x14ac:dyDescent="0.35">
      <c r="T4386" s="44">
        <v>4385</v>
      </c>
    </row>
    <row r="4387" spans="20:20" x14ac:dyDescent="0.35">
      <c r="T4387" s="44">
        <v>4386</v>
      </c>
    </row>
    <row r="4388" spans="20:20" x14ac:dyDescent="0.35">
      <c r="T4388" s="44">
        <v>4387</v>
      </c>
    </row>
    <row r="4389" spans="20:20" x14ac:dyDescent="0.35">
      <c r="T4389" s="44">
        <v>4388</v>
      </c>
    </row>
    <row r="4390" spans="20:20" x14ac:dyDescent="0.35">
      <c r="T4390" s="44">
        <v>4389</v>
      </c>
    </row>
    <row r="4391" spans="20:20" x14ac:dyDescent="0.35">
      <c r="T4391" s="44">
        <v>4390</v>
      </c>
    </row>
    <row r="4392" spans="20:20" x14ac:dyDescent="0.35">
      <c r="T4392" s="44">
        <v>4391</v>
      </c>
    </row>
    <row r="4393" spans="20:20" x14ac:dyDescent="0.35">
      <c r="T4393" s="44">
        <v>4392</v>
      </c>
    </row>
    <row r="4394" spans="20:20" x14ac:dyDescent="0.35">
      <c r="T4394" s="44">
        <v>4393</v>
      </c>
    </row>
    <row r="4395" spans="20:20" x14ac:dyDescent="0.35">
      <c r="T4395" s="44">
        <v>4394</v>
      </c>
    </row>
    <row r="4396" spans="20:20" x14ac:dyDescent="0.35">
      <c r="T4396" s="44">
        <v>4395</v>
      </c>
    </row>
    <row r="4397" spans="20:20" x14ac:dyDescent="0.35">
      <c r="T4397" s="44">
        <v>4396</v>
      </c>
    </row>
    <row r="4398" spans="20:20" x14ac:dyDescent="0.35">
      <c r="T4398" s="44">
        <v>4397</v>
      </c>
    </row>
    <row r="4399" spans="20:20" x14ac:dyDescent="0.35">
      <c r="T4399" s="44">
        <v>4398</v>
      </c>
    </row>
    <row r="4400" spans="20:20" x14ac:dyDescent="0.35">
      <c r="T4400" s="44">
        <v>4399</v>
      </c>
    </row>
    <row r="4401" spans="20:20" x14ac:dyDescent="0.35">
      <c r="T4401" s="44">
        <v>4400</v>
      </c>
    </row>
    <row r="4402" spans="20:20" x14ac:dyDescent="0.35">
      <c r="T4402" s="44">
        <v>4401</v>
      </c>
    </row>
    <row r="4403" spans="20:20" x14ac:dyDescent="0.35">
      <c r="T4403" s="44">
        <v>4402</v>
      </c>
    </row>
    <row r="4404" spans="20:20" x14ac:dyDescent="0.35">
      <c r="T4404" s="44">
        <v>4403</v>
      </c>
    </row>
    <row r="4405" spans="20:20" x14ac:dyDescent="0.35">
      <c r="T4405" s="44">
        <v>4404</v>
      </c>
    </row>
    <row r="4406" spans="20:20" x14ac:dyDescent="0.35">
      <c r="T4406" s="44">
        <v>4405</v>
      </c>
    </row>
    <row r="4407" spans="20:20" x14ac:dyDescent="0.35">
      <c r="T4407" s="44">
        <v>4406</v>
      </c>
    </row>
    <row r="4408" spans="20:20" x14ac:dyDescent="0.35">
      <c r="T4408" s="44">
        <v>4407</v>
      </c>
    </row>
    <row r="4409" spans="20:20" x14ac:dyDescent="0.35">
      <c r="T4409" s="44">
        <v>4408</v>
      </c>
    </row>
    <row r="4410" spans="20:20" x14ac:dyDescent="0.35">
      <c r="T4410" s="44">
        <v>4409</v>
      </c>
    </row>
    <row r="4411" spans="20:20" x14ac:dyDescent="0.35">
      <c r="T4411" s="44">
        <v>4410</v>
      </c>
    </row>
    <row r="4412" spans="20:20" x14ac:dyDescent="0.35">
      <c r="T4412" s="44">
        <v>4411</v>
      </c>
    </row>
    <row r="4413" spans="20:20" x14ac:dyDescent="0.35">
      <c r="T4413" s="44">
        <v>4412</v>
      </c>
    </row>
    <row r="4414" spans="20:20" x14ac:dyDescent="0.35">
      <c r="T4414" s="44">
        <v>4413</v>
      </c>
    </row>
    <row r="4415" spans="20:20" x14ac:dyDescent="0.35">
      <c r="T4415" s="44">
        <v>4414</v>
      </c>
    </row>
    <row r="4416" spans="20:20" x14ac:dyDescent="0.35">
      <c r="T4416" s="44">
        <v>4415</v>
      </c>
    </row>
    <row r="4417" spans="20:20" x14ac:dyDescent="0.35">
      <c r="T4417" s="44">
        <v>4416</v>
      </c>
    </row>
    <row r="4418" spans="20:20" x14ac:dyDescent="0.35">
      <c r="T4418" s="44">
        <v>4417</v>
      </c>
    </row>
    <row r="4419" spans="20:20" x14ac:dyDescent="0.35">
      <c r="T4419" s="44">
        <v>4418</v>
      </c>
    </row>
    <row r="4420" spans="20:20" x14ac:dyDescent="0.35">
      <c r="T4420" s="44">
        <v>4419</v>
      </c>
    </row>
    <row r="4421" spans="20:20" x14ac:dyDescent="0.35">
      <c r="T4421" s="44">
        <v>4420</v>
      </c>
    </row>
    <row r="4422" spans="20:20" x14ac:dyDescent="0.35">
      <c r="T4422" s="44">
        <v>4421</v>
      </c>
    </row>
    <row r="4423" spans="20:20" x14ac:dyDescent="0.35">
      <c r="T4423" s="44">
        <v>4422</v>
      </c>
    </row>
    <row r="4424" spans="20:20" x14ac:dyDescent="0.35">
      <c r="T4424" s="44">
        <v>4423</v>
      </c>
    </row>
    <row r="4425" spans="20:20" x14ac:dyDescent="0.35">
      <c r="T4425" s="44">
        <v>4424</v>
      </c>
    </row>
    <row r="4426" spans="20:20" x14ac:dyDescent="0.35">
      <c r="T4426" s="44">
        <v>4425</v>
      </c>
    </row>
    <row r="4427" spans="20:20" x14ac:dyDescent="0.35">
      <c r="T4427" s="44">
        <v>4426</v>
      </c>
    </row>
    <row r="4428" spans="20:20" x14ac:dyDescent="0.35">
      <c r="T4428" s="44">
        <v>4427</v>
      </c>
    </row>
    <row r="4429" spans="20:20" x14ac:dyDescent="0.35">
      <c r="T4429" s="44">
        <v>4428</v>
      </c>
    </row>
    <row r="4430" spans="20:20" x14ac:dyDescent="0.35">
      <c r="T4430" s="44">
        <v>4429</v>
      </c>
    </row>
    <row r="4431" spans="20:20" x14ac:dyDescent="0.35">
      <c r="T4431" s="44">
        <v>4430</v>
      </c>
    </row>
    <row r="4432" spans="20:20" x14ac:dyDescent="0.35">
      <c r="T4432" s="44">
        <v>4431</v>
      </c>
    </row>
    <row r="4433" spans="20:20" x14ac:dyDescent="0.35">
      <c r="T4433" s="44">
        <v>4432</v>
      </c>
    </row>
    <row r="4434" spans="20:20" x14ac:dyDescent="0.35">
      <c r="T4434" s="44">
        <v>4433</v>
      </c>
    </row>
    <row r="4435" spans="20:20" x14ac:dyDescent="0.35">
      <c r="T4435" s="44">
        <v>4434</v>
      </c>
    </row>
    <row r="4436" spans="20:20" x14ac:dyDescent="0.35">
      <c r="T4436" s="44">
        <v>4435</v>
      </c>
    </row>
    <row r="4437" spans="20:20" x14ac:dyDescent="0.35">
      <c r="T4437" s="44">
        <v>4436</v>
      </c>
    </row>
    <row r="4438" spans="20:20" x14ac:dyDescent="0.35">
      <c r="T4438" s="44">
        <v>4437</v>
      </c>
    </row>
    <row r="4439" spans="20:20" x14ac:dyDescent="0.35">
      <c r="T4439" s="44">
        <v>4438</v>
      </c>
    </row>
    <row r="4440" spans="20:20" x14ac:dyDescent="0.35">
      <c r="T4440" s="44">
        <v>4439</v>
      </c>
    </row>
    <row r="4441" spans="20:20" x14ac:dyDescent="0.35">
      <c r="T4441" s="44">
        <v>4440</v>
      </c>
    </row>
    <row r="4442" spans="20:20" x14ac:dyDescent="0.35">
      <c r="T4442" s="44">
        <v>4441</v>
      </c>
    </row>
    <row r="4443" spans="20:20" x14ac:dyDescent="0.35">
      <c r="T4443" s="44">
        <v>4442</v>
      </c>
    </row>
    <row r="4444" spans="20:20" x14ac:dyDescent="0.35">
      <c r="T4444" s="44">
        <v>4443</v>
      </c>
    </row>
    <row r="4445" spans="20:20" x14ac:dyDescent="0.35">
      <c r="T4445" s="44">
        <v>4444</v>
      </c>
    </row>
    <row r="4446" spans="20:20" x14ac:dyDescent="0.35">
      <c r="T4446" s="44">
        <v>4445</v>
      </c>
    </row>
    <row r="4447" spans="20:20" x14ac:dyDescent="0.35">
      <c r="T4447" s="44">
        <v>4446</v>
      </c>
    </row>
    <row r="4448" spans="20:20" x14ac:dyDescent="0.35">
      <c r="T4448" s="44">
        <v>4447</v>
      </c>
    </row>
    <row r="4449" spans="20:20" x14ac:dyDescent="0.35">
      <c r="T4449" s="44">
        <v>4448</v>
      </c>
    </row>
    <row r="4450" spans="20:20" x14ac:dyDescent="0.35">
      <c r="T4450" s="44">
        <v>4449</v>
      </c>
    </row>
    <row r="4451" spans="20:20" x14ac:dyDescent="0.35">
      <c r="T4451" s="44">
        <v>4450</v>
      </c>
    </row>
    <row r="4452" spans="20:20" x14ac:dyDescent="0.35">
      <c r="T4452" s="44">
        <v>4451</v>
      </c>
    </row>
    <row r="4453" spans="20:20" x14ac:dyDescent="0.35">
      <c r="T4453" s="44">
        <v>4452</v>
      </c>
    </row>
    <row r="4454" spans="20:20" x14ac:dyDescent="0.35">
      <c r="T4454" s="44">
        <v>4453</v>
      </c>
    </row>
    <row r="4455" spans="20:20" x14ac:dyDescent="0.35">
      <c r="T4455" s="44">
        <v>4454</v>
      </c>
    </row>
    <row r="4456" spans="20:20" x14ac:dyDescent="0.35">
      <c r="T4456" s="44">
        <v>4455</v>
      </c>
    </row>
    <row r="4457" spans="20:20" x14ac:dyDescent="0.35">
      <c r="T4457" s="44">
        <v>4456</v>
      </c>
    </row>
    <row r="4458" spans="20:20" x14ac:dyDescent="0.35">
      <c r="T4458" s="44">
        <v>4457</v>
      </c>
    </row>
    <row r="4459" spans="20:20" x14ac:dyDescent="0.35">
      <c r="T4459" s="44">
        <v>4458</v>
      </c>
    </row>
    <row r="4460" spans="20:20" x14ac:dyDescent="0.35">
      <c r="T4460" s="44">
        <v>4459</v>
      </c>
    </row>
    <row r="4461" spans="20:20" x14ac:dyDescent="0.35">
      <c r="T4461" s="44">
        <v>4460</v>
      </c>
    </row>
    <row r="4462" spans="20:20" x14ac:dyDescent="0.35">
      <c r="T4462" s="44">
        <v>4461</v>
      </c>
    </row>
    <row r="4463" spans="20:20" x14ac:dyDescent="0.35">
      <c r="T4463" s="44">
        <v>4462</v>
      </c>
    </row>
    <row r="4464" spans="20:20" x14ac:dyDescent="0.35">
      <c r="T4464" s="44">
        <v>4463</v>
      </c>
    </row>
    <row r="4465" spans="20:20" x14ac:dyDescent="0.35">
      <c r="T4465" s="44">
        <v>4464</v>
      </c>
    </row>
    <row r="4466" spans="20:20" x14ac:dyDescent="0.35">
      <c r="T4466" s="44">
        <v>4465</v>
      </c>
    </row>
    <row r="4467" spans="20:20" x14ac:dyDescent="0.35">
      <c r="T4467" s="44">
        <v>4466</v>
      </c>
    </row>
    <row r="4468" spans="20:20" x14ac:dyDescent="0.35">
      <c r="T4468" s="44">
        <v>4467</v>
      </c>
    </row>
    <row r="4469" spans="20:20" x14ac:dyDescent="0.35">
      <c r="T4469" s="44">
        <v>4468</v>
      </c>
    </row>
    <row r="4470" spans="20:20" x14ac:dyDescent="0.35">
      <c r="T4470" s="44">
        <v>4469</v>
      </c>
    </row>
    <row r="4471" spans="20:20" x14ac:dyDescent="0.35">
      <c r="T4471" s="44">
        <v>4470</v>
      </c>
    </row>
    <row r="4472" spans="20:20" x14ac:dyDescent="0.35">
      <c r="T4472" s="44">
        <v>4471</v>
      </c>
    </row>
    <row r="4473" spans="20:20" x14ac:dyDescent="0.35">
      <c r="T4473" s="44">
        <v>4472</v>
      </c>
    </row>
    <row r="4474" spans="20:20" x14ac:dyDescent="0.35">
      <c r="T4474" s="44">
        <v>4473</v>
      </c>
    </row>
    <row r="4475" spans="20:20" x14ac:dyDescent="0.35">
      <c r="T4475" s="44">
        <v>4474</v>
      </c>
    </row>
    <row r="4476" spans="20:20" x14ac:dyDescent="0.35">
      <c r="T4476" s="44">
        <v>4475</v>
      </c>
    </row>
    <row r="4477" spans="20:20" x14ac:dyDescent="0.35">
      <c r="T4477" s="44">
        <v>4476</v>
      </c>
    </row>
    <row r="4478" spans="20:20" x14ac:dyDescent="0.35">
      <c r="T4478" s="44">
        <v>4477</v>
      </c>
    </row>
    <row r="4479" spans="20:20" x14ac:dyDescent="0.35">
      <c r="T4479" s="44">
        <v>4478</v>
      </c>
    </row>
    <row r="4480" spans="20:20" x14ac:dyDescent="0.35">
      <c r="T4480" s="44">
        <v>4479</v>
      </c>
    </row>
    <row r="4481" spans="20:20" x14ac:dyDescent="0.35">
      <c r="T4481" s="44">
        <v>4480</v>
      </c>
    </row>
    <row r="4482" spans="20:20" x14ac:dyDescent="0.35">
      <c r="T4482" s="44">
        <v>4481</v>
      </c>
    </row>
    <row r="4483" spans="20:20" x14ac:dyDescent="0.35">
      <c r="T4483" s="44">
        <v>4482</v>
      </c>
    </row>
    <row r="4484" spans="20:20" x14ac:dyDescent="0.35">
      <c r="T4484" s="44">
        <v>4483</v>
      </c>
    </row>
    <row r="4485" spans="20:20" x14ac:dyDescent="0.35">
      <c r="T4485" s="44">
        <v>4484</v>
      </c>
    </row>
    <row r="4486" spans="20:20" x14ac:dyDescent="0.35">
      <c r="T4486" s="44">
        <v>4485</v>
      </c>
    </row>
    <row r="4487" spans="20:20" x14ac:dyDescent="0.35">
      <c r="T4487" s="44">
        <v>4486</v>
      </c>
    </row>
    <row r="4488" spans="20:20" x14ac:dyDescent="0.35">
      <c r="T4488" s="44">
        <v>4487</v>
      </c>
    </row>
    <row r="4489" spans="20:20" x14ac:dyDescent="0.35">
      <c r="T4489" s="44">
        <v>4488</v>
      </c>
    </row>
    <row r="4490" spans="20:20" x14ac:dyDescent="0.35">
      <c r="T4490" s="44">
        <v>4489</v>
      </c>
    </row>
    <row r="4491" spans="20:20" x14ac:dyDescent="0.35">
      <c r="T4491" s="44">
        <v>4490</v>
      </c>
    </row>
    <row r="4492" spans="20:20" x14ac:dyDescent="0.35">
      <c r="T4492" s="44">
        <v>4491</v>
      </c>
    </row>
    <row r="4493" spans="20:20" x14ac:dyDescent="0.35">
      <c r="T4493" s="44">
        <v>4492</v>
      </c>
    </row>
    <row r="4494" spans="20:20" x14ac:dyDescent="0.35">
      <c r="T4494" s="44">
        <v>4493</v>
      </c>
    </row>
    <row r="4495" spans="20:20" x14ac:dyDescent="0.35">
      <c r="T4495" s="44">
        <v>4494</v>
      </c>
    </row>
    <row r="4496" spans="20:20" x14ac:dyDescent="0.35">
      <c r="T4496" s="44">
        <v>4495</v>
      </c>
    </row>
    <row r="4497" spans="20:20" x14ac:dyDescent="0.35">
      <c r="T4497" s="44">
        <v>4496</v>
      </c>
    </row>
    <row r="4498" spans="20:20" x14ac:dyDescent="0.35">
      <c r="T4498" s="44">
        <v>4497</v>
      </c>
    </row>
    <row r="4499" spans="20:20" x14ac:dyDescent="0.35">
      <c r="T4499" s="44">
        <v>4498</v>
      </c>
    </row>
    <row r="4500" spans="20:20" x14ac:dyDescent="0.35">
      <c r="T4500" s="44">
        <v>4499</v>
      </c>
    </row>
    <row r="4501" spans="20:20" x14ac:dyDescent="0.35">
      <c r="T4501" s="44">
        <v>4500</v>
      </c>
    </row>
    <row r="4502" spans="20:20" x14ac:dyDescent="0.35">
      <c r="T4502" s="44">
        <v>4501</v>
      </c>
    </row>
    <row r="4503" spans="20:20" x14ac:dyDescent="0.35">
      <c r="T4503" s="44">
        <v>4502</v>
      </c>
    </row>
    <row r="4504" spans="20:20" x14ac:dyDescent="0.35">
      <c r="T4504" s="44">
        <v>4503</v>
      </c>
    </row>
    <row r="4505" spans="20:20" x14ac:dyDescent="0.35">
      <c r="T4505" s="44">
        <v>4504</v>
      </c>
    </row>
    <row r="4506" spans="20:20" x14ac:dyDescent="0.35">
      <c r="T4506" s="44">
        <v>4505</v>
      </c>
    </row>
    <row r="4507" spans="20:20" x14ac:dyDescent="0.35">
      <c r="T4507" s="44">
        <v>4506</v>
      </c>
    </row>
    <row r="4508" spans="20:20" x14ac:dyDescent="0.35">
      <c r="T4508" s="44">
        <v>4507</v>
      </c>
    </row>
    <row r="4509" spans="20:20" x14ac:dyDescent="0.35">
      <c r="T4509" s="44">
        <v>4508</v>
      </c>
    </row>
    <row r="4510" spans="20:20" x14ac:dyDescent="0.35">
      <c r="T4510" s="44">
        <v>4509</v>
      </c>
    </row>
    <row r="4511" spans="20:20" x14ac:dyDescent="0.35">
      <c r="T4511" s="44">
        <v>4510</v>
      </c>
    </row>
    <row r="4512" spans="20:20" x14ac:dyDescent="0.35">
      <c r="T4512" s="44">
        <v>4511</v>
      </c>
    </row>
    <row r="4513" spans="20:20" x14ac:dyDescent="0.35">
      <c r="T4513" s="44">
        <v>4512</v>
      </c>
    </row>
    <row r="4514" spans="20:20" x14ac:dyDescent="0.35">
      <c r="T4514" s="44">
        <v>4513</v>
      </c>
    </row>
    <row r="4515" spans="20:20" x14ac:dyDescent="0.35">
      <c r="T4515" s="44">
        <v>4514</v>
      </c>
    </row>
    <row r="4516" spans="20:20" x14ac:dyDescent="0.35">
      <c r="T4516" s="44">
        <v>4515</v>
      </c>
    </row>
    <row r="4517" spans="20:20" x14ac:dyDescent="0.35">
      <c r="T4517" s="44">
        <v>4516</v>
      </c>
    </row>
    <row r="4518" spans="20:20" x14ac:dyDescent="0.35">
      <c r="T4518" s="44">
        <v>4517</v>
      </c>
    </row>
    <row r="4519" spans="20:20" x14ac:dyDescent="0.35">
      <c r="T4519" s="44">
        <v>4518</v>
      </c>
    </row>
    <row r="4520" spans="20:20" x14ac:dyDescent="0.35">
      <c r="T4520" s="44">
        <v>4519</v>
      </c>
    </row>
    <row r="4521" spans="20:20" x14ac:dyDescent="0.35">
      <c r="T4521" s="44">
        <v>4520</v>
      </c>
    </row>
    <row r="4522" spans="20:20" x14ac:dyDescent="0.35">
      <c r="T4522" s="44">
        <v>4521</v>
      </c>
    </row>
    <row r="4523" spans="20:20" x14ac:dyDescent="0.35">
      <c r="T4523" s="44">
        <v>4522</v>
      </c>
    </row>
    <row r="4524" spans="20:20" x14ac:dyDescent="0.35">
      <c r="T4524" s="44">
        <v>4523</v>
      </c>
    </row>
    <row r="4525" spans="20:20" x14ac:dyDescent="0.35">
      <c r="T4525" s="44">
        <v>4524</v>
      </c>
    </row>
    <row r="4526" spans="20:20" x14ac:dyDescent="0.35">
      <c r="T4526" s="44">
        <v>4525</v>
      </c>
    </row>
    <row r="4527" spans="20:20" x14ac:dyDescent="0.35">
      <c r="T4527" s="44">
        <v>4526</v>
      </c>
    </row>
    <row r="4528" spans="20:20" x14ac:dyDescent="0.35">
      <c r="T4528" s="44">
        <v>4527</v>
      </c>
    </row>
    <row r="4529" spans="20:20" x14ac:dyDescent="0.35">
      <c r="T4529" s="44">
        <v>4528</v>
      </c>
    </row>
    <row r="4530" spans="20:20" x14ac:dyDescent="0.35">
      <c r="T4530" s="44">
        <v>4529</v>
      </c>
    </row>
    <row r="4531" spans="20:20" x14ac:dyDescent="0.35">
      <c r="T4531" s="44">
        <v>4530</v>
      </c>
    </row>
    <row r="4532" spans="20:20" x14ac:dyDescent="0.35">
      <c r="T4532" s="44">
        <v>4531</v>
      </c>
    </row>
    <row r="4533" spans="20:20" x14ac:dyDescent="0.35">
      <c r="T4533" s="44">
        <v>4532</v>
      </c>
    </row>
    <row r="4534" spans="20:20" x14ac:dyDescent="0.35">
      <c r="T4534" s="44">
        <v>4533</v>
      </c>
    </row>
    <row r="4535" spans="20:20" x14ac:dyDescent="0.35">
      <c r="T4535" s="44">
        <v>4534</v>
      </c>
    </row>
    <row r="4536" spans="20:20" x14ac:dyDescent="0.35">
      <c r="T4536" s="44">
        <v>4535</v>
      </c>
    </row>
    <row r="4537" spans="20:20" x14ac:dyDescent="0.35">
      <c r="T4537" s="44">
        <v>4536</v>
      </c>
    </row>
    <row r="4538" spans="20:20" x14ac:dyDescent="0.35">
      <c r="T4538" s="44">
        <v>4537</v>
      </c>
    </row>
    <row r="4539" spans="20:20" x14ac:dyDescent="0.35">
      <c r="T4539" s="44">
        <v>4538</v>
      </c>
    </row>
    <row r="4540" spans="20:20" x14ac:dyDescent="0.35">
      <c r="T4540" s="44">
        <v>4539</v>
      </c>
    </row>
    <row r="4541" spans="20:20" x14ac:dyDescent="0.35">
      <c r="T4541" s="44">
        <v>4540</v>
      </c>
    </row>
    <row r="4542" spans="20:20" x14ac:dyDescent="0.35">
      <c r="T4542" s="44">
        <v>4541</v>
      </c>
    </row>
    <row r="4543" spans="20:20" x14ac:dyDescent="0.35">
      <c r="T4543" s="44">
        <v>4542</v>
      </c>
    </row>
    <row r="4544" spans="20:20" x14ac:dyDescent="0.35">
      <c r="T4544" s="44">
        <v>4543</v>
      </c>
    </row>
    <row r="4545" spans="20:20" x14ac:dyDescent="0.35">
      <c r="T4545" s="44">
        <v>4544</v>
      </c>
    </row>
    <row r="4546" spans="20:20" x14ac:dyDescent="0.35">
      <c r="T4546" s="44">
        <v>4545</v>
      </c>
    </row>
    <row r="4547" spans="20:20" x14ac:dyDescent="0.35">
      <c r="T4547" s="44">
        <v>4546</v>
      </c>
    </row>
    <row r="4548" spans="20:20" x14ac:dyDescent="0.35">
      <c r="T4548" s="44">
        <v>4547</v>
      </c>
    </row>
    <row r="4549" spans="20:20" x14ac:dyDescent="0.35">
      <c r="T4549" s="44">
        <v>4548</v>
      </c>
    </row>
    <row r="4550" spans="20:20" x14ac:dyDescent="0.35">
      <c r="T4550" s="44">
        <v>4549</v>
      </c>
    </row>
    <row r="4551" spans="20:20" x14ac:dyDescent="0.35">
      <c r="T4551" s="44">
        <v>4550</v>
      </c>
    </row>
    <row r="4552" spans="20:20" x14ac:dyDescent="0.35">
      <c r="T4552" s="44">
        <v>4551</v>
      </c>
    </row>
    <row r="4553" spans="20:20" x14ac:dyDescent="0.35">
      <c r="T4553" s="44">
        <v>4552</v>
      </c>
    </row>
    <row r="4554" spans="20:20" x14ac:dyDescent="0.35">
      <c r="T4554" s="44">
        <v>4553</v>
      </c>
    </row>
    <row r="4555" spans="20:20" x14ac:dyDescent="0.35">
      <c r="T4555" s="44">
        <v>4554</v>
      </c>
    </row>
    <row r="4556" spans="20:20" x14ac:dyDescent="0.35">
      <c r="T4556" s="44">
        <v>4555</v>
      </c>
    </row>
    <row r="4557" spans="20:20" x14ac:dyDescent="0.35">
      <c r="T4557" s="44">
        <v>4556</v>
      </c>
    </row>
    <row r="4558" spans="20:20" x14ac:dyDescent="0.35">
      <c r="T4558" s="44">
        <v>4557</v>
      </c>
    </row>
    <row r="4559" spans="20:20" x14ac:dyDescent="0.35">
      <c r="T4559" s="44">
        <v>4558</v>
      </c>
    </row>
    <row r="4560" spans="20:20" x14ac:dyDescent="0.35">
      <c r="T4560" s="44">
        <v>4559</v>
      </c>
    </row>
    <row r="4561" spans="20:20" x14ac:dyDescent="0.35">
      <c r="T4561" s="44">
        <v>4560</v>
      </c>
    </row>
    <row r="4562" spans="20:20" x14ac:dyDescent="0.35">
      <c r="T4562" s="44">
        <v>4561</v>
      </c>
    </row>
    <row r="4563" spans="20:20" x14ac:dyDescent="0.35">
      <c r="T4563" s="44">
        <v>4562</v>
      </c>
    </row>
    <row r="4564" spans="20:20" x14ac:dyDescent="0.35">
      <c r="T4564" s="44">
        <v>4563</v>
      </c>
    </row>
    <row r="4565" spans="20:20" x14ac:dyDescent="0.35">
      <c r="T4565" s="44">
        <v>4564</v>
      </c>
    </row>
    <row r="4566" spans="20:20" x14ac:dyDescent="0.35">
      <c r="T4566" s="44">
        <v>4565</v>
      </c>
    </row>
    <row r="4567" spans="20:20" x14ac:dyDescent="0.35">
      <c r="T4567" s="44">
        <v>4566</v>
      </c>
    </row>
    <row r="4568" spans="20:20" x14ac:dyDescent="0.35">
      <c r="T4568" s="44">
        <v>4567</v>
      </c>
    </row>
    <row r="4569" spans="20:20" x14ac:dyDescent="0.35">
      <c r="T4569" s="44">
        <v>4568</v>
      </c>
    </row>
    <row r="4570" spans="20:20" x14ac:dyDescent="0.35">
      <c r="T4570" s="44">
        <v>4569</v>
      </c>
    </row>
    <row r="4571" spans="20:20" x14ac:dyDescent="0.35">
      <c r="T4571" s="44">
        <v>4570</v>
      </c>
    </row>
    <row r="4572" spans="20:20" x14ac:dyDescent="0.35">
      <c r="T4572" s="44">
        <v>4571</v>
      </c>
    </row>
    <row r="4573" spans="20:20" x14ac:dyDescent="0.35">
      <c r="T4573" s="44">
        <v>4572</v>
      </c>
    </row>
    <row r="4574" spans="20:20" x14ac:dyDescent="0.35">
      <c r="T4574" s="44">
        <v>4573</v>
      </c>
    </row>
    <row r="4575" spans="20:20" x14ac:dyDescent="0.35">
      <c r="T4575" s="44">
        <v>4574</v>
      </c>
    </row>
    <row r="4576" spans="20:20" x14ac:dyDescent="0.35">
      <c r="T4576" s="44">
        <v>4575</v>
      </c>
    </row>
    <row r="4577" spans="20:20" x14ac:dyDescent="0.35">
      <c r="T4577" s="44">
        <v>4576</v>
      </c>
    </row>
    <row r="4578" spans="20:20" x14ac:dyDescent="0.35">
      <c r="T4578" s="44">
        <v>4577</v>
      </c>
    </row>
    <row r="4579" spans="20:20" x14ac:dyDescent="0.35">
      <c r="T4579" s="44">
        <v>4578</v>
      </c>
    </row>
    <row r="4580" spans="20:20" x14ac:dyDescent="0.35">
      <c r="T4580" s="44">
        <v>4579</v>
      </c>
    </row>
    <row r="4581" spans="20:20" x14ac:dyDescent="0.35">
      <c r="T4581" s="44">
        <v>4580</v>
      </c>
    </row>
    <row r="4582" spans="20:20" x14ac:dyDescent="0.35">
      <c r="T4582" s="44">
        <v>4581</v>
      </c>
    </row>
    <row r="4583" spans="20:20" x14ac:dyDescent="0.35">
      <c r="T4583" s="44">
        <v>4582</v>
      </c>
    </row>
    <row r="4584" spans="20:20" x14ac:dyDescent="0.35">
      <c r="T4584" s="44">
        <v>4583</v>
      </c>
    </row>
    <row r="4585" spans="20:20" x14ac:dyDescent="0.35">
      <c r="T4585" s="44">
        <v>4584</v>
      </c>
    </row>
    <row r="4586" spans="20:20" x14ac:dyDescent="0.35">
      <c r="T4586" s="44">
        <v>4585</v>
      </c>
    </row>
    <row r="4587" spans="20:20" x14ac:dyDescent="0.35">
      <c r="T4587" s="44">
        <v>4586</v>
      </c>
    </row>
    <row r="4588" spans="20:20" x14ac:dyDescent="0.35">
      <c r="T4588" s="44">
        <v>4587</v>
      </c>
    </row>
    <row r="4589" spans="20:20" x14ac:dyDescent="0.35">
      <c r="T4589" s="44">
        <v>4588</v>
      </c>
    </row>
    <row r="4590" spans="20:20" x14ac:dyDescent="0.35">
      <c r="T4590" s="44">
        <v>4589</v>
      </c>
    </row>
    <row r="4591" spans="20:20" x14ac:dyDescent="0.35">
      <c r="T4591" s="44">
        <v>4590</v>
      </c>
    </row>
    <row r="4592" spans="20:20" x14ac:dyDescent="0.35">
      <c r="T4592" s="44">
        <v>4591</v>
      </c>
    </row>
    <row r="4593" spans="20:20" x14ac:dyDescent="0.35">
      <c r="T4593" s="44">
        <v>4592</v>
      </c>
    </row>
    <row r="4594" spans="20:20" x14ac:dyDescent="0.35">
      <c r="T4594" s="44">
        <v>4593</v>
      </c>
    </row>
    <row r="4595" spans="20:20" x14ac:dyDescent="0.35">
      <c r="T4595" s="44">
        <v>4594</v>
      </c>
    </row>
    <row r="4596" spans="20:20" x14ac:dyDescent="0.35">
      <c r="T4596" s="44">
        <v>4595</v>
      </c>
    </row>
    <row r="4597" spans="20:20" x14ac:dyDescent="0.35">
      <c r="T4597" s="44">
        <v>4596</v>
      </c>
    </row>
    <row r="4598" spans="20:20" x14ac:dyDescent="0.35">
      <c r="T4598" s="44">
        <v>4597</v>
      </c>
    </row>
    <row r="4599" spans="20:20" x14ac:dyDescent="0.35">
      <c r="T4599" s="44">
        <v>4598</v>
      </c>
    </row>
    <row r="4600" spans="20:20" x14ac:dyDescent="0.35">
      <c r="T4600" s="44">
        <v>4599</v>
      </c>
    </row>
    <row r="4601" spans="20:20" x14ac:dyDescent="0.35">
      <c r="T4601" s="44">
        <v>4600</v>
      </c>
    </row>
    <row r="4602" spans="20:20" x14ac:dyDescent="0.35">
      <c r="T4602" s="44">
        <v>4601</v>
      </c>
    </row>
    <row r="4603" spans="20:20" x14ac:dyDescent="0.35">
      <c r="T4603" s="44">
        <v>4602</v>
      </c>
    </row>
    <row r="4604" spans="20:20" x14ac:dyDescent="0.35">
      <c r="T4604" s="44">
        <v>4603</v>
      </c>
    </row>
    <row r="4605" spans="20:20" x14ac:dyDescent="0.35">
      <c r="T4605" s="44">
        <v>4604</v>
      </c>
    </row>
    <row r="4606" spans="20:20" x14ac:dyDescent="0.35">
      <c r="T4606" s="44">
        <v>4605</v>
      </c>
    </row>
    <row r="4607" spans="20:20" x14ac:dyDescent="0.35">
      <c r="T4607" s="44">
        <v>4606</v>
      </c>
    </row>
    <row r="4608" spans="20:20" x14ac:dyDescent="0.35">
      <c r="T4608" s="44">
        <v>4607</v>
      </c>
    </row>
    <row r="4609" spans="20:20" x14ac:dyDescent="0.35">
      <c r="T4609" s="44">
        <v>4608</v>
      </c>
    </row>
    <row r="4610" spans="20:20" x14ac:dyDescent="0.35">
      <c r="T4610" s="44">
        <v>4609</v>
      </c>
    </row>
    <row r="4611" spans="20:20" x14ac:dyDescent="0.35">
      <c r="T4611" s="44">
        <v>4610</v>
      </c>
    </row>
    <row r="4612" spans="20:20" x14ac:dyDescent="0.35">
      <c r="T4612" s="44">
        <v>4611</v>
      </c>
    </row>
    <row r="4613" spans="20:20" x14ac:dyDescent="0.35">
      <c r="T4613" s="44">
        <v>4612</v>
      </c>
    </row>
    <row r="4614" spans="20:20" x14ac:dyDescent="0.35">
      <c r="T4614" s="44">
        <v>4613</v>
      </c>
    </row>
    <row r="4615" spans="20:20" x14ac:dyDescent="0.35">
      <c r="T4615" s="44">
        <v>4614</v>
      </c>
    </row>
    <row r="4616" spans="20:20" x14ac:dyDescent="0.35">
      <c r="T4616" s="44">
        <v>4615</v>
      </c>
    </row>
    <row r="4617" spans="20:20" x14ac:dyDescent="0.35">
      <c r="T4617" s="44">
        <v>4616</v>
      </c>
    </row>
    <row r="4618" spans="20:20" x14ac:dyDescent="0.35">
      <c r="T4618" s="44">
        <v>4617</v>
      </c>
    </row>
    <row r="4619" spans="20:20" x14ac:dyDescent="0.35">
      <c r="T4619" s="44">
        <v>4618</v>
      </c>
    </row>
    <row r="4620" spans="20:20" x14ac:dyDescent="0.35">
      <c r="T4620" s="44">
        <v>4619</v>
      </c>
    </row>
    <row r="4621" spans="20:20" x14ac:dyDescent="0.35">
      <c r="T4621" s="44">
        <v>4620</v>
      </c>
    </row>
    <row r="4622" spans="20:20" x14ac:dyDescent="0.35">
      <c r="T4622" s="44">
        <v>4621</v>
      </c>
    </row>
    <row r="4623" spans="20:20" x14ac:dyDescent="0.35">
      <c r="T4623" s="44">
        <v>4622</v>
      </c>
    </row>
    <row r="4624" spans="20:20" x14ac:dyDescent="0.35">
      <c r="T4624" s="44">
        <v>4623</v>
      </c>
    </row>
    <row r="4625" spans="20:20" x14ac:dyDescent="0.35">
      <c r="T4625" s="44">
        <v>4624</v>
      </c>
    </row>
    <row r="4626" spans="20:20" x14ac:dyDescent="0.35">
      <c r="T4626" s="44">
        <v>4625</v>
      </c>
    </row>
    <row r="4627" spans="20:20" x14ac:dyDescent="0.35">
      <c r="T4627" s="44">
        <v>4626</v>
      </c>
    </row>
    <row r="4628" spans="20:20" x14ac:dyDescent="0.35">
      <c r="T4628" s="44">
        <v>4627</v>
      </c>
    </row>
    <row r="4629" spans="20:20" x14ac:dyDescent="0.35">
      <c r="T4629" s="44">
        <v>4628</v>
      </c>
    </row>
    <row r="4630" spans="20:20" x14ac:dyDescent="0.35">
      <c r="T4630" s="44">
        <v>4629</v>
      </c>
    </row>
    <row r="4631" spans="20:20" x14ac:dyDescent="0.35">
      <c r="T4631" s="44">
        <v>4630</v>
      </c>
    </row>
    <row r="4632" spans="20:20" x14ac:dyDescent="0.35">
      <c r="T4632" s="44">
        <v>4631</v>
      </c>
    </row>
    <row r="4633" spans="20:20" x14ac:dyDescent="0.35">
      <c r="T4633" s="44">
        <v>4632</v>
      </c>
    </row>
    <row r="4634" spans="20:20" x14ac:dyDescent="0.35">
      <c r="T4634" s="44">
        <v>4633</v>
      </c>
    </row>
    <row r="4635" spans="20:20" x14ac:dyDescent="0.35">
      <c r="T4635" s="44">
        <v>4634</v>
      </c>
    </row>
    <row r="4636" spans="20:20" x14ac:dyDescent="0.35">
      <c r="T4636" s="44">
        <v>4635</v>
      </c>
    </row>
    <row r="4637" spans="20:20" x14ac:dyDescent="0.35">
      <c r="T4637" s="44">
        <v>4636</v>
      </c>
    </row>
    <row r="4638" spans="20:20" x14ac:dyDescent="0.35">
      <c r="T4638" s="44">
        <v>4637</v>
      </c>
    </row>
    <row r="4639" spans="20:20" x14ac:dyDescent="0.35">
      <c r="T4639" s="44">
        <v>4638</v>
      </c>
    </row>
    <row r="4640" spans="20:20" x14ac:dyDescent="0.35">
      <c r="T4640" s="44">
        <v>4639</v>
      </c>
    </row>
    <row r="4641" spans="20:20" x14ac:dyDescent="0.35">
      <c r="T4641" s="44">
        <v>4640</v>
      </c>
    </row>
    <row r="4642" spans="20:20" x14ac:dyDescent="0.35">
      <c r="T4642" s="44">
        <v>4641</v>
      </c>
    </row>
    <row r="4643" spans="20:20" x14ac:dyDescent="0.35">
      <c r="T4643" s="44">
        <v>4642</v>
      </c>
    </row>
    <row r="4644" spans="20:20" x14ac:dyDescent="0.35">
      <c r="T4644" s="44">
        <v>4643</v>
      </c>
    </row>
    <row r="4645" spans="20:20" x14ac:dyDescent="0.35">
      <c r="T4645" s="44">
        <v>4644</v>
      </c>
    </row>
    <row r="4646" spans="20:20" x14ac:dyDescent="0.35">
      <c r="T4646" s="44">
        <v>4645</v>
      </c>
    </row>
    <row r="4647" spans="20:20" x14ac:dyDescent="0.35">
      <c r="T4647" s="44">
        <v>4646</v>
      </c>
    </row>
    <row r="4648" spans="20:20" x14ac:dyDescent="0.35">
      <c r="T4648" s="44">
        <v>4647</v>
      </c>
    </row>
    <row r="4649" spans="20:20" x14ac:dyDescent="0.35">
      <c r="T4649" s="44">
        <v>4648</v>
      </c>
    </row>
    <row r="4650" spans="20:20" x14ac:dyDescent="0.35">
      <c r="T4650" s="44">
        <v>4649</v>
      </c>
    </row>
    <row r="4651" spans="20:20" x14ac:dyDescent="0.35">
      <c r="T4651" s="44">
        <v>4650</v>
      </c>
    </row>
    <row r="4652" spans="20:20" x14ac:dyDescent="0.35">
      <c r="T4652" s="44">
        <v>4651</v>
      </c>
    </row>
    <row r="4653" spans="20:20" x14ac:dyDescent="0.35">
      <c r="T4653" s="44">
        <v>4652</v>
      </c>
    </row>
    <row r="4654" spans="20:20" x14ac:dyDescent="0.35">
      <c r="T4654" s="44">
        <v>4653</v>
      </c>
    </row>
    <row r="4655" spans="20:20" x14ac:dyDescent="0.35">
      <c r="T4655" s="44">
        <v>4654</v>
      </c>
    </row>
    <row r="4656" spans="20:20" x14ac:dyDescent="0.35">
      <c r="T4656" s="44">
        <v>4655</v>
      </c>
    </row>
    <row r="4657" spans="20:20" x14ac:dyDescent="0.35">
      <c r="T4657" s="44">
        <v>4656</v>
      </c>
    </row>
    <row r="4658" spans="20:20" x14ac:dyDescent="0.35">
      <c r="T4658" s="44">
        <v>4657</v>
      </c>
    </row>
    <row r="4659" spans="20:20" x14ac:dyDescent="0.35">
      <c r="T4659" s="44">
        <v>4658</v>
      </c>
    </row>
    <row r="4660" spans="20:20" x14ac:dyDescent="0.35">
      <c r="T4660" s="44">
        <v>4659</v>
      </c>
    </row>
    <row r="4661" spans="20:20" x14ac:dyDescent="0.35">
      <c r="T4661" s="44">
        <v>4660</v>
      </c>
    </row>
    <row r="4662" spans="20:20" x14ac:dyDescent="0.35">
      <c r="T4662" s="44">
        <v>4661</v>
      </c>
    </row>
    <row r="4663" spans="20:20" x14ac:dyDescent="0.35">
      <c r="T4663" s="44">
        <v>4662</v>
      </c>
    </row>
    <row r="4664" spans="20:20" x14ac:dyDescent="0.35">
      <c r="T4664" s="44">
        <v>4663</v>
      </c>
    </row>
    <row r="4665" spans="20:20" x14ac:dyDescent="0.35">
      <c r="T4665" s="44">
        <v>4664</v>
      </c>
    </row>
    <row r="4666" spans="20:20" x14ac:dyDescent="0.35">
      <c r="T4666" s="44">
        <v>4665</v>
      </c>
    </row>
    <row r="4667" spans="20:20" x14ac:dyDescent="0.35">
      <c r="T4667" s="44">
        <v>4666</v>
      </c>
    </row>
    <row r="4668" spans="20:20" x14ac:dyDescent="0.35">
      <c r="T4668" s="44">
        <v>4667</v>
      </c>
    </row>
    <row r="4669" spans="20:20" x14ac:dyDescent="0.35">
      <c r="T4669" s="44">
        <v>4668</v>
      </c>
    </row>
    <row r="4670" spans="20:20" x14ac:dyDescent="0.35">
      <c r="T4670" s="44">
        <v>4669</v>
      </c>
    </row>
    <row r="4671" spans="20:20" x14ac:dyDescent="0.35">
      <c r="T4671" s="44">
        <v>4670</v>
      </c>
    </row>
    <row r="4672" spans="20:20" x14ac:dyDescent="0.35">
      <c r="T4672" s="44">
        <v>4671</v>
      </c>
    </row>
    <row r="4673" spans="20:20" x14ac:dyDescent="0.35">
      <c r="T4673" s="44">
        <v>4672</v>
      </c>
    </row>
    <row r="4674" spans="20:20" x14ac:dyDescent="0.35">
      <c r="T4674" s="44">
        <v>4673</v>
      </c>
    </row>
    <row r="4675" spans="20:20" x14ac:dyDescent="0.35">
      <c r="T4675" s="44">
        <v>4674</v>
      </c>
    </row>
    <row r="4676" spans="20:20" x14ac:dyDescent="0.35">
      <c r="T4676" s="44">
        <v>4675</v>
      </c>
    </row>
    <row r="4677" spans="20:20" x14ac:dyDescent="0.35">
      <c r="T4677" s="44">
        <v>4676</v>
      </c>
    </row>
    <row r="4678" spans="20:20" x14ac:dyDescent="0.35">
      <c r="T4678" s="44">
        <v>4677</v>
      </c>
    </row>
    <row r="4679" spans="20:20" x14ac:dyDescent="0.35">
      <c r="T4679" s="44">
        <v>4678</v>
      </c>
    </row>
    <row r="4680" spans="20:20" x14ac:dyDescent="0.35">
      <c r="T4680" s="44">
        <v>4679</v>
      </c>
    </row>
    <row r="4681" spans="20:20" x14ac:dyDescent="0.35">
      <c r="T4681" s="44">
        <v>4680</v>
      </c>
    </row>
    <row r="4682" spans="20:20" x14ac:dyDescent="0.35">
      <c r="T4682" s="44">
        <v>4681</v>
      </c>
    </row>
    <row r="4683" spans="20:20" x14ac:dyDescent="0.35">
      <c r="T4683" s="44">
        <v>4682</v>
      </c>
    </row>
    <row r="4684" spans="20:20" x14ac:dyDescent="0.35">
      <c r="T4684" s="44">
        <v>4683</v>
      </c>
    </row>
    <row r="4685" spans="20:20" x14ac:dyDescent="0.35">
      <c r="T4685" s="44">
        <v>4684</v>
      </c>
    </row>
    <row r="4686" spans="20:20" x14ac:dyDescent="0.35">
      <c r="T4686" s="44">
        <v>4685</v>
      </c>
    </row>
    <row r="4687" spans="20:20" x14ac:dyDescent="0.35">
      <c r="T4687" s="44">
        <v>4686</v>
      </c>
    </row>
    <row r="4688" spans="20:20" x14ac:dyDescent="0.35">
      <c r="T4688" s="44">
        <v>4687</v>
      </c>
    </row>
    <row r="4689" spans="20:20" x14ac:dyDescent="0.35">
      <c r="T4689" s="44">
        <v>4688</v>
      </c>
    </row>
    <row r="4690" spans="20:20" x14ac:dyDescent="0.35">
      <c r="T4690" s="44">
        <v>4689</v>
      </c>
    </row>
    <row r="4691" spans="20:20" x14ac:dyDescent="0.35">
      <c r="T4691" s="44">
        <v>4690</v>
      </c>
    </row>
    <row r="4692" spans="20:20" x14ac:dyDescent="0.35">
      <c r="T4692" s="44">
        <v>4691</v>
      </c>
    </row>
    <row r="4693" spans="20:20" x14ac:dyDescent="0.35">
      <c r="T4693" s="44">
        <v>4692</v>
      </c>
    </row>
    <row r="4694" spans="20:20" x14ac:dyDescent="0.35">
      <c r="T4694" s="44">
        <v>4693</v>
      </c>
    </row>
    <row r="4695" spans="20:20" x14ac:dyDescent="0.35">
      <c r="T4695" s="44">
        <v>4694</v>
      </c>
    </row>
    <row r="4696" spans="20:20" x14ac:dyDescent="0.35">
      <c r="T4696" s="44">
        <v>4695</v>
      </c>
    </row>
    <row r="4697" spans="20:20" x14ac:dyDescent="0.35">
      <c r="T4697" s="44">
        <v>4696</v>
      </c>
    </row>
    <row r="4698" spans="20:20" x14ac:dyDescent="0.35">
      <c r="T4698" s="44">
        <v>4697</v>
      </c>
    </row>
    <row r="4699" spans="20:20" x14ac:dyDescent="0.35">
      <c r="T4699" s="44">
        <v>4698</v>
      </c>
    </row>
    <row r="4700" spans="20:20" x14ac:dyDescent="0.35">
      <c r="T4700" s="44">
        <v>4699</v>
      </c>
    </row>
    <row r="4701" spans="20:20" x14ac:dyDescent="0.35">
      <c r="T4701" s="44">
        <v>4700</v>
      </c>
    </row>
    <row r="4702" spans="20:20" x14ac:dyDescent="0.35">
      <c r="T4702" s="44">
        <v>4701</v>
      </c>
    </row>
    <row r="4703" spans="20:20" x14ac:dyDescent="0.35">
      <c r="T4703" s="44">
        <v>4702</v>
      </c>
    </row>
    <row r="4704" spans="20:20" x14ac:dyDescent="0.35">
      <c r="T4704" s="44">
        <v>4703</v>
      </c>
    </row>
    <row r="4705" spans="20:20" x14ac:dyDescent="0.35">
      <c r="T4705" s="44">
        <v>4704</v>
      </c>
    </row>
    <row r="4706" spans="20:20" x14ac:dyDescent="0.35">
      <c r="T4706" s="44">
        <v>4705</v>
      </c>
    </row>
    <row r="4707" spans="20:20" x14ac:dyDescent="0.35">
      <c r="T4707" s="44">
        <v>4706</v>
      </c>
    </row>
    <row r="4708" spans="20:20" x14ac:dyDescent="0.35">
      <c r="T4708" s="44">
        <v>4707</v>
      </c>
    </row>
    <row r="4709" spans="20:20" x14ac:dyDescent="0.35">
      <c r="T4709" s="44">
        <v>4708</v>
      </c>
    </row>
    <row r="4710" spans="20:20" x14ac:dyDescent="0.35">
      <c r="T4710" s="44">
        <v>4709</v>
      </c>
    </row>
    <row r="4711" spans="20:20" x14ac:dyDescent="0.35">
      <c r="T4711" s="44">
        <v>4710</v>
      </c>
    </row>
    <row r="4712" spans="20:20" x14ac:dyDescent="0.35">
      <c r="T4712" s="44">
        <v>4711</v>
      </c>
    </row>
    <row r="4713" spans="20:20" x14ac:dyDescent="0.35">
      <c r="T4713" s="44">
        <v>4712</v>
      </c>
    </row>
    <row r="4714" spans="20:20" x14ac:dyDescent="0.35">
      <c r="T4714" s="44">
        <v>4713</v>
      </c>
    </row>
    <row r="4715" spans="20:20" x14ac:dyDescent="0.35">
      <c r="T4715" s="44">
        <v>4714</v>
      </c>
    </row>
    <row r="4716" spans="20:20" x14ac:dyDescent="0.35">
      <c r="T4716" s="44">
        <v>4715</v>
      </c>
    </row>
    <row r="4717" spans="20:20" x14ac:dyDescent="0.35">
      <c r="T4717" s="44">
        <v>4716</v>
      </c>
    </row>
    <row r="4718" spans="20:20" x14ac:dyDescent="0.35">
      <c r="T4718" s="44">
        <v>4717</v>
      </c>
    </row>
    <row r="4719" spans="20:20" x14ac:dyDescent="0.35">
      <c r="T4719" s="44">
        <v>4718</v>
      </c>
    </row>
    <row r="4720" spans="20:20" x14ac:dyDescent="0.35">
      <c r="T4720" s="44">
        <v>4719</v>
      </c>
    </row>
    <row r="4721" spans="20:20" x14ac:dyDescent="0.35">
      <c r="T4721" s="44">
        <v>4720</v>
      </c>
    </row>
    <row r="4722" spans="20:20" x14ac:dyDescent="0.35">
      <c r="T4722" s="44">
        <v>4721</v>
      </c>
    </row>
    <row r="4723" spans="20:20" x14ac:dyDescent="0.35">
      <c r="T4723" s="44">
        <v>4722</v>
      </c>
    </row>
    <row r="4724" spans="20:20" x14ac:dyDescent="0.35">
      <c r="T4724" s="44">
        <v>4723</v>
      </c>
    </row>
    <row r="4725" spans="20:20" x14ac:dyDescent="0.35">
      <c r="T4725" s="44">
        <v>4724</v>
      </c>
    </row>
    <row r="4726" spans="20:20" x14ac:dyDescent="0.35">
      <c r="T4726" s="44">
        <v>4725</v>
      </c>
    </row>
    <row r="4727" spans="20:20" x14ac:dyDescent="0.35">
      <c r="T4727" s="44">
        <v>4726</v>
      </c>
    </row>
    <row r="4728" spans="20:20" x14ac:dyDescent="0.35">
      <c r="T4728" s="44">
        <v>4727</v>
      </c>
    </row>
    <row r="4729" spans="20:20" x14ac:dyDescent="0.35">
      <c r="T4729" s="44">
        <v>4728</v>
      </c>
    </row>
    <row r="4730" spans="20:20" x14ac:dyDescent="0.35">
      <c r="T4730" s="44">
        <v>4729</v>
      </c>
    </row>
    <row r="4731" spans="20:20" x14ac:dyDescent="0.35">
      <c r="T4731" s="44">
        <v>4730</v>
      </c>
    </row>
    <row r="4732" spans="20:20" x14ac:dyDescent="0.35">
      <c r="T4732" s="44">
        <v>4731</v>
      </c>
    </row>
    <row r="4733" spans="20:20" x14ac:dyDescent="0.35">
      <c r="T4733" s="44">
        <v>4732</v>
      </c>
    </row>
    <row r="4734" spans="20:20" x14ac:dyDescent="0.35">
      <c r="T4734" s="44">
        <v>4733</v>
      </c>
    </row>
    <row r="4735" spans="20:20" x14ac:dyDescent="0.35">
      <c r="T4735" s="44">
        <v>4734</v>
      </c>
    </row>
    <row r="4736" spans="20:20" x14ac:dyDescent="0.35">
      <c r="T4736" s="44">
        <v>4735</v>
      </c>
    </row>
    <row r="4737" spans="20:20" x14ac:dyDescent="0.35">
      <c r="T4737" s="44">
        <v>4736</v>
      </c>
    </row>
    <row r="4738" spans="20:20" x14ac:dyDescent="0.35">
      <c r="T4738" s="44">
        <v>4737</v>
      </c>
    </row>
    <row r="4739" spans="20:20" x14ac:dyDescent="0.35">
      <c r="T4739" s="44">
        <v>4738</v>
      </c>
    </row>
    <row r="4740" spans="20:20" x14ac:dyDescent="0.35">
      <c r="T4740" s="44">
        <v>4739</v>
      </c>
    </row>
    <row r="4741" spans="20:20" x14ac:dyDescent="0.35">
      <c r="T4741" s="44">
        <v>4740</v>
      </c>
    </row>
    <row r="4742" spans="20:20" x14ac:dyDescent="0.35">
      <c r="T4742" s="44">
        <v>4741</v>
      </c>
    </row>
    <row r="4743" spans="20:20" x14ac:dyDescent="0.35">
      <c r="T4743" s="44">
        <v>4742</v>
      </c>
    </row>
    <row r="4744" spans="20:20" x14ac:dyDescent="0.35">
      <c r="T4744" s="44">
        <v>4743</v>
      </c>
    </row>
    <row r="4745" spans="20:20" x14ac:dyDescent="0.35">
      <c r="T4745" s="44">
        <v>4744</v>
      </c>
    </row>
    <row r="4746" spans="20:20" x14ac:dyDescent="0.35">
      <c r="T4746" s="44">
        <v>4745</v>
      </c>
    </row>
    <row r="4747" spans="20:20" x14ac:dyDescent="0.35">
      <c r="T4747" s="44">
        <v>4746</v>
      </c>
    </row>
    <row r="4748" spans="20:20" x14ac:dyDescent="0.35">
      <c r="T4748" s="44">
        <v>4747</v>
      </c>
    </row>
    <row r="4749" spans="20:20" x14ac:dyDescent="0.35">
      <c r="T4749" s="44">
        <v>4748</v>
      </c>
    </row>
    <row r="4750" spans="20:20" x14ac:dyDescent="0.35">
      <c r="T4750" s="44">
        <v>4749</v>
      </c>
    </row>
    <row r="4751" spans="20:20" x14ac:dyDescent="0.35">
      <c r="T4751" s="44">
        <v>4750</v>
      </c>
    </row>
    <row r="4752" spans="20:20" x14ac:dyDescent="0.35">
      <c r="T4752" s="44">
        <v>4751</v>
      </c>
    </row>
    <row r="4753" spans="20:20" x14ac:dyDescent="0.35">
      <c r="T4753" s="44">
        <v>4752</v>
      </c>
    </row>
    <row r="4754" spans="20:20" x14ac:dyDescent="0.35">
      <c r="T4754" s="44">
        <v>4753</v>
      </c>
    </row>
    <row r="4755" spans="20:20" x14ac:dyDescent="0.35">
      <c r="T4755" s="44">
        <v>4754</v>
      </c>
    </row>
    <row r="4756" spans="20:20" x14ac:dyDescent="0.35">
      <c r="T4756" s="44">
        <v>4755</v>
      </c>
    </row>
    <row r="4757" spans="20:20" x14ac:dyDescent="0.35">
      <c r="T4757" s="44">
        <v>4756</v>
      </c>
    </row>
    <row r="4758" spans="20:20" x14ac:dyDescent="0.35">
      <c r="T4758" s="44">
        <v>4757</v>
      </c>
    </row>
    <row r="4759" spans="20:20" x14ac:dyDescent="0.35">
      <c r="T4759" s="44">
        <v>4758</v>
      </c>
    </row>
    <row r="4760" spans="20:20" x14ac:dyDescent="0.35">
      <c r="T4760" s="44">
        <v>4759</v>
      </c>
    </row>
    <row r="4761" spans="20:20" x14ac:dyDescent="0.35">
      <c r="T4761" s="44">
        <v>4760</v>
      </c>
    </row>
    <row r="4762" spans="20:20" x14ac:dyDescent="0.35">
      <c r="T4762" s="44">
        <v>4761</v>
      </c>
    </row>
    <row r="4763" spans="20:20" x14ac:dyDescent="0.35">
      <c r="T4763" s="44">
        <v>4762</v>
      </c>
    </row>
    <row r="4764" spans="20:20" x14ac:dyDescent="0.35">
      <c r="T4764" s="44">
        <v>4763</v>
      </c>
    </row>
    <row r="4765" spans="20:20" x14ac:dyDescent="0.35">
      <c r="T4765" s="44">
        <v>4764</v>
      </c>
    </row>
    <row r="4766" spans="20:20" x14ac:dyDescent="0.35">
      <c r="T4766" s="44">
        <v>4765</v>
      </c>
    </row>
    <row r="4767" spans="20:20" x14ac:dyDescent="0.35">
      <c r="T4767" s="44">
        <v>4766</v>
      </c>
    </row>
    <row r="4768" spans="20:20" x14ac:dyDescent="0.35">
      <c r="T4768" s="44">
        <v>4767</v>
      </c>
    </row>
    <row r="4769" spans="20:20" x14ac:dyDescent="0.35">
      <c r="T4769" s="44">
        <v>4768</v>
      </c>
    </row>
    <row r="4770" spans="20:20" x14ac:dyDescent="0.35">
      <c r="T4770" s="44">
        <v>4769</v>
      </c>
    </row>
    <row r="4771" spans="20:20" x14ac:dyDescent="0.35">
      <c r="T4771" s="44">
        <v>4770</v>
      </c>
    </row>
    <row r="4772" spans="20:20" x14ac:dyDescent="0.35">
      <c r="T4772" s="44">
        <v>4771</v>
      </c>
    </row>
    <row r="4773" spans="20:20" x14ac:dyDescent="0.35">
      <c r="T4773" s="44">
        <v>4772</v>
      </c>
    </row>
    <row r="4774" spans="20:20" x14ac:dyDescent="0.35">
      <c r="T4774" s="44">
        <v>4773</v>
      </c>
    </row>
    <row r="4775" spans="20:20" x14ac:dyDescent="0.35">
      <c r="T4775" s="44">
        <v>4774</v>
      </c>
    </row>
    <row r="4776" spans="20:20" x14ac:dyDescent="0.35">
      <c r="T4776" s="44">
        <v>4775</v>
      </c>
    </row>
    <row r="4777" spans="20:20" x14ac:dyDescent="0.35">
      <c r="T4777" s="44">
        <v>4776</v>
      </c>
    </row>
    <row r="4778" spans="20:20" x14ac:dyDescent="0.35">
      <c r="T4778" s="44">
        <v>4777</v>
      </c>
    </row>
    <row r="4779" spans="20:20" x14ac:dyDescent="0.35">
      <c r="T4779" s="44">
        <v>4778</v>
      </c>
    </row>
    <row r="4780" spans="20:20" x14ac:dyDescent="0.35">
      <c r="T4780" s="44">
        <v>4779</v>
      </c>
    </row>
    <row r="4781" spans="20:20" x14ac:dyDescent="0.35">
      <c r="T4781" s="44">
        <v>4780</v>
      </c>
    </row>
    <row r="4782" spans="20:20" x14ac:dyDescent="0.35">
      <c r="T4782" s="44">
        <v>4781</v>
      </c>
    </row>
    <row r="4783" spans="20:20" x14ac:dyDescent="0.35">
      <c r="T4783" s="44">
        <v>4782</v>
      </c>
    </row>
    <row r="4784" spans="20:20" x14ac:dyDescent="0.35">
      <c r="T4784" s="44">
        <v>4783</v>
      </c>
    </row>
    <row r="4785" spans="20:20" x14ac:dyDescent="0.35">
      <c r="T4785" s="44">
        <v>4784</v>
      </c>
    </row>
    <row r="4786" spans="20:20" x14ac:dyDescent="0.35">
      <c r="T4786" s="44">
        <v>4785</v>
      </c>
    </row>
    <row r="4787" spans="20:20" x14ac:dyDescent="0.35">
      <c r="T4787" s="44">
        <v>4786</v>
      </c>
    </row>
    <row r="4788" spans="20:20" x14ac:dyDescent="0.35">
      <c r="T4788" s="44">
        <v>4787</v>
      </c>
    </row>
    <row r="4789" spans="20:20" x14ac:dyDescent="0.35">
      <c r="T4789" s="44">
        <v>4788</v>
      </c>
    </row>
    <row r="4790" spans="20:20" x14ac:dyDescent="0.35">
      <c r="T4790" s="44">
        <v>4789</v>
      </c>
    </row>
    <row r="4791" spans="20:20" x14ac:dyDescent="0.35">
      <c r="T4791" s="44">
        <v>4790</v>
      </c>
    </row>
    <row r="4792" spans="20:20" x14ac:dyDescent="0.35">
      <c r="T4792" s="44">
        <v>4791</v>
      </c>
    </row>
    <row r="4793" spans="20:20" x14ac:dyDescent="0.35">
      <c r="T4793" s="44">
        <v>4792</v>
      </c>
    </row>
    <row r="4794" spans="20:20" x14ac:dyDescent="0.35">
      <c r="T4794" s="44">
        <v>4793</v>
      </c>
    </row>
    <row r="4795" spans="20:20" x14ac:dyDescent="0.35">
      <c r="T4795" s="44">
        <v>4794</v>
      </c>
    </row>
    <row r="4796" spans="20:20" x14ac:dyDescent="0.35">
      <c r="T4796" s="44">
        <v>4795</v>
      </c>
    </row>
    <row r="4797" spans="20:20" x14ac:dyDescent="0.35">
      <c r="T4797" s="44">
        <v>4796</v>
      </c>
    </row>
    <row r="4798" spans="20:20" x14ac:dyDescent="0.35">
      <c r="T4798" s="44">
        <v>4797</v>
      </c>
    </row>
    <row r="4799" spans="20:20" x14ac:dyDescent="0.35">
      <c r="T4799" s="44">
        <v>4798</v>
      </c>
    </row>
    <row r="4800" spans="20:20" x14ac:dyDescent="0.35">
      <c r="T4800" s="44">
        <v>4799</v>
      </c>
    </row>
    <row r="4801" spans="20:20" x14ac:dyDescent="0.35">
      <c r="T4801" s="44">
        <v>4800</v>
      </c>
    </row>
    <row r="4802" spans="20:20" x14ac:dyDescent="0.35">
      <c r="T4802" s="44">
        <v>4801</v>
      </c>
    </row>
    <row r="4803" spans="20:20" x14ac:dyDescent="0.35">
      <c r="T4803" s="44">
        <v>4802</v>
      </c>
    </row>
    <row r="4804" spans="20:20" x14ac:dyDescent="0.35">
      <c r="T4804" s="44">
        <v>4803</v>
      </c>
    </row>
    <row r="4805" spans="20:20" x14ac:dyDescent="0.35">
      <c r="T4805" s="44">
        <v>4804</v>
      </c>
    </row>
    <row r="4806" spans="20:20" x14ac:dyDescent="0.35">
      <c r="T4806" s="44">
        <v>4805</v>
      </c>
    </row>
    <row r="4807" spans="20:20" x14ac:dyDescent="0.35">
      <c r="T4807" s="44">
        <v>4806</v>
      </c>
    </row>
    <row r="4808" spans="20:20" x14ac:dyDescent="0.35">
      <c r="T4808" s="44">
        <v>4807</v>
      </c>
    </row>
    <row r="4809" spans="20:20" x14ac:dyDescent="0.35">
      <c r="T4809" s="44">
        <v>4808</v>
      </c>
    </row>
    <row r="4810" spans="20:20" x14ac:dyDescent="0.35">
      <c r="T4810" s="44">
        <v>4809</v>
      </c>
    </row>
    <row r="4811" spans="20:20" x14ac:dyDescent="0.35">
      <c r="T4811" s="44">
        <v>4810</v>
      </c>
    </row>
    <row r="4812" spans="20:20" x14ac:dyDescent="0.35">
      <c r="T4812" s="44">
        <v>4811</v>
      </c>
    </row>
    <row r="4813" spans="20:20" x14ac:dyDescent="0.35">
      <c r="T4813" s="44">
        <v>4812</v>
      </c>
    </row>
    <row r="4814" spans="20:20" x14ac:dyDescent="0.35">
      <c r="T4814" s="44">
        <v>4813</v>
      </c>
    </row>
    <row r="4815" spans="20:20" x14ac:dyDescent="0.35">
      <c r="T4815" s="44">
        <v>4814</v>
      </c>
    </row>
    <row r="4816" spans="20:20" x14ac:dyDescent="0.35">
      <c r="T4816" s="44">
        <v>4815</v>
      </c>
    </row>
    <row r="4817" spans="20:20" x14ac:dyDescent="0.35">
      <c r="T4817" s="44">
        <v>4816</v>
      </c>
    </row>
    <row r="4818" spans="20:20" x14ac:dyDescent="0.35">
      <c r="T4818" s="44">
        <v>4817</v>
      </c>
    </row>
    <row r="4819" spans="20:20" x14ac:dyDescent="0.35">
      <c r="T4819" s="44">
        <v>4818</v>
      </c>
    </row>
    <row r="4820" spans="20:20" x14ac:dyDescent="0.35">
      <c r="T4820" s="44">
        <v>4819</v>
      </c>
    </row>
    <row r="4821" spans="20:20" x14ac:dyDescent="0.35">
      <c r="T4821" s="44">
        <v>4820</v>
      </c>
    </row>
    <row r="4822" spans="20:20" x14ac:dyDescent="0.35">
      <c r="T4822" s="44">
        <v>4821</v>
      </c>
    </row>
    <row r="4823" spans="20:20" x14ac:dyDescent="0.35">
      <c r="T4823" s="44">
        <v>4822</v>
      </c>
    </row>
    <row r="4824" spans="20:20" x14ac:dyDescent="0.35">
      <c r="T4824" s="44">
        <v>4823</v>
      </c>
    </row>
    <row r="4825" spans="20:20" x14ac:dyDescent="0.35">
      <c r="T4825" s="44">
        <v>4824</v>
      </c>
    </row>
    <row r="4826" spans="20:20" x14ac:dyDescent="0.35">
      <c r="T4826" s="44">
        <v>4825</v>
      </c>
    </row>
    <row r="4827" spans="20:20" x14ac:dyDescent="0.35">
      <c r="T4827" s="44">
        <v>4826</v>
      </c>
    </row>
    <row r="4828" spans="20:20" x14ac:dyDescent="0.35">
      <c r="T4828" s="44">
        <v>4827</v>
      </c>
    </row>
    <row r="4829" spans="20:20" x14ac:dyDescent="0.35">
      <c r="T4829" s="44">
        <v>4828</v>
      </c>
    </row>
    <row r="4830" spans="20:20" x14ac:dyDescent="0.35">
      <c r="T4830" s="44">
        <v>4829</v>
      </c>
    </row>
    <row r="4831" spans="20:20" x14ac:dyDescent="0.35">
      <c r="T4831" s="44">
        <v>4830</v>
      </c>
    </row>
    <row r="4832" spans="20:20" x14ac:dyDescent="0.35">
      <c r="T4832" s="44">
        <v>4831</v>
      </c>
    </row>
    <row r="4833" spans="20:20" x14ac:dyDescent="0.35">
      <c r="T4833" s="44">
        <v>4832</v>
      </c>
    </row>
    <row r="4834" spans="20:20" x14ac:dyDescent="0.35">
      <c r="T4834" s="44">
        <v>4833</v>
      </c>
    </row>
    <row r="4835" spans="20:20" x14ac:dyDescent="0.35">
      <c r="T4835" s="44">
        <v>4834</v>
      </c>
    </row>
    <row r="4836" spans="20:20" x14ac:dyDescent="0.35">
      <c r="T4836" s="44">
        <v>4835</v>
      </c>
    </row>
    <row r="4837" spans="20:20" x14ac:dyDescent="0.35">
      <c r="T4837" s="44">
        <v>4836</v>
      </c>
    </row>
    <row r="4838" spans="20:20" x14ac:dyDescent="0.35">
      <c r="T4838" s="44">
        <v>4837</v>
      </c>
    </row>
    <row r="4839" spans="20:20" x14ac:dyDescent="0.35">
      <c r="T4839" s="44">
        <v>4838</v>
      </c>
    </row>
    <row r="4840" spans="20:20" x14ac:dyDescent="0.35">
      <c r="T4840" s="44">
        <v>4839</v>
      </c>
    </row>
    <row r="4841" spans="20:20" x14ac:dyDescent="0.35">
      <c r="T4841" s="44">
        <v>4840</v>
      </c>
    </row>
    <row r="4842" spans="20:20" x14ac:dyDescent="0.35">
      <c r="T4842" s="44">
        <v>4841</v>
      </c>
    </row>
    <row r="4843" spans="20:20" x14ac:dyDescent="0.35">
      <c r="T4843" s="44">
        <v>4842</v>
      </c>
    </row>
    <row r="4844" spans="20:20" x14ac:dyDescent="0.35">
      <c r="T4844" s="44">
        <v>4843</v>
      </c>
    </row>
    <row r="4845" spans="20:20" x14ac:dyDescent="0.35">
      <c r="T4845" s="44">
        <v>4844</v>
      </c>
    </row>
    <row r="4846" spans="20:20" x14ac:dyDescent="0.35">
      <c r="T4846" s="44">
        <v>4845</v>
      </c>
    </row>
    <row r="4847" spans="20:20" x14ac:dyDescent="0.35">
      <c r="T4847" s="44">
        <v>4846</v>
      </c>
    </row>
    <row r="4848" spans="20:20" x14ac:dyDescent="0.35">
      <c r="T4848" s="44">
        <v>4847</v>
      </c>
    </row>
    <row r="4849" spans="20:20" x14ac:dyDescent="0.35">
      <c r="T4849" s="44">
        <v>4848</v>
      </c>
    </row>
    <row r="4850" spans="20:20" x14ac:dyDescent="0.35">
      <c r="T4850" s="44">
        <v>4849</v>
      </c>
    </row>
    <row r="4851" spans="20:20" x14ac:dyDescent="0.35">
      <c r="T4851" s="44">
        <v>4850</v>
      </c>
    </row>
    <row r="4852" spans="20:20" x14ac:dyDescent="0.35">
      <c r="T4852" s="44">
        <v>4851</v>
      </c>
    </row>
    <row r="4853" spans="20:20" x14ac:dyDescent="0.35">
      <c r="T4853" s="44">
        <v>4852</v>
      </c>
    </row>
    <row r="4854" spans="20:20" x14ac:dyDescent="0.35">
      <c r="T4854" s="44">
        <v>4853</v>
      </c>
    </row>
    <row r="4855" spans="20:20" x14ac:dyDescent="0.35">
      <c r="T4855" s="44">
        <v>4854</v>
      </c>
    </row>
    <row r="4856" spans="20:20" x14ac:dyDescent="0.35">
      <c r="T4856" s="44">
        <v>4855</v>
      </c>
    </row>
    <row r="4857" spans="20:20" x14ac:dyDescent="0.35">
      <c r="T4857" s="44">
        <v>4856</v>
      </c>
    </row>
    <row r="4858" spans="20:20" x14ac:dyDescent="0.35">
      <c r="T4858" s="44">
        <v>4857</v>
      </c>
    </row>
    <row r="4859" spans="20:20" x14ac:dyDescent="0.35">
      <c r="T4859" s="44">
        <v>4858</v>
      </c>
    </row>
    <row r="4860" spans="20:20" x14ac:dyDescent="0.35">
      <c r="T4860" s="44">
        <v>4859</v>
      </c>
    </row>
    <row r="4861" spans="20:20" x14ac:dyDescent="0.35">
      <c r="T4861" s="44">
        <v>4860</v>
      </c>
    </row>
    <row r="4862" spans="20:20" x14ac:dyDescent="0.35">
      <c r="T4862" s="44">
        <v>4861</v>
      </c>
    </row>
    <row r="4863" spans="20:20" x14ac:dyDescent="0.35">
      <c r="T4863" s="44">
        <v>4862</v>
      </c>
    </row>
    <row r="4864" spans="20:20" x14ac:dyDescent="0.35">
      <c r="T4864" s="44">
        <v>4863</v>
      </c>
    </row>
    <row r="4865" spans="20:20" x14ac:dyDescent="0.35">
      <c r="T4865" s="44">
        <v>4864</v>
      </c>
    </row>
    <row r="4866" spans="20:20" x14ac:dyDescent="0.35">
      <c r="T4866" s="44">
        <v>4865</v>
      </c>
    </row>
    <row r="4867" spans="20:20" x14ac:dyDescent="0.35">
      <c r="T4867" s="44">
        <v>4866</v>
      </c>
    </row>
    <row r="4868" spans="20:20" x14ac:dyDescent="0.35">
      <c r="T4868" s="44">
        <v>4867</v>
      </c>
    </row>
    <row r="4869" spans="20:20" x14ac:dyDescent="0.35">
      <c r="T4869" s="44">
        <v>4868</v>
      </c>
    </row>
    <row r="4870" spans="20:20" x14ac:dyDescent="0.35">
      <c r="T4870" s="44">
        <v>4869</v>
      </c>
    </row>
    <row r="4871" spans="20:20" x14ac:dyDescent="0.35">
      <c r="T4871" s="44">
        <v>4870</v>
      </c>
    </row>
    <row r="4872" spans="20:20" x14ac:dyDescent="0.35">
      <c r="T4872" s="44">
        <v>4871</v>
      </c>
    </row>
    <row r="4873" spans="20:20" x14ac:dyDescent="0.35">
      <c r="T4873" s="44">
        <v>4872</v>
      </c>
    </row>
    <row r="4874" spans="20:20" x14ac:dyDescent="0.35">
      <c r="T4874" s="44">
        <v>4873</v>
      </c>
    </row>
    <row r="4875" spans="20:20" x14ac:dyDescent="0.35">
      <c r="T4875" s="44">
        <v>4874</v>
      </c>
    </row>
    <row r="4876" spans="20:20" x14ac:dyDescent="0.35">
      <c r="T4876" s="44">
        <v>4875</v>
      </c>
    </row>
    <row r="4877" spans="20:20" x14ac:dyDescent="0.35">
      <c r="T4877" s="44">
        <v>4876</v>
      </c>
    </row>
    <row r="4878" spans="20:20" x14ac:dyDescent="0.35">
      <c r="T4878" s="44">
        <v>4877</v>
      </c>
    </row>
    <row r="4879" spans="20:20" x14ac:dyDescent="0.35">
      <c r="T4879" s="44">
        <v>4878</v>
      </c>
    </row>
    <row r="4880" spans="20:20" x14ac:dyDescent="0.35">
      <c r="T4880" s="44">
        <v>4879</v>
      </c>
    </row>
    <row r="4881" spans="20:20" x14ac:dyDescent="0.35">
      <c r="T4881" s="44">
        <v>4880</v>
      </c>
    </row>
    <row r="4882" spans="20:20" x14ac:dyDescent="0.35">
      <c r="T4882" s="44">
        <v>4881</v>
      </c>
    </row>
    <row r="4883" spans="20:20" x14ac:dyDescent="0.35">
      <c r="T4883" s="44">
        <v>4882</v>
      </c>
    </row>
    <row r="4884" spans="20:20" x14ac:dyDescent="0.35">
      <c r="T4884" s="44">
        <v>4883</v>
      </c>
    </row>
    <row r="4885" spans="20:20" x14ac:dyDescent="0.35">
      <c r="T4885" s="44">
        <v>4884</v>
      </c>
    </row>
    <row r="4886" spans="20:20" x14ac:dyDescent="0.35">
      <c r="T4886" s="44">
        <v>4885</v>
      </c>
    </row>
    <row r="4887" spans="20:20" x14ac:dyDescent="0.35">
      <c r="T4887" s="44">
        <v>4886</v>
      </c>
    </row>
    <row r="4888" spans="20:20" x14ac:dyDescent="0.35">
      <c r="T4888" s="44">
        <v>4887</v>
      </c>
    </row>
    <row r="4889" spans="20:20" x14ac:dyDescent="0.35">
      <c r="T4889" s="44">
        <v>4888</v>
      </c>
    </row>
    <row r="4890" spans="20:20" x14ac:dyDescent="0.35">
      <c r="T4890" s="44">
        <v>4889</v>
      </c>
    </row>
    <row r="4891" spans="20:20" x14ac:dyDescent="0.35">
      <c r="T4891" s="44">
        <v>4890</v>
      </c>
    </row>
    <row r="4892" spans="20:20" x14ac:dyDescent="0.35">
      <c r="T4892" s="44">
        <v>4891</v>
      </c>
    </row>
    <row r="4893" spans="20:20" x14ac:dyDescent="0.35">
      <c r="T4893" s="44">
        <v>4892</v>
      </c>
    </row>
    <row r="4894" spans="20:20" x14ac:dyDescent="0.35">
      <c r="T4894" s="44">
        <v>4893</v>
      </c>
    </row>
    <row r="4895" spans="20:20" x14ac:dyDescent="0.35">
      <c r="T4895" s="44">
        <v>4894</v>
      </c>
    </row>
    <row r="4896" spans="20:20" x14ac:dyDescent="0.35">
      <c r="T4896" s="44">
        <v>4895</v>
      </c>
    </row>
    <row r="4897" spans="20:20" x14ac:dyDescent="0.35">
      <c r="T4897" s="44">
        <v>4896</v>
      </c>
    </row>
    <row r="4898" spans="20:20" x14ac:dyDescent="0.35">
      <c r="T4898" s="44">
        <v>4897</v>
      </c>
    </row>
    <row r="4899" spans="20:20" x14ac:dyDescent="0.35">
      <c r="T4899" s="44">
        <v>4898</v>
      </c>
    </row>
    <row r="4900" spans="20:20" x14ac:dyDescent="0.35">
      <c r="T4900" s="44">
        <v>4899</v>
      </c>
    </row>
    <row r="4901" spans="20:20" x14ac:dyDescent="0.35">
      <c r="T4901" s="44">
        <v>4900</v>
      </c>
    </row>
    <row r="4902" spans="20:20" x14ac:dyDescent="0.35">
      <c r="T4902" s="44">
        <v>4901</v>
      </c>
    </row>
    <row r="4903" spans="20:20" x14ac:dyDescent="0.35">
      <c r="T4903" s="44">
        <v>4902</v>
      </c>
    </row>
    <row r="4904" spans="20:20" x14ac:dyDescent="0.35">
      <c r="T4904" s="44">
        <v>4903</v>
      </c>
    </row>
    <row r="4905" spans="20:20" x14ac:dyDescent="0.35">
      <c r="T4905" s="44">
        <v>4904</v>
      </c>
    </row>
    <row r="4906" spans="20:20" x14ac:dyDescent="0.35">
      <c r="T4906" s="44">
        <v>4905</v>
      </c>
    </row>
    <row r="4907" spans="20:20" x14ac:dyDescent="0.35">
      <c r="T4907" s="44">
        <v>4906</v>
      </c>
    </row>
    <row r="4908" spans="20:20" x14ac:dyDescent="0.35">
      <c r="T4908" s="44">
        <v>4907</v>
      </c>
    </row>
    <row r="4909" spans="20:20" x14ac:dyDescent="0.35">
      <c r="T4909" s="44">
        <v>4908</v>
      </c>
    </row>
    <row r="4910" spans="20:20" x14ac:dyDescent="0.35">
      <c r="T4910" s="44">
        <v>4909</v>
      </c>
    </row>
    <row r="4911" spans="20:20" x14ac:dyDescent="0.35">
      <c r="T4911" s="44">
        <v>4910</v>
      </c>
    </row>
    <row r="4912" spans="20:20" x14ac:dyDescent="0.35">
      <c r="T4912" s="44">
        <v>4911</v>
      </c>
    </row>
    <row r="4913" spans="20:20" x14ac:dyDescent="0.35">
      <c r="T4913" s="44">
        <v>4912</v>
      </c>
    </row>
    <row r="4914" spans="20:20" x14ac:dyDescent="0.35">
      <c r="T4914" s="44">
        <v>4913</v>
      </c>
    </row>
    <row r="4915" spans="20:20" x14ac:dyDescent="0.35">
      <c r="T4915" s="44">
        <v>4914</v>
      </c>
    </row>
    <row r="4916" spans="20:20" x14ac:dyDescent="0.35">
      <c r="T4916" s="44">
        <v>4915</v>
      </c>
    </row>
    <row r="4917" spans="20:20" x14ac:dyDescent="0.35">
      <c r="T4917" s="44">
        <v>4916</v>
      </c>
    </row>
    <row r="4918" spans="20:20" x14ac:dyDescent="0.35">
      <c r="T4918" s="44">
        <v>4917</v>
      </c>
    </row>
    <row r="4919" spans="20:20" x14ac:dyDescent="0.35">
      <c r="T4919" s="44">
        <v>4918</v>
      </c>
    </row>
    <row r="4920" spans="20:20" x14ac:dyDescent="0.35">
      <c r="T4920" s="44">
        <v>4919</v>
      </c>
    </row>
    <row r="4921" spans="20:20" x14ac:dyDescent="0.35">
      <c r="T4921" s="44">
        <v>4920</v>
      </c>
    </row>
    <row r="4922" spans="20:20" x14ac:dyDescent="0.35">
      <c r="T4922" s="44">
        <v>4921</v>
      </c>
    </row>
    <row r="4923" spans="20:20" x14ac:dyDescent="0.35">
      <c r="T4923" s="44">
        <v>4922</v>
      </c>
    </row>
    <row r="4924" spans="20:20" x14ac:dyDescent="0.35">
      <c r="T4924" s="44">
        <v>4923</v>
      </c>
    </row>
    <row r="4925" spans="20:20" x14ac:dyDescent="0.35">
      <c r="T4925" s="44">
        <v>4924</v>
      </c>
    </row>
    <row r="4926" spans="20:20" x14ac:dyDescent="0.35">
      <c r="T4926" s="44">
        <v>4925</v>
      </c>
    </row>
    <row r="4927" spans="20:20" x14ac:dyDescent="0.35">
      <c r="T4927" s="44">
        <v>4926</v>
      </c>
    </row>
    <row r="4928" spans="20:20" x14ac:dyDescent="0.35">
      <c r="T4928" s="44">
        <v>4927</v>
      </c>
    </row>
    <row r="4929" spans="20:20" x14ac:dyDescent="0.35">
      <c r="T4929" s="44">
        <v>4928</v>
      </c>
    </row>
    <row r="4930" spans="20:20" x14ac:dyDescent="0.35">
      <c r="T4930" s="44">
        <v>4929</v>
      </c>
    </row>
    <row r="4931" spans="20:20" x14ac:dyDescent="0.35">
      <c r="T4931" s="44">
        <v>4930</v>
      </c>
    </row>
    <row r="4932" spans="20:20" x14ac:dyDescent="0.35">
      <c r="T4932" s="44">
        <v>4931</v>
      </c>
    </row>
    <row r="4933" spans="20:20" x14ac:dyDescent="0.35">
      <c r="T4933" s="44">
        <v>4932</v>
      </c>
    </row>
    <row r="4934" spans="20:20" x14ac:dyDescent="0.35">
      <c r="T4934" s="44">
        <v>4933</v>
      </c>
    </row>
    <row r="4935" spans="20:20" x14ac:dyDescent="0.35">
      <c r="T4935" s="44">
        <v>4934</v>
      </c>
    </row>
    <row r="4936" spans="20:20" x14ac:dyDescent="0.35">
      <c r="T4936" s="44">
        <v>4935</v>
      </c>
    </row>
    <row r="4937" spans="20:20" x14ac:dyDescent="0.35">
      <c r="T4937" s="44">
        <v>4936</v>
      </c>
    </row>
    <row r="4938" spans="20:20" x14ac:dyDescent="0.35">
      <c r="T4938" s="44">
        <v>4937</v>
      </c>
    </row>
    <row r="4939" spans="20:20" x14ac:dyDescent="0.35">
      <c r="T4939" s="44">
        <v>4938</v>
      </c>
    </row>
    <row r="4940" spans="20:20" x14ac:dyDescent="0.35">
      <c r="T4940" s="44">
        <v>4939</v>
      </c>
    </row>
    <row r="4941" spans="20:20" x14ac:dyDescent="0.35">
      <c r="T4941" s="44">
        <v>4940</v>
      </c>
    </row>
    <row r="4942" spans="20:20" x14ac:dyDescent="0.35">
      <c r="T4942" s="44">
        <v>4941</v>
      </c>
    </row>
    <row r="4943" spans="20:20" x14ac:dyDescent="0.35">
      <c r="T4943" s="44">
        <v>4942</v>
      </c>
    </row>
    <row r="4944" spans="20:20" x14ac:dyDescent="0.35">
      <c r="T4944" s="44">
        <v>4943</v>
      </c>
    </row>
    <row r="4945" spans="20:20" x14ac:dyDescent="0.35">
      <c r="T4945" s="44">
        <v>4944</v>
      </c>
    </row>
    <row r="4946" spans="20:20" x14ac:dyDescent="0.35">
      <c r="T4946" s="44">
        <v>4945</v>
      </c>
    </row>
    <row r="4947" spans="20:20" x14ac:dyDescent="0.35">
      <c r="T4947" s="44">
        <v>4946</v>
      </c>
    </row>
    <row r="4948" spans="20:20" x14ac:dyDescent="0.35">
      <c r="T4948" s="44">
        <v>4947</v>
      </c>
    </row>
    <row r="4949" spans="20:20" x14ac:dyDescent="0.35">
      <c r="T4949" s="44">
        <v>4948</v>
      </c>
    </row>
    <row r="4950" spans="20:20" x14ac:dyDescent="0.35">
      <c r="T4950" s="44">
        <v>4949</v>
      </c>
    </row>
    <row r="4951" spans="20:20" x14ac:dyDescent="0.35">
      <c r="T4951" s="44">
        <v>4950</v>
      </c>
    </row>
    <row r="4952" spans="20:20" x14ac:dyDescent="0.35">
      <c r="T4952" s="44">
        <v>4951</v>
      </c>
    </row>
    <row r="4953" spans="20:20" x14ac:dyDescent="0.35">
      <c r="T4953" s="44">
        <v>4952</v>
      </c>
    </row>
    <row r="4954" spans="20:20" x14ac:dyDescent="0.35">
      <c r="T4954" s="44">
        <v>4953</v>
      </c>
    </row>
    <row r="4955" spans="20:20" x14ac:dyDescent="0.35">
      <c r="T4955" s="44">
        <v>4954</v>
      </c>
    </row>
    <row r="4956" spans="20:20" x14ac:dyDescent="0.35">
      <c r="T4956" s="44">
        <v>4955</v>
      </c>
    </row>
    <row r="4957" spans="20:20" x14ac:dyDescent="0.35">
      <c r="T4957" s="44">
        <v>4956</v>
      </c>
    </row>
    <row r="4958" spans="20:20" x14ac:dyDescent="0.35">
      <c r="T4958" s="44">
        <v>4957</v>
      </c>
    </row>
    <row r="4959" spans="20:20" x14ac:dyDescent="0.35">
      <c r="T4959" s="44">
        <v>4958</v>
      </c>
    </row>
    <row r="4960" spans="20:20" x14ac:dyDescent="0.35">
      <c r="T4960" s="44">
        <v>4959</v>
      </c>
    </row>
    <row r="4961" spans="20:20" x14ac:dyDescent="0.35">
      <c r="T4961" s="44">
        <v>4960</v>
      </c>
    </row>
    <row r="4962" spans="20:20" x14ac:dyDescent="0.35">
      <c r="T4962" s="44">
        <v>4961</v>
      </c>
    </row>
    <row r="4963" spans="20:20" x14ac:dyDescent="0.35">
      <c r="T4963" s="44">
        <v>4962</v>
      </c>
    </row>
    <row r="4964" spans="20:20" x14ac:dyDescent="0.35">
      <c r="T4964" s="44">
        <v>4963</v>
      </c>
    </row>
    <row r="4965" spans="20:20" x14ac:dyDescent="0.35">
      <c r="T4965" s="44">
        <v>4964</v>
      </c>
    </row>
    <row r="4966" spans="20:20" x14ac:dyDescent="0.35">
      <c r="T4966" s="44">
        <v>4965</v>
      </c>
    </row>
    <row r="4967" spans="20:20" x14ac:dyDescent="0.35">
      <c r="T4967" s="44">
        <v>4966</v>
      </c>
    </row>
    <row r="4968" spans="20:20" x14ac:dyDescent="0.35">
      <c r="T4968" s="44">
        <v>4967</v>
      </c>
    </row>
    <row r="4969" spans="20:20" x14ac:dyDescent="0.35">
      <c r="T4969" s="44">
        <v>4968</v>
      </c>
    </row>
    <row r="4970" spans="20:20" x14ac:dyDescent="0.35">
      <c r="T4970" s="44">
        <v>4969</v>
      </c>
    </row>
    <row r="4971" spans="20:20" x14ac:dyDescent="0.35">
      <c r="T4971" s="44">
        <v>4970</v>
      </c>
    </row>
    <row r="4972" spans="20:20" x14ac:dyDescent="0.35">
      <c r="T4972" s="44">
        <v>4971</v>
      </c>
    </row>
    <row r="4973" spans="20:20" x14ac:dyDescent="0.35">
      <c r="T4973" s="44">
        <v>4972</v>
      </c>
    </row>
    <row r="4974" spans="20:20" x14ac:dyDescent="0.35">
      <c r="T4974" s="44">
        <v>4973</v>
      </c>
    </row>
    <row r="4975" spans="20:20" x14ac:dyDescent="0.35">
      <c r="T4975" s="44">
        <v>4974</v>
      </c>
    </row>
    <row r="4976" spans="20:20" x14ac:dyDescent="0.35">
      <c r="T4976" s="44">
        <v>4975</v>
      </c>
    </row>
    <row r="4977" spans="20:20" x14ac:dyDescent="0.35">
      <c r="T4977" s="44">
        <v>4976</v>
      </c>
    </row>
    <row r="4978" spans="20:20" x14ac:dyDescent="0.35">
      <c r="T4978" s="44">
        <v>4977</v>
      </c>
    </row>
    <row r="4979" spans="20:20" x14ac:dyDescent="0.35">
      <c r="T4979" s="44">
        <v>4978</v>
      </c>
    </row>
    <row r="4980" spans="20:20" x14ac:dyDescent="0.35">
      <c r="T4980" s="44">
        <v>4979</v>
      </c>
    </row>
    <row r="4981" spans="20:20" x14ac:dyDescent="0.35">
      <c r="T4981" s="44">
        <v>4980</v>
      </c>
    </row>
    <row r="4982" spans="20:20" x14ac:dyDescent="0.35">
      <c r="T4982" s="44">
        <v>4981</v>
      </c>
    </row>
    <row r="4983" spans="20:20" x14ac:dyDescent="0.35">
      <c r="T4983" s="44">
        <v>4982</v>
      </c>
    </row>
    <row r="4984" spans="20:20" x14ac:dyDescent="0.35">
      <c r="T4984" s="44">
        <v>4983</v>
      </c>
    </row>
    <row r="4985" spans="20:20" x14ac:dyDescent="0.35">
      <c r="T4985" s="44">
        <v>4984</v>
      </c>
    </row>
    <row r="4986" spans="20:20" x14ac:dyDescent="0.35">
      <c r="T4986" s="44">
        <v>4985</v>
      </c>
    </row>
    <row r="4987" spans="20:20" x14ac:dyDescent="0.35">
      <c r="T4987" s="44">
        <v>4986</v>
      </c>
    </row>
    <row r="4988" spans="20:20" x14ac:dyDescent="0.35">
      <c r="T4988" s="44">
        <v>4987</v>
      </c>
    </row>
    <row r="4989" spans="20:20" x14ac:dyDescent="0.35">
      <c r="T4989" s="44">
        <v>4988</v>
      </c>
    </row>
    <row r="4990" spans="20:20" x14ac:dyDescent="0.35">
      <c r="T4990" s="44">
        <v>4989</v>
      </c>
    </row>
    <row r="4991" spans="20:20" x14ac:dyDescent="0.35">
      <c r="T4991" s="44">
        <v>4990</v>
      </c>
    </row>
    <row r="4992" spans="20:20" x14ac:dyDescent="0.35">
      <c r="T4992" s="44">
        <v>4991</v>
      </c>
    </row>
    <row r="4993" spans="20:20" x14ac:dyDescent="0.35">
      <c r="T4993" s="44">
        <v>4992</v>
      </c>
    </row>
    <row r="4994" spans="20:20" x14ac:dyDescent="0.35">
      <c r="T4994" s="44">
        <v>4993</v>
      </c>
    </row>
    <row r="4995" spans="20:20" x14ac:dyDescent="0.35">
      <c r="T4995" s="44">
        <v>4994</v>
      </c>
    </row>
    <row r="4996" spans="20:20" x14ac:dyDescent="0.35">
      <c r="T4996" s="44">
        <v>4995</v>
      </c>
    </row>
    <row r="4997" spans="20:20" x14ac:dyDescent="0.35">
      <c r="T4997" s="44">
        <v>4996</v>
      </c>
    </row>
    <row r="4998" spans="20:20" x14ac:dyDescent="0.35">
      <c r="T4998" s="44">
        <v>4997</v>
      </c>
    </row>
    <row r="4999" spans="20:20" x14ac:dyDescent="0.35">
      <c r="T4999" s="44">
        <v>4998</v>
      </c>
    </row>
    <row r="5000" spans="20:20" x14ac:dyDescent="0.35">
      <c r="T5000" s="44">
        <v>4999</v>
      </c>
    </row>
    <row r="5001" spans="20:20" x14ac:dyDescent="0.35">
      <c r="T5001" s="44">
        <v>5000</v>
      </c>
    </row>
    <row r="5002" spans="20:20" x14ac:dyDescent="0.35">
      <c r="T5002" s="44">
        <v>5001</v>
      </c>
    </row>
    <row r="5003" spans="20:20" x14ac:dyDescent="0.35">
      <c r="T5003" s="44">
        <v>5002</v>
      </c>
    </row>
    <row r="5004" spans="20:20" x14ac:dyDescent="0.35">
      <c r="T5004" s="44">
        <v>5003</v>
      </c>
    </row>
    <row r="5005" spans="20:20" x14ac:dyDescent="0.35">
      <c r="T5005" s="44">
        <v>5004</v>
      </c>
    </row>
    <row r="5006" spans="20:20" x14ac:dyDescent="0.35">
      <c r="T5006" s="44">
        <v>5005</v>
      </c>
    </row>
    <row r="5007" spans="20:20" x14ac:dyDescent="0.35">
      <c r="T5007" s="44">
        <v>5006</v>
      </c>
    </row>
    <row r="5008" spans="20:20" x14ac:dyDescent="0.35">
      <c r="T5008" s="44">
        <v>5007</v>
      </c>
    </row>
    <row r="5009" spans="20:20" x14ac:dyDescent="0.35">
      <c r="T5009" s="44">
        <v>5008</v>
      </c>
    </row>
    <row r="5010" spans="20:20" x14ac:dyDescent="0.35">
      <c r="T5010" s="44">
        <v>5009</v>
      </c>
    </row>
    <row r="5011" spans="20:20" x14ac:dyDescent="0.35">
      <c r="T5011" s="44">
        <v>5010</v>
      </c>
    </row>
    <row r="5012" spans="20:20" x14ac:dyDescent="0.35">
      <c r="T5012" s="44">
        <v>5011</v>
      </c>
    </row>
    <row r="5013" spans="20:20" x14ac:dyDescent="0.35">
      <c r="T5013" s="44">
        <v>5012</v>
      </c>
    </row>
    <row r="5014" spans="20:20" x14ac:dyDescent="0.35">
      <c r="T5014" s="44">
        <v>5013</v>
      </c>
    </row>
    <row r="5015" spans="20:20" x14ac:dyDescent="0.35">
      <c r="T5015" s="44">
        <v>5014</v>
      </c>
    </row>
    <row r="5016" spans="20:20" x14ac:dyDescent="0.35">
      <c r="T5016" s="44">
        <v>5015</v>
      </c>
    </row>
    <row r="5017" spans="20:20" x14ac:dyDescent="0.35">
      <c r="T5017" s="44">
        <v>5016</v>
      </c>
    </row>
    <row r="5018" spans="20:20" x14ac:dyDescent="0.35">
      <c r="T5018" s="44">
        <v>5017</v>
      </c>
    </row>
    <row r="5019" spans="20:20" x14ac:dyDescent="0.35">
      <c r="T5019" s="44">
        <v>5018</v>
      </c>
    </row>
    <row r="5020" spans="20:20" x14ac:dyDescent="0.35">
      <c r="T5020" s="44">
        <v>5019</v>
      </c>
    </row>
    <row r="5021" spans="20:20" x14ac:dyDescent="0.35">
      <c r="T5021" s="44">
        <v>5020</v>
      </c>
    </row>
    <row r="5022" spans="20:20" x14ac:dyDescent="0.35">
      <c r="T5022" s="44">
        <v>5021</v>
      </c>
    </row>
    <row r="5023" spans="20:20" x14ac:dyDescent="0.35">
      <c r="T5023" s="44">
        <v>5022</v>
      </c>
    </row>
    <row r="5024" spans="20:20" x14ac:dyDescent="0.35">
      <c r="T5024" s="44">
        <v>5023</v>
      </c>
    </row>
    <row r="5025" spans="20:20" x14ac:dyDescent="0.35">
      <c r="T5025" s="44">
        <v>5024</v>
      </c>
    </row>
    <row r="5026" spans="20:20" x14ac:dyDescent="0.35">
      <c r="T5026" s="44">
        <v>5025</v>
      </c>
    </row>
    <row r="5027" spans="20:20" x14ac:dyDescent="0.35">
      <c r="T5027" s="44">
        <v>5026</v>
      </c>
    </row>
    <row r="5028" spans="20:20" x14ac:dyDescent="0.35">
      <c r="T5028" s="44">
        <v>5027</v>
      </c>
    </row>
    <row r="5029" spans="20:20" x14ac:dyDescent="0.35">
      <c r="T5029" s="44">
        <v>5028</v>
      </c>
    </row>
    <row r="5030" spans="20:20" x14ac:dyDescent="0.35">
      <c r="T5030" s="44">
        <v>5029</v>
      </c>
    </row>
    <row r="5031" spans="20:20" x14ac:dyDescent="0.35">
      <c r="T5031" s="44">
        <v>5030</v>
      </c>
    </row>
    <row r="5032" spans="20:20" x14ac:dyDescent="0.35">
      <c r="T5032" s="44">
        <v>5031</v>
      </c>
    </row>
    <row r="5033" spans="20:20" x14ac:dyDescent="0.35">
      <c r="T5033" s="44">
        <v>5032</v>
      </c>
    </row>
    <row r="5034" spans="20:20" x14ac:dyDescent="0.35">
      <c r="T5034" s="44">
        <v>5033</v>
      </c>
    </row>
    <row r="5035" spans="20:20" x14ac:dyDescent="0.35">
      <c r="T5035" s="44">
        <v>5034</v>
      </c>
    </row>
    <row r="5036" spans="20:20" x14ac:dyDescent="0.35">
      <c r="T5036" s="44">
        <v>5035</v>
      </c>
    </row>
    <row r="5037" spans="20:20" x14ac:dyDescent="0.35">
      <c r="T5037" s="44">
        <v>5036</v>
      </c>
    </row>
    <row r="5038" spans="20:20" x14ac:dyDescent="0.35">
      <c r="T5038" s="44">
        <v>5037</v>
      </c>
    </row>
    <row r="5039" spans="20:20" x14ac:dyDescent="0.35">
      <c r="T5039" s="44">
        <v>5038</v>
      </c>
    </row>
    <row r="5040" spans="20:20" x14ac:dyDescent="0.35">
      <c r="T5040" s="44">
        <v>5039</v>
      </c>
    </row>
    <row r="5041" spans="20:20" x14ac:dyDescent="0.35">
      <c r="T5041" s="44">
        <v>5040</v>
      </c>
    </row>
    <row r="5042" spans="20:20" x14ac:dyDescent="0.35">
      <c r="T5042" s="44">
        <v>5041</v>
      </c>
    </row>
    <row r="5043" spans="20:20" x14ac:dyDescent="0.35">
      <c r="T5043" s="44">
        <v>5042</v>
      </c>
    </row>
    <row r="5044" spans="20:20" x14ac:dyDescent="0.35">
      <c r="T5044" s="44">
        <v>5043</v>
      </c>
    </row>
    <row r="5045" spans="20:20" x14ac:dyDescent="0.35">
      <c r="T5045" s="44">
        <v>5044</v>
      </c>
    </row>
    <row r="5046" spans="20:20" x14ac:dyDescent="0.35">
      <c r="T5046" s="44">
        <v>5045</v>
      </c>
    </row>
    <row r="5047" spans="20:20" x14ac:dyDescent="0.35">
      <c r="T5047" s="44">
        <v>5046</v>
      </c>
    </row>
    <row r="5048" spans="20:20" x14ac:dyDescent="0.35">
      <c r="T5048" s="44">
        <v>5047</v>
      </c>
    </row>
    <row r="5049" spans="20:20" x14ac:dyDescent="0.35">
      <c r="T5049" s="44">
        <v>5048</v>
      </c>
    </row>
    <row r="5050" spans="20:20" x14ac:dyDescent="0.35">
      <c r="T5050" s="44">
        <v>5049</v>
      </c>
    </row>
    <row r="5051" spans="20:20" x14ac:dyDescent="0.35">
      <c r="T5051" s="44">
        <v>5050</v>
      </c>
    </row>
    <row r="5052" spans="20:20" x14ac:dyDescent="0.35">
      <c r="T5052" s="44">
        <v>5051</v>
      </c>
    </row>
    <row r="5053" spans="20:20" x14ac:dyDescent="0.35">
      <c r="T5053" s="44">
        <v>5052</v>
      </c>
    </row>
    <row r="5054" spans="20:20" x14ac:dyDescent="0.35">
      <c r="T5054" s="44">
        <v>5053</v>
      </c>
    </row>
    <row r="5055" spans="20:20" x14ac:dyDescent="0.35">
      <c r="T5055" s="44">
        <v>5054</v>
      </c>
    </row>
    <row r="5056" spans="20:20" x14ac:dyDescent="0.35">
      <c r="T5056" s="44">
        <v>5055</v>
      </c>
    </row>
    <row r="5057" spans="20:20" x14ac:dyDescent="0.35">
      <c r="T5057" s="44">
        <v>5056</v>
      </c>
    </row>
    <row r="5058" spans="20:20" x14ac:dyDescent="0.35">
      <c r="T5058" s="44">
        <v>5057</v>
      </c>
    </row>
    <row r="5059" spans="20:20" x14ac:dyDescent="0.35">
      <c r="T5059" s="44">
        <v>5058</v>
      </c>
    </row>
    <row r="5060" spans="20:20" x14ac:dyDescent="0.35">
      <c r="T5060" s="44">
        <v>5059</v>
      </c>
    </row>
    <row r="5061" spans="20:20" x14ac:dyDescent="0.35">
      <c r="T5061" s="44">
        <v>5060</v>
      </c>
    </row>
    <row r="5062" spans="20:20" x14ac:dyDescent="0.35">
      <c r="T5062" s="44">
        <v>5061</v>
      </c>
    </row>
    <row r="5063" spans="20:20" x14ac:dyDescent="0.35">
      <c r="T5063" s="44">
        <v>5062</v>
      </c>
    </row>
    <row r="5064" spans="20:20" x14ac:dyDescent="0.35">
      <c r="T5064" s="44">
        <v>5063</v>
      </c>
    </row>
    <row r="5065" spans="20:20" x14ac:dyDescent="0.35">
      <c r="T5065" s="44">
        <v>5064</v>
      </c>
    </row>
    <row r="5066" spans="20:20" x14ac:dyDescent="0.35">
      <c r="T5066" s="44">
        <v>5065</v>
      </c>
    </row>
    <row r="5067" spans="20:20" x14ac:dyDescent="0.35">
      <c r="T5067" s="44">
        <v>5066</v>
      </c>
    </row>
    <row r="5068" spans="20:20" x14ac:dyDescent="0.35">
      <c r="T5068" s="44">
        <v>5067</v>
      </c>
    </row>
    <row r="5069" spans="20:20" x14ac:dyDescent="0.35">
      <c r="T5069" s="44">
        <v>5068</v>
      </c>
    </row>
    <row r="5070" spans="20:20" x14ac:dyDescent="0.35">
      <c r="T5070" s="44">
        <v>5069</v>
      </c>
    </row>
    <row r="5071" spans="20:20" x14ac:dyDescent="0.35">
      <c r="T5071" s="44">
        <v>5070</v>
      </c>
    </row>
    <row r="5072" spans="20:20" x14ac:dyDescent="0.35">
      <c r="T5072" s="44">
        <v>5071</v>
      </c>
    </row>
    <row r="5073" spans="20:20" x14ac:dyDescent="0.35">
      <c r="T5073" s="44">
        <v>5072</v>
      </c>
    </row>
    <row r="5074" spans="20:20" x14ac:dyDescent="0.35">
      <c r="T5074" s="44">
        <v>5073</v>
      </c>
    </row>
    <row r="5075" spans="20:20" x14ac:dyDescent="0.35">
      <c r="T5075" s="44">
        <v>5074</v>
      </c>
    </row>
    <row r="5076" spans="20:20" x14ac:dyDescent="0.35">
      <c r="T5076" s="44">
        <v>5075</v>
      </c>
    </row>
    <row r="5077" spans="20:20" x14ac:dyDescent="0.35">
      <c r="T5077" s="44">
        <v>5076</v>
      </c>
    </row>
    <row r="5078" spans="20:20" x14ac:dyDescent="0.35">
      <c r="T5078" s="44">
        <v>5077</v>
      </c>
    </row>
    <row r="5079" spans="20:20" x14ac:dyDescent="0.35">
      <c r="T5079" s="44">
        <v>5078</v>
      </c>
    </row>
    <row r="5080" spans="20:20" x14ac:dyDescent="0.35">
      <c r="T5080" s="44">
        <v>5079</v>
      </c>
    </row>
    <row r="5081" spans="20:20" x14ac:dyDescent="0.35">
      <c r="T5081" s="44">
        <v>5080</v>
      </c>
    </row>
    <row r="5082" spans="20:20" x14ac:dyDescent="0.35">
      <c r="T5082" s="44">
        <v>5081</v>
      </c>
    </row>
    <row r="5083" spans="20:20" x14ac:dyDescent="0.35">
      <c r="T5083" s="44">
        <v>5082</v>
      </c>
    </row>
    <row r="5084" spans="20:20" x14ac:dyDescent="0.35">
      <c r="T5084" s="44">
        <v>5083</v>
      </c>
    </row>
    <row r="5085" spans="20:20" x14ac:dyDescent="0.35">
      <c r="T5085" s="44">
        <v>5084</v>
      </c>
    </row>
    <row r="5086" spans="20:20" x14ac:dyDescent="0.35">
      <c r="T5086" s="44">
        <v>5085</v>
      </c>
    </row>
    <row r="5087" spans="20:20" x14ac:dyDescent="0.35">
      <c r="T5087" s="44">
        <v>5086</v>
      </c>
    </row>
    <row r="5088" spans="20:20" x14ac:dyDescent="0.35">
      <c r="T5088" s="44">
        <v>5087</v>
      </c>
    </row>
    <row r="5089" spans="20:20" x14ac:dyDescent="0.35">
      <c r="T5089" s="44">
        <v>5088</v>
      </c>
    </row>
    <row r="5090" spans="20:20" x14ac:dyDescent="0.35">
      <c r="T5090" s="44">
        <v>5089</v>
      </c>
    </row>
    <row r="5091" spans="20:20" x14ac:dyDescent="0.35">
      <c r="T5091" s="44">
        <v>5090</v>
      </c>
    </row>
    <row r="5092" spans="20:20" x14ac:dyDescent="0.35">
      <c r="T5092" s="44">
        <v>5091</v>
      </c>
    </row>
    <row r="5093" spans="20:20" x14ac:dyDescent="0.35">
      <c r="T5093" s="44">
        <v>5092</v>
      </c>
    </row>
    <row r="5094" spans="20:20" x14ac:dyDescent="0.35">
      <c r="T5094" s="44">
        <v>5093</v>
      </c>
    </row>
    <row r="5095" spans="20:20" x14ac:dyDescent="0.35">
      <c r="T5095" s="44">
        <v>5094</v>
      </c>
    </row>
    <row r="5096" spans="20:20" x14ac:dyDescent="0.35">
      <c r="T5096" s="44">
        <v>5095</v>
      </c>
    </row>
    <row r="5097" spans="20:20" x14ac:dyDescent="0.35">
      <c r="T5097" s="44">
        <v>5096</v>
      </c>
    </row>
    <row r="5098" spans="20:20" x14ac:dyDescent="0.35">
      <c r="T5098" s="44">
        <v>5097</v>
      </c>
    </row>
    <row r="5099" spans="20:20" x14ac:dyDescent="0.35">
      <c r="T5099" s="44">
        <v>5098</v>
      </c>
    </row>
    <row r="5100" spans="20:20" x14ac:dyDescent="0.35">
      <c r="T5100" s="44">
        <v>5099</v>
      </c>
    </row>
    <row r="5101" spans="20:20" x14ac:dyDescent="0.35">
      <c r="T5101" s="44">
        <v>5100</v>
      </c>
    </row>
    <row r="5102" spans="20:20" x14ac:dyDescent="0.35">
      <c r="T5102" s="44">
        <v>5101</v>
      </c>
    </row>
    <row r="5103" spans="20:20" x14ac:dyDescent="0.35">
      <c r="T5103" s="44">
        <v>5102</v>
      </c>
    </row>
    <row r="5104" spans="20:20" x14ac:dyDescent="0.35">
      <c r="T5104" s="44">
        <v>5103</v>
      </c>
    </row>
    <row r="5105" spans="20:20" x14ac:dyDescent="0.35">
      <c r="T5105" s="44">
        <v>5104</v>
      </c>
    </row>
    <row r="5106" spans="20:20" x14ac:dyDescent="0.35">
      <c r="T5106" s="44">
        <v>5105</v>
      </c>
    </row>
    <row r="5107" spans="20:20" x14ac:dyDescent="0.35">
      <c r="T5107" s="44">
        <v>5106</v>
      </c>
    </row>
    <row r="5108" spans="20:20" x14ac:dyDescent="0.35">
      <c r="T5108" s="44">
        <v>5107</v>
      </c>
    </row>
    <row r="5109" spans="20:20" x14ac:dyDescent="0.35">
      <c r="T5109" s="44">
        <v>5108</v>
      </c>
    </row>
    <row r="5110" spans="20:20" x14ac:dyDescent="0.35">
      <c r="T5110" s="44">
        <v>5109</v>
      </c>
    </row>
    <row r="5111" spans="20:20" x14ac:dyDescent="0.35">
      <c r="T5111" s="44">
        <v>5110</v>
      </c>
    </row>
    <row r="5112" spans="20:20" x14ac:dyDescent="0.35">
      <c r="T5112" s="44">
        <v>5111</v>
      </c>
    </row>
    <row r="5113" spans="20:20" x14ac:dyDescent="0.35">
      <c r="T5113" s="44">
        <v>5112</v>
      </c>
    </row>
    <row r="5114" spans="20:20" x14ac:dyDescent="0.35">
      <c r="T5114" s="44">
        <v>5113</v>
      </c>
    </row>
    <row r="5115" spans="20:20" x14ac:dyDescent="0.35">
      <c r="T5115" s="44">
        <v>5114</v>
      </c>
    </row>
    <row r="5116" spans="20:20" x14ac:dyDescent="0.35">
      <c r="T5116" s="44">
        <v>5115</v>
      </c>
    </row>
    <row r="5117" spans="20:20" x14ac:dyDescent="0.35">
      <c r="T5117" s="44">
        <v>5116</v>
      </c>
    </row>
    <row r="5118" spans="20:20" x14ac:dyDescent="0.35">
      <c r="T5118" s="44">
        <v>5117</v>
      </c>
    </row>
    <row r="5119" spans="20:20" x14ac:dyDescent="0.35">
      <c r="T5119" s="44">
        <v>5118</v>
      </c>
    </row>
    <row r="5120" spans="20:20" x14ac:dyDescent="0.35">
      <c r="T5120" s="44">
        <v>5119</v>
      </c>
    </row>
    <row r="5121" spans="20:20" x14ac:dyDescent="0.35">
      <c r="T5121" s="44">
        <v>5120</v>
      </c>
    </row>
    <row r="5122" spans="20:20" x14ac:dyDescent="0.35">
      <c r="T5122" s="44">
        <v>5121</v>
      </c>
    </row>
    <row r="5123" spans="20:20" x14ac:dyDescent="0.35">
      <c r="T5123" s="44">
        <v>5122</v>
      </c>
    </row>
    <row r="5124" spans="20:20" x14ac:dyDescent="0.35">
      <c r="T5124" s="44">
        <v>5123</v>
      </c>
    </row>
    <row r="5125" spans="20:20" x14ac:dyDescent="0.35">
      <c r="T5125" s="44">
        <v>5124</v>
      </c>
    </row>
    <row r="5126" spans="20:20" x14ac:dyDescent="0.35">
      <c r="T5126" s="44">
        <v>5125</v>
      </c>
    </row>
    <row r="5127" spans="20:20" x14ac:dyDescent="0.35">
      <c r="T5127" s="44">
        <v>5126</v>
      </c>
    </row>
    <row r="5128" spans="20:20" x14ac:dyDescent="0.35">
      <c r="T5128" s="44">
        <v>5127</v>
      </c>
    </row>
    <row r="5129" spans="20:20" x14ac:dyDescent="0.35">
      <c r="T5129" s="44">
        <v>5128</v>
      </c>
    </row>
    <row r="5130" spans="20:20" x14ac:dyDescent="0.35">
      <c r="T5130" s="44">
        <v>5129</v>
      </c>
    </row>
    <row r="5131" spans="20:20" x14ac:dyDescent="0.35">
      <c r="T5131" s="44">
        <v>5130</v>
      </c>
    </row>
    <row r="5132" spans="20:20" x14ac:dyDescent="0.35">
      <c r="T5132" s="44">
        <v>5131</v>
      </c>
    </row>
    <row r="5133" spans="20:20" x14ac:dyDescent="0.35">
      <c r="T5133" s="44">
        <v>5132</v>
      </c>
    </row>
    <row r="5134" spans="20:20" x14ac:dyDescent="0.35">
      <c r="T5134" s="44">
        <v>5133</v>
      </c>
    </row>
    <row r="5135" spans="20:20" x14ac:dyDescent="0.35">
      <c r="T5135" s="44">
        <v>5134</v>
      </c>
    </row>
    <row r="5136" spans="20:20" x14ac:dyDescent="0.35">
      <c r="T5136" s="44">
        <v>5135</v>
      </c>
    </row>
    <row r="5137" spans="20:20" x14ac:dyDescent="0.35">
      <c r="T5137" s="44">
        <v>5136</v>
      </c>
    </row>
    <row r="5138" spans="20:20" x14ac:dyDescent="0.35">
      <c r="T5138" s="44">
        <v>5137</v>
      </c>
    </row>
    <row r="5139" spans="20:20" x14ac:dyDescent="0.35">
      <c r="T5139" s="44">
        <v>5138</v>
      </c>
    </row>
    <row r="5140" spans="20:20" x14ac:dyDescent="0.35">
      <c r="T5140" s="44">
        <v>5139</v>
      </c>
    </row>
    <row r="5141" spans="20:20" x14ac:dyDescent="0.35">
      <c r="T5141" s="44">
        <v>5140</v>
      </c>
    </row>
    <row r="5142" spans="20:20" x14ac:dyDescent="0.35">
      <c r="T5142" s="44">
        <v>5141</v>
      </c>
    </row>
    <row r="5143" spans="20:20" x14ac:dyDescent="0.35">
      <c r="T5143" s="44">
        <v>5142</v>
      </c>
    </row>
    <row r="5144" spans="20:20" x14ac:dyDescent="0.35">
      <c r="T5144" s="44">
        <v>5143</v>
      </c>
    </row>
    <row r="5145" spans="20:20" x14ac:dyDescent="0.35">
      <c r="T5145" s="44">
        <v>5144</v>
      </c>
    </row>
    <row r="5146" spans="20:20" x14ac:dyDescent="0.35">
      <c r="T5146" s="44">
        <v>5145</v>
      </c>
    </row>
    <row r="5147" spans="20:20" x14ac:dyDescent="0.35">
      <c r="T5147" s="44">
        <v>5146</v>
      </c>
    </row>
    <row r="5148" spans="20:20" x14ac:dyDescent="0.35">
      <c r="T5148" s="44">
        <v>5147</v>
      </c>
    </row>
    <row r="5149" spans="20:20" x14ac:dyDescent="0.35">
      <c r="T5149" s="44">
        <v>5148</v>
      </c>
    </row>
    <row r="5150" spans="20:20" x14ac:dyDescent="0.35">
      <c r="T5150" s="44">
        <v>5149</v>
      </c>
    </row>
    <row r="5151" spans="20:20" x14ac:dyDescent="0.35">
      <c r="T5151" s="44">
        <v>5150</v>
      </c>
    </row>
    <row r="5152" spans="20:20" x14ac:dyDescent="0.35">
      <c r="T5152" s="44">
        <v>5151</v>
      </c>
    </row>
    <row r="5153" spans="20:20" x14ac:dyDescent="0.35">
      <c r="T5153" s="44">
        <v>5152</v>
      </c>
    </row>
    <row r="5154" spans="20:20" x14ac:dyDescent="0.35">
      <c r="T5154" s="44">
        <v>5153</v>
      </c>
    </row>
    <row r="5155" spans="20:20" x14ac:dyDescent="0.35">
      <c r="T5155" s="44">
        <v>5154</v>
      </c>
    </row>
    <row r="5156" spans="20:20" x14ac:dyDescent="0.35">
      <c r="T5156" s="44">
        <v>5155</v>
      </c>
    </row>
    <row r="5157" spans="20:20" x14ac:dyDescent="0.35">
      <c r="T5157" s="44">
        <v>5156</v>
      </c>
    </row>
    <row r="5158" spans="20:20" x14ac:dyDescent="0.35">
      <c r="T5158" s="44">
        <v>5157</v>
      </c>
    </row>
    <row r="5159" spans="20:20" x14ac:dyDescent="0.35">
      <c r="T5159" s="44">
        <v>5158</v>
      </c>
    </row>
    <row r="5160" spans="20:20" x14ac:dyDescent="0.35">
      <c r="T5160" s="44">
        <v>5159</v>
      </c>
    </row>
    <row r="5161" spans="20:20" x14ac:dyDescent="0.35">
      <c r="T5161" s="44">
        <v>5160</v>
      </c>
    </row>
    <row r="5162" spans="20:20" x14ac:dyDescent="0.35">
      <c r="T5162" s="44">
        <v>5161</v>
      </c>
    </row>
    <row r="5163" spans="20:20" x14ac:dyDescent="0.35">
      <c r="T5163" s="44">
        <v>5162</v>
      </c>
    </row>
    <row r="5164" spans="20:20" x14ac:dyDescent="0.35">
      <c r="T5164" s="44">
        <v>5163</v>
      </c>
    </row>
    <row r="5165" spans="20:20" x14ac:dyDescent="0.35">
      <c r="T5165" s="44">
        <v>5164</v>
      </c>
    </row>
    <row r="5166" spans="20:20" x14ac:dyDescent="0.35">
      <c r="T5166" s="44">
        <v>5165</v>
      </c>
    </row>
    <row r="5167" spans="20:20" x14ac:dyDescent="0.35">
      <c r="T5167" s="44">
        <v>5166</v>
      </c>
    </row>
    <row r="5168" spans="20:20" x14ac:dyDescent="0.35">
      <c r="T5168" s="44">
        <v>5167</v>
      </c>
    </row>
    <row r="5169" spans="20:20" x14ac:dyDescent="0.35">
      <c r="T5169" s="44">
        <v>5168</v>
      </c>
    </row>
    <row r="5170" spans="20:20" x14ac:dyDescent="0.35">
      <c r="T5170" s="44">
        <v>5169</v>
      </c>
    </row>
    <row r="5171" spans="20:20" x14ac:dyDescent="0.35">
      <c r="T5171" s="44">
        <v>5170</v>
      </c>
    </row>
    <row r="5172" spans="20:20" x14ac:dyDescent="0.35">
      <c r="T5172" s="44">
        <v>5171</v>
      </c>
    </row>
    <row r="5173" spans="20:20" x14ac:dyDescent="0.35">
      <c r="T5173" s="44">
        <v>5172</v>
      </c>
    </row>
    <row r="5174" spans="20:20" x14ac:dyDescent="0.35">
      <c r="T5174" s="44">
        <v>5173</v>
      </c>
    </row>
    <row r="5175" spans="20:20" x14ac:dyDescent="0.35">
      <c r="T5175" s="44">
        <v>5174</v>
      </c>
    </row>
    <row r="5176" spans="20:20" x14ac:dyDescent="0.35">
      <c r="T5176" s="44">
        <v>5175</v>
      </c>
    </row>
    <row r="5177" spans="20:20" x14ac:dyDescent="0.35">
      <c r="T5177" s="44">
        <v>5176</v>
      </c>
    </row>
    <row r="5178" spans="20:20" x14ac:dyDescent="0.35">
      <c r="T5178" s="44">
        <v>5177</v>
      </c>
    </row>
    <row r="5179" spans="20:20" x14ac:dyDescent="0.35">
      <c r="T5179" s="44">
        <v>5178</v>
      </c>
    </row>
    <row r="5180" spans="20:20" x14ac:dyDescent="0.35">
      <c r="T5180" s="44">
        <v>5179</v>
      </c>
    </row>
    <row r="5181" spans="20:20" x14ac:dyDescent="0.35">
      <c r="T5181" s="44">
        <v>5180</v>
      </c>
    </row>
    <row r="5182" spans="20:20" x14ac:dyDescent="0.35">
      <c r="T5182" s="44">
        <v>5181</v>
      </c>
    </row>
    <row r="5183" spans="20:20" x14ac:dyDescent="0.35">
      <c r="T5183" s="44">
        <v>5182</v>
      </c>
    </row>
    <row r="5184" spans="20:20" x14ac:dyDescent="0.35">
      <c r="T5184" s="44">
        <v>5183</v>
      </c>
    </row>
    <row r="5185" spans="20:20" x14ac:dyDescent="0.35">
      <c r="T5185" s="44">
        <v>5184</v>
      </c>
    </row>
    <row r="5186" spans="20:20" x14ac:dyDescent="0.35">
      <c r="T5186" s="44">
        <v>5185</v>
      </c>
    </row>
    <row r="5187" spans="20:20" x14ac:dyDescent="0.35">
      <c r="T5187" s="44">
        <v>5186</v>
      </c>
    </row>
    <row r="5188" spans="20:20" x14ac:dyDescent="0.35">
      <c r="T5188" s="44">
        <v>5187</v>
      </c>
    </row>
    <row r="5189" spans="20:20" x14ac:dyDescent="0.35">
      <c r="T5189" s="44">
        <v>5188</v>
      </c>
    </row>
    <row r="5190" spans="20:20" x14ac:dyDescent="0.35">
      <c r="T5190" s="44">
        <v>5189</v>
      </c>
    </row>
    <row r="5191" spans="20:20" x14ac:dyDescent="0.35">
      <c r="T5191" s="44">
        <v>5190</v>
      </c>
    </row>
    <row r="5192" spans="20:20" x14ac:dyDescent="0.35">
      <c r="T5192" s="44">
        <v>5191</v>
      </c>
    </row>
    <row r="5193" spans="20:20" x14ac:dyDescent="0.35">
      <c r="T5193" s="44">
        <v>5192</v>
      </c>
    </row>
    <row r="5194" spans="20:20" x14ac:dyDescent="0.35">
      <c r="T5194" s="44">
        <v>5193</v>
      </c>
    </row>
    <row r="5195" spans="20:20" x14ac:dyDescent="0.35">
      <c r="T5195" s="44">
        <v>5194</v>
      </c>
    </row>
    <row r="5196" spans="20:20" x14ac:dyDescent="0.35">
      <c r="T5196" s="44">
        <v>5195</v>
      </c>
    </row>
    <row r="5197" spans="20:20" x14ac:dyDescent="0.35">
      <c r="T5197" s="44">
        <v>5196</v>
      </c>
    </row>
    <row r="5198" spans="20:20" x14ac:dyDescent="0.35">
      <c r="T5198" s="44">
        <v>5197</v>
      </c>
    </row>
    <row r="5199" spans="20:20" x14ac:dyDescent="0.35">
      <c r="T5199" s="44">
        <v>5198</v>
      </c>
    </row>
    <row r="5200" spans="20:20" x14ac:dyDescent="0.35">
      <c r="T5200" s="44">
        <v>5199</v>
      </c>
    </row>
    <row r="5201" spans="20:20" x14ac:dyDescent="0.35">
      <c r="T5201" s="44">
        <v>5200</v>
      </c>
    </row>
    <row r="5202" spans="20:20" x14ac:dyDescent="0.35">
      <c r="T5202" s="44">
        <v>5201</v>
      </c>
    </row>
    <row r="5203" spans="20:20" x14ac:dyDescent="0.35">
      <c r="T5203" s="44">
        <v>5202</v>
      </c>
    </row>
    <row r="5204" spans="20:20" x14ac:dyDescent="0.35">
      <c r="T5204" s="44">
        <v>5203</v>
      </c>
    </row>
    <row r="5205" spans="20:20" x14ac:dyDescent="0.35">
      <c r="T5205" s="44">
        <v>5204</v>
      </c>
    </row>
    <row r="5206" spans="20:20" x14ac:dyDescent="0.35">
      <c r="T5206" s="44">
        <v>5205</v>
      </c>
    </row>
    <row r="5207" spans="20:20" x14ac:dyDescent="0.35">
      <c r="T5207" s="44">
        <v>5206</v>
      </c>
    </row>
    <row r="5208" spans="20:20" x14ac:dyDescent="0.35">
      <c r="T5208" s="44">
        <v>5207</v>
      </c>
    </row>
    <row r="5209" spans="20:20" x14ac:dyDescent="0.35">
      <c r="T5209" s="44">
        <v>5208</v>
      </c>
    </row>
    <row r="5210" spans="20:20" x14ac:dyDescent="0.35">
      <c r="T5210" s="44">
        <v>5209</v>
      </c>
    </row>
    <row r="5211" spans="20:20" x14ac:dyDescent="0.35">
      <c r="T5211" s="44">
        <v>5210</v>
      </c>
    </row>
    <row r="5212" spans="20:20" x14ac:dyDescent="0.35">
      <c r="T5212" s="44">
        <v>5211</v>
      </c>
    </row>
    <row r="5213" spans="20:20" x14ac:dyDescent="0.35">
      <c r="T5213" s="44">
        <v>5212</v>
      </c>
    </row>
    <row r="5214" spans="20:20" x14ac:dyDescent="0.35">
      <c r="T5214" s="44">
        <v>5213</v>
      </c>
    </row>
    <row r="5215" spans="20:20" x14ac:dyDescent="0.35">
      <c r="T5215" s="44">
        <v>5214</v>
      </c>
    </row>
    <row r="5216" spans="20:20" x14ac:dyDescent="0.35">
      <c r="T5216" s="44">
        <v>5215</v>
      </c>
    </row>
    <row r="5217" spans="20:20" x14ac:dyDescent="0.35">
      <c r="T5217" s="44">
        <v>5216</v>
      </c>
    </row>
    <row r="5218" spans="20:20" x14ac:dyDescent="0.35">
      <c r="T5218" s="44">
        <v>5217</v>
      </c>
    </row>
    <row r="5219" spans="20:20" x14ac:dyDescent="0.35">
      <c r="T5219" s="44">
        <v>5218</v>
      </c>
    </row>
    <row r="5220" spans="20:20" x14ac:dyDescent="0.35">
      <c r="T5220" s="44">
        <v>5219</v>
      </c>
    </row>
    <row r="5221" spans="20:20" x14ac:dyDescent="0.35">
      <c r="T5221" s="44">
        <v>5220</v>
      </c>
    </row>
    <row r="5222" spans="20:20" x14ac:dyDescent="0.35">
      <c r="T5222" s="44">
        <v>5221</v>
      </c>
    </row>
    <row r="5223" spans="20:20" x14ac:dyDescent="0.35">
      <c r="T5223" s="44">
        <v>5222</v>
      </c>
    </row>
    <row r="5224" spans="20:20" x14ac:dyDescent="0.35">
      <c r="T5224" s="44">
        <v>5223</v>
      </c>
    </row>
    <row r="5225" spans="20:20" x14ac:dyDescent="0.35">
      <c r="T5225" s="44">
        <v>5224</v>
      </c>
    </row>
    <row r="5226" spans="20:20" x14ac:dyDescent="0.35">
      <c r="T5226" s="44">
        <v>5225</v>
      </c>
    </row>
    <row r="5227" spans="20:20" x14ac:dyDescent="0.35">
      <c r="T5227" s="44">
        <v>5226</v>
      </c>
    </row>
    <row r="5228" spans="20:20" x14ac:dyDescent="0.35">
      <c r="T5228" s="44">
        <v>5227</v>
      </c>
    </row>
    <row r="5229" spans="20:20" x14ac:dyDescent="0.35">
      <c r="T5229" s="44">
        <v>5228</v>
      </c>
    </row>
    <row r="5230" spans="20:20" x14ac:dyDescent="0.35">
      <c r="T5230" s="44">
        <v>5229</v>
      </c>
    </row>
    <row r="5231" spans="20:20" x14ac:dyDescent="0.35">
      <c r="T5231" s="44">
        <v>5230</v>
      </c>
    </row>
    <row r="5232" spans="20:20" x14ac:dyDescent="0.35">
      <c r="T5232" s="44">
        <v>5231</v>
      </c>
    </row>
    <row r="5233" spans="20:20" x14ac:dyDescent="0.35">
      <c r="T5233" s="44">
        <v>5232</v>
      </c>
    </row>
    <row r="5234" spans="20:20" x14ac:dyDescent="0.35">
      <c r="T5234" s="44">
        <v>5233</v>
      </c>
    </row>
    <row r="5235" spans="20:20" x14ac:dyDescent="0.35">
      <c r="T5235" s="44">
        <v>5234</v>
      </c>
    </row>
    <row r="5236" spans="20:20" x14ac:dyDescent="0.35">
      <c r="T5236" s="44">
        <v>5235</v>
      </c>
    </row>
    <row r="5237" spans="20:20" x14ac:dyDescent="0.35">
      <c r="T5237" s="44">
        <v>5236</v>
      </c>
    </row>
    <row r="5238" spans="20:20" x14ac:dyDescent="0.35">
      <c r="T5238" s="44">
        <v>5237</v>
      </c>
    </row>
    <row r="5239" spans="20:20" x14ac:dyDescent="0.35">
      <c r="T5239" s="44">
        <v>5238</v>
      </c>
    </row>
    <row r="5240" spans="20:20" x14ac:dyDescent="0.35">
      <c r="T5240" s="44">
        <v>5239</v>
      </c>
    </row>
    <row r="5241" spans="20:20" x14ac:dyDescent="0.35">
      <c r="T5241" s="44">
        <v>5240</v>
      </c>
    </row>
    <row r="5242" spans="20:20" x14ac:dyDescent="0.35">
      <c r="T5242" s="44">
        <v>5241</v>
      </c>
    </row>
    <row r="5243" spans="20:20" x14ac:dyDescent="0.35">
      <c r="T5243" s="44">
        <v>5242</v>
      </c>
    </row>
    <row r="5244" spans="20:20" x14ac:dyDescent="0.35">
      <c r="T5244" s="44">
        <v>5243</v>
      </c>
    </row>
    <row r="5245" spans="20:20" x14ac:dyDescent="0.35">
      <c r="T5245" s="44">
        <v>5244</v>
      </c>
    </row>
    <row r="5246" spans="20:20" x14ac:dyDescent="0.35">
      <c r="T5246" s="44">
        <v>5245</v>
      </c>
    </row>
    <row r="5247" spans="20:20" x14ac:dyDescent="0.35">
      <c r="T5247" s="44">
        <v>5246</v>
      </c>
    </row>
    <row r="5248" spans="20:20" x14ac:dyDescent="0.35">
      <c r="T5248" s="44">
        <v>5247</v>
      </c>
    </row>
    <row r="5249" spans="20:20" x14ac:dyDescent="0.35">
      <c r="T5249" s="44">
        <v>5248</v>
      </c>
    </row>
    <row r="5250" spans="20:20" x14ac:dyDescent="0.35">
      <c r="T5250" s="44">
        <v>5249</v>
      </c>
    </row>
    <row r="5251" spans="20:20" x14ac:dyDescent="0.35">
      <c r="T5251" s="44">
        <v>5250</v>
      </c>
    </row>
    <row r="5252" spans="20:20" x14ac:dyDescent="0.35">
      <c r="T5252" s="44">
        <v>5251</v>
      </c>
    </row>
    <row r="5253" spans="20:20" x14ac:dyDescent="0.35">
      <c r="T5253" s="44">
        <v>5252</v>
      </c>
    </row>
    <row r="5254" spans="20:20" x14ac:dyDescent="0.35">
      <c r="T5254" s="44">
        <v>5253</v>
      </c>
    </row>
    <row r="5255" spans="20:20" x14ac:dyDescent="0.35">
      <c r="T5255" s="44">
        <v>5254</v>
      </c>
    </row>
    <row r="5256" spans="20:20" x14ac:dyDescent="0.35">
      <c r="T5256" s="44">
        <v>5255</v>
      </c>
    </row>
    <row r="5257" spans="20:20" x14ac:dyDescent="0.35">
      <c r="T5257" s="44">
        <v>5256</v>
      </c>
    </row>
    <row r="5258" spans="20:20" x14ac:dyDescent="0.35">
      <c r="T5258" s="44">
        <v>5257</v>
      </c>
    </row>
    <row r="5259" spans="20:20" x14ac:dyDescent="0.35">
      <c r="T5259" s="44">
        <v>5258</v>
      </c>
    </row>
    <row r="5260" spans="20:20" x14ac:dyDescent="0.35">
      <c r="T5260" s="44">
        <v>5259</v>
      </c>
    </row>
    <row r="5261" spans="20:20" x14ac:dyDescent="0.35">
      <c r="T5261" s="44">
        <v>5260</v>
      </c>
    </row>
    <row r="5262" spans="20:20" x14ac:dyDescent="0.35">
      <c r="T5262" s="44">
        <v>5261</v>
      </c>
    </row>
    <row r="5263" spans="20:20" x14ac:dyDescent="0.35">
      <c r="T5263" s="44">
        <v>5262</v>
      </c>
    </row>
    <row r="5264" spans="20:20" x14ac:dyDescent="0.35">
      <c r="T5264" s="44">
        <v>5263</v>
      </c>
    </row>
    <row r="5265" spans="20:20" x14ac:dyDescent="0.35">
      <c r="T5265" s="44">
        <v>5264</v>
      </c>
    </row>
    <row r="5266" spans="20:20" x14ac:dyDescent="0.35">
      <c r="T5266" s="44">
        <v>5265</v>
      </c>
    </row>
    <row r="5267" spans="20:20" x14ac:dyDescent="0.35">
      <c r="T5267" s="44">
        <v>5266</v>
      </c>
    </row>
    <row r="5268" spans="20:20" x14ac:dyDescent="0.35">
      <c r="T5268" s="44">
        <v>5267</v>
      </c>
    </row>
    <row r="5269" spans="20:20" x14ac:dyDescent="0.35">
      <c r="T5269" s="44">
        <v>5268</v>
      </c>
    </row>
    <row r="5270" spans="20:20" x14ac:dyDescent="0.35">
      <c r="T5270" s="44">
        <v>5269</v>
      </c>
    </row>
    <row r="5271" spans="20:20" x14ac:dyDescent="0.35">
      <c r="T5271" s="44">
        <v>5270</v>
      </c>
    </row>
    <row r="5272" spans="20:20" x14ac:dyDescent="0.35">
      <c r="T5272" s="44">
        <v>5271</v>
      </c>
    </row>
    <row r="5273" spans="20:20" x14ac:dyDescent="0.35">
      <c r="T5273" s="44">
        <v>5272</v>
      </c>
    </row>
    <row r="5274" spans="20:20" x14ac:dyDescent="0.35">
      <c r="T5274" s="44">
        <v>5273</v>
      </c>
    </row>
    <row r="5275" spans="20:20" x14ac:dyDescent="0.35">
      <c r="T5275" s="44">
        <v>5274</v>
      </c>
    </row>
    <row r="5276" spans="20:20" x14ac:dyDescent="0.35">
      <c r="T5276" s="44">
        <v>5275</v>
      </c>
    </row>
    <row r="5277" spans="20:20" x14ac:dyDescent="0.35">
      <c r="T5277" s="44">
        <v>5276</v>
      </c>
    </row>
    <row r="5278" spans="20:20" x14ac:dyDescent="0.35">
      <c r="T5278" s="44">
        <v>5277</v>
      </c>
    </row>
    <row r="5279" spans="20:20" x14ac:dyDescent="0.35">
      <c r="T5279" s="44">
        <v>5278</v>
      </c>
    </row>
    <row r="5280" spans="20:20" x14ac:dyDescent="0.35">
      <c r="T5280" s="44">
        <v>5279</v>
      </c>
    </row>
    <row r="5281" spans="20:20" x14ac:dyDescent="0.35">
      <c r="T5281" s="44">
        <v>5280</v>
      </c>
    </row>
    <row r="5282" spans="20:20" x14ac:dyDescent="0.35">
      <c r="T5282" s="44">
        <v>5281</v>
      </c>
    </row>
    <row r="5283" spans="20:20" x14ac:dyDescent="0.35">
      <c r="T5283" s="44">
        <v>5282</v>
      </c>
    </row>
    <row r="5284" spans="20:20" x14ac:dyDescent="0.35">
      <c r="T5284" s="44">
        <v>5283</v>
      </c>
    </row>
    <row r="5285" spans="20:20" x14ac:dyDescent="0.35">
      <c r="T5285" s="44">
        <v>5284</v>
      </c>
    </row>
    <row r="5286" spans="20:20" x14ac:dyDescent="0.35">
      <c r="T5286" s="44">
        <v>5285</v>
      </c>
    </row>
    <row r="5287" spans="20:20" x14ac:dyDescent="0.35">
      <c r="T5287" s="44">
        <v>5286</v>
      </c>
    </row>
    <row r="5288" spans="20:20" x14ac:dyDescent="0.35">
      <c r="T5288" s="44">
        <v>5287</v>
      </c>
    </row>
    <row r="5289" spans="20:20" x14ac:dyDescent="0.35">
      <c r="T5289" s="44">
        <v>5288</v>
      </c>
    </row>
    <row r="5290" spans="20:20" x14ac:dyDescent="0.35">
      <c r="T5290" s="44">
        <v>5289</v>
      </c>
    </row>
    <row r="5291" spans="20:20" x14ac:dyDescent="0.35">
      <c r="T5291" s="44">
        <v>5290</v>
      </c>
    </row>
    <row r="5292" spans="20:20" x14ac:dyDescent="0.35">
      <c r="T5292" s="44">
        <v>5291</v>
      </c>
    </row>
    <row r="5293" spans="20:20" x14ac:dyDescent="0.35">
      <c r="T5293" s="44">
        <v>5292</v>
      </c>
    </row>
    <row r="5294" spans="20:20" x14ac:dyDescent="0.35">
      <c r="T5294" s="44">
        <v>5293</v>
      </c>
    </row>
    <row r="5295" spans="20:20" x14ac:dyDescent="0.35">
      <c r="T5295" s="44">
        <v>5294</v>
      </c>
    </row>
    <row r="5296" spans="20:20" x14ac:dyDescent="0.35">
      <c r="T5296" s="44">
        <v>5295</v>
      </c>
    </row>
    <row r="5297" spans="20:20" x14ac:dyDescent="0.35">
      <c r="T5297" s="44">
        <v>5296</v>
      </c>
    </row>
    <row r="5298" spans="20:20" x14ac:dyDescent="0.35">
      <c r="T5298" s="44">
        <v>5297</v>
      </c>
    </row>
    <row r="5299" spans="20:20" x14ac:dyDescent="0.35">
      <c r="T5299" s="44">
        <v>5298</v>
      </c>
    </row>
    <row r="5300" spans="20:20" x14ac:dyDescent="0.35">
      <c r="T5300" s="44">
        <v>5299</v>
      </c>
    </row>
    <row r="5301" spans="20:20" x14ac:dyDescent="0.35">
      <c r="T5301" s="44">
        <v>5300</v>
      </c>
    </row>
    <row r="5302" spans="20:20" x14ac:dyDescent="0.35">
      <c r="T5302" s="44">
        <v>5301</v>
      </c>
    </row>
    <row r="5303" spans="20:20" x14ac:dyDescent="0.35">
      <c r="T5303" s="44">
        <v>5302</v>
      </c>
    </row>
    <row r="5304" spans="20:20" x14ac:dyDescent="0.35">
      <c r="T5304" s="44">
        <v>5303</v>
      </c>
    </row>
    <row r="5305" spans="20:20" x14ac:dyDescent="0.35">
      <c r="T5305" s="44">
        <v>5304</v>
      </c>
    </row>
    <row r="5306" spans="20:20" x14ac:dyDescent="0.35">
      <c r="T5306" s="44">
        <v>5305</v>
      </c>
    </row>
    <row r="5307" spans="20:20" x14ac:dyDescent="0.35">
      <c r="T5307" s="44">
        <v>5306</v>
      </c>
    </row>
    <row r="5308" spans="20:20" x14ac:dyDescent="0.35">
      <c r="T5308" s="44">
        <v>5307</v>
      </c>
    </row>
    <row r="5309" spans="20:20" x14ac:dyDescent="0.35">
      <c r="T5309" s="44">
        <v>5308</v>
      </c>
    </row>
    <row r="5310" spans="20:20" x14ac:dyDescent="0.35">
      <c r="T5310" s="44">
        <v>5309</v>
      </c>
    </row>
    <row r="5311" spans="20:20" x14ac:dyDescent="0.35">
      <c r="T5311" s="44">
        <v>5310</v>
      </c>
    </row>
    <row r="5312" spans="20:20" x14ac:dyDescent="0.35">
      <c r="T5312" s="44">
        <v>5311</v>
      </c>
    </row>
    <row r="5313" spans="20:20" x14ac:dyDescent="0.35">
      <c r="T5313" s="44">
        <v>5312</v>
      </c>
    </row>
    <row r="5314" spans="20:20" x14ac:dyDescent="0.35">
      <c r="T5314" s="44">
        <v>5313</v>
      </c>
    </row>
    <row r="5315" spans="20:20" x14ac:dyDescent="0.35">
      <c r="T5315" s="44">
        <v>5314</v>
      </c>
    </row>
    <row r="5316" spans="20:20" x14ac:dyDescent="0.35">
      <c r="T5316" s="44">
        <v>5315</v>
      </c>
    </row>
    <row r="5317" spans="20:20" x14ac:dyDescent="0.35">
      <c r="T5317" s="44">
        <v>5316</v>
      </c>
    </row>
    <row r="5318" spans="20:20" x14ac:dyDescent="0.35">
      <c r="T5318" s="44">
        <v>5317</v>
      </c>
    </row>
    <row r="5319" spans="20:20" x14ac:dyDescent="0.35">
      <c r="T5319" s="44">
        <v>5318</v>
      </c>
    </row>
    <row r="5320" spans="20:20" x14ac:dyDescent="0.35">
      <c r="T5320" s="44">
        <v>5319</v>
      </c>
    </row>
    <row r="5321" spans="20:20" x14ac:dyDescent="0.35">
      <c r="T5321" s="44">
        <v>5320</v>
      </c>
    </row>
    <row r="5322" spans="20:20" x14ac:dyDescent="0.35">
      <c r="T5322" s="44">
        <v>5321</v>
      </c>
    </row>
    <row r="5323" spans="20:20" x14ac:dyDescent="0.35">
      <c r="T5323" s="44">
        <v>5322</v>
      </c>
    </row>
    <row r="5324" spans="20:20" x14ac:dyDescent="0.35">
      <c r="T5324" s="44">
        <v>5323</v>
      </c>
    </row>
    <row r="5325" spans="20:20" x14ac:dyDescent="0.35">
      <c r="T5325" s="44">
        <v>5324</v>
      </c>
    </row>
    <row r="5326" spans="20:20" x14ac:dyDescent="0.35">
      <c r="T5326" s="44">
        <v>5325</v>
      </c>
    </row>
    <row r="5327" spans="20:20" x14ac:dyDescent="0.35">
      <c r="T5327" s="44">
        <v>5326</v>
      </c>
    </row>
    <row r="5328" spans="20:20" x14ac:dyDescent="0.35">
      <c r="T5328" s="44">
        <v>5327</v>
      </c>
    </row>
    <row r="5329" spans="20:20" x14ac:dyDescent="0.35">
      <c r="T5329" s="44">
        <v>5328</v>
      </c>
    </row>
    <row r="5330" spans="20:20" x14ac:dyDescent="0.35">
      <c r="T5330" s="44">
        <v>5329</v>
      </c>
    </row>
    <row r="5331" spans="20:20" x14ac:dyDescent="0.35">
      <c r="T5331" s="44">
        <v>5330</v>
      </c>
    </row>
    <row r="5332" spans="20:20" x14ac:dyDescent="0.35">
      <c r="T5332" s="44">
        <v>5331</v>
      </c>
    </row>
    <row r="5333" spans="20:20" x14ac:dyDescent="0.35">
      <c r="T5333" s="44">
        <v>5332</v>
      </c>
    </row>
    <row r="5334" spans="20:20" x14ac:dyDescent="0.35">
      <c r="T5334" s="44">
        <v>5333</v>
      </c>
    </row>
    <row r="5335" spans="20:20" x14ac:dyDescent="0.35">
      <c r="T5335" s="44">
        <v>5334</v>
      </c>
    </row>
    <row r="5336" spans="20:20" x14ac:dyDescent="0.35">
      <c r="T5336" s="44">
        <v>5335</v>
      </c>
    </row>
    <row r="5337" spans="20:20" x14ac:dyDescent="0.35">
      <c r="T5337" s="44">
        <v>5336</v>
      </c>
    </row>
    <row r="5338" spans="20:20" x14ac:dyDescent="0.35">
      <c r="T5338" s="44">
        <v>5337</v>
      </c>
    </row>
    <row r="5339" spans="20:20" x14ac:dyDescent="0.35">
      <c r="T5339" s="44">
        <v>5338</v>
      </c>
    </row>
    <row r="5340" spans="20:20" x14ac:dyDescent="0.35">
      <c r="T5340" s="44">
        <v>5339</v>
      </c>
    </row>
    <row r="5341" spans="20:20" x14ac:dyDescent="0.35">
      <c r="T5341" s="44">
        <v>5340</v>
      </c>
    </row>
    <row r="5342" spans="20:20" x14ac:dyDescent="0.35">
      <c r="T5342" s="44">
        <v>5341</v>
      </c>
    </row>
    <row r="5343" spans="20:20" x14ac:dyDescent="0.35">
      <c r="T5343" s="44">
        <v>5342</v>
      </c>
    </row>
    <row r="5344" spans="20:20" x14ac:dyDescent="0.35">
      <c r="T5344" s="44">
        <v>5343</v>
      </c>
    </row>
    <row r="5345" spans="20:20" x14ac:dyDescent="0.35">
      <c r="T5345" s="44">
        <v>5344</v>
      </c>
    </row>
    <row r="5346" spans="20:20" x14ac:dyDescent="0.35">
      <c r="T5346" s="44">
        <v>5345</v>
      </c>
    </row>
    <row r="5347" spans="20:20" x14ac:dyDescent="0.35">
      <c r="T5347" s="44">
        <v>5346</v>
      </c>
    </row>
    <row r="5348" spans="20:20" x14ac:dyDescent="0.35">
      <c r="T5348" s="44">
        <v>5347</v>
      </c>
    </row>
    <row r="5349" spans="20:20" x14ac:dyDescent="0.35">
      <c r="T5349" s="44">
        <v>5348</v>
      </c>
    </row>
    <row r="5350" spans="20:20" x14ac:dyDescent="0.35">
      <c r="T5350" s="44">
        <v>5349</v>
      </c>
    </row>
    <row r="5351" spans="20:20" x14ac:dyDescent="0.35">
      <c r="T5351" s="44">
        <v>5350</v>
      </c>
    </row>
    <row r="5352" spans="20:20" x14ac:dyDescent="0.35">
      <c r="T5352" s="44">
        <v>5351</v>
      </c>
    </row>
    <row r="5353" spans="20:20" x14ac:dyDescent="0.35">
      <c r="T5353" s="44">
        <v>5352</v>
      </c>
    </row>
    <row r="5354" spans="20:20" x14ac:dyDescent="0.35">
      <c r="T5354" s="44">
        <v>5353</v>
      </c>
    </row>
    <row r="5355" spans="20:20" x14ac:dyDescent="0.35">
      <c r="T5355" s="44">
        <v>5354</v>
      </c>
    </row>
    <row r="5356" spans="20:20" x14ac:dyDescent="0.35">
      <c r="T5356" s="44">
        <v>5355</v>
      </c>
    </row>
    <row r="5357" spans="20:20" x14ac:dyDescent="0.35">
      <c r="T5357" s="44">
        <v>5356</v>
      </c>
    </row>
    <row r="5358" spans="20:20" x14ac:dyDescent="0.35">
      <c r="T5358" s="44">
        <v>5357</v>
      </c>
    </row>
    <row r="5359" spans="20:20" x14ac:dyDescent="0.35">
      <c r="T5359" s="44">
        <v>5358</v>
      </c>
    </row>
    <row r="5360" spans="20:20" x14ac:dyDescent="0.35">
      <c r="T5360" s="44">
        <v>5359</v>
      </c>
    </row>
    <row r="5361" spans="20:20" x14ac:dyDescent="0.35">
      <c r="T5361" s="44">
        <v>5360</v>
      </c>
    </row>
    <row r="5362" spans="20:20" x14ac:dyDescent="0.35">
      <c r="T5362" s="44">
        <v>5361</v>
      </c>
    </row>
    <row r="5363" spans="20:20" x14ac:dyDescent="0.35">
      <c r="T5363" s="44">
        <v>5362</v>
      </c>
    </row>
    <row r="5364" spans="20:20" x14ac:dyDescent="0.35">
      <c r="T5364" s="44">
        <v>5363</v>
      </c>
    </row>
    <row r="5365" spans="20:20" x14ac:dyDescent="0.35">
      <c r="T5365" s="44">
        <v>5364</v>
      </c>
    </row>
    <row r="5366" spans="20:20" x14ac:dyDescent="0.35">
      <c r="T5366" s="44">
        <v>5365</v>
      </c>
    </row>
    <row r="5367" spans="20:20" x14ac:dyDescent="0.35">
      <c r="T5367" s="44">
        <v>5366</v>
      </c>
    </row>
    <row r="5368" spans="20:20" x14ac:dyDescent="0.35">
      <c r="T5368" s="44">
        <v>5367</v>
      </c>
    </row>
    <row r="5369" spans="20:20" x14ac:dyDescent="0.35">
      <c r="T5369" s="44">
        <v>5368</v>
      </c>
    </row>
    <row r="5370" spans="20:20" x14ac:dyDescent="0.35">
      <c r="T5370" s="44">
        <v>5369</v>
      </c>
    </row>
    <row r="5371" spans="20:20" x14ac:dyDescent="0.35">
      <c r="T5371" s="44">
        <v>5370</v>
      </c>
    </row>
    <row r="5372" spans="20:20" x14ac:dyDescent="0.35">
      <c r="T5372" s="44">
        <v>5371</v>
      </c>
    </row>
    <row r="5373" spans="20:20" x14ac:dyDescent="0.35">
      <c r="T5373" s="44">
        <v>5372</v>
      </c>
    </row>
    <row r="5374" spans="20:20" x14ac:dyDescent="0.35">
      <c r="T5374" s="44">
        <v>5373</v>
      </c>
    </row>
    <row r="5375" spans="20:20" x14ac:dyDescent="0.35">
      <c r="T5375" s="44">
        <v>5374</v>
      </c>
    </row>
    <row r="5376" spans="20:20" x14ac:dyDescent="0.35">
      <c r="T5376" s="44">
        <v>5375</v>
      </c>
    </row>
    <row r="5377" spans="20:20" x14ac:dyDescent="0.35">
      <c r="T5377" s="44">
        <v>5376</v>
      </c>
    </row>
    <row r="5378" spans="20:20" x14ac:dyDescent="0.35">
      <c r="T5378" s="44">
        <v>5377</v>
      </c>
    </row>
    <row r="5379" spans="20:20" x14ac:dyDescent="0.35">
      <c r="T5379" s="44">
        <v>5378</v>
      </c>
    </row>
    <row r="5380" spans="20:20" x14ac:dyDescent="0.35">
      <c r="T5380" s="44">
        <v>5379</v>
      </c>
    </row>
    <row r="5381" spans="20:20" x14ac:dyDescent="0.35">
      <c r="T5381" s="44">
        <v>5380</v>
      </c>
    </row>
    <row r="5382" spans="20:20" x14ac:dyDescent="0.35">
      <c r="T5382" s="44">
        <v>5381</v>
      </c>
    </row>
    <row r="5383" spans="20:20" x14ac:dyDescent="0.35">
      <c r="T5383" s="44">
        <v>5382</v>
      </c>
    </row>
    <row r="5384" spans="20:20" x14ac:dyDescent="0.35">
      <c r="T5384" s="44">
        <v>5383</v>
      </c>
    </row>
    <row r="5385" spans="20:20" x14ac:dyDescent="0.35">
      <c r="T5385" s="44">
        <v>5384</v>
      </c>
    </row>
    <row r="5386" spans="20:20" x14ac:dyDescent="0.35">
      <c r="T5386" s="44">
        <v>5385</v>
      </c>
    </row>
    <row r="5387" spans="20:20" x14ac:dyDescent="0.35">
      <c r="T5387" s="44">
        <v>5386</v>
      </c>
    </row>
    <row r="5388" spans="20:20" x14ac:dyDescent="0.35">
      <c r="T5388" s="44">
        <v>5387</v>
      </c>
    </row>
    <row r="5389" spans="20:20" x14ac:dyDescent="0.35">
      <c r="T5389" s="44">
        <v>5388</v>
      </c>
    </row>
    <row r="5390" spans="20:20" x14ac:dyDescent="0.35">
      <c r="T5390" s="44">
        <v>5389</v>
      </c>
    </row>
    <row r="5391" spans="20:20" x14ac:dyDescent="0.35">
      <c r="T5391" s="44">
        <v>5390</v>
      </c>
    </row>
    <row r="5392" spans="20:20" x14ac:dyDescent="0.35">
      <c r="T5392" s="44">
        <v>5391</v>
      </c>
    </row>
    <row r="5393" spans="20:20" x14ac:dyDescent="0.35">
      <c r="T5393" s="44">
        <v>5392</v>
      </c>
    </row>
    <row r="5394" spans="20:20" x14ac:dyDescent="0.35">
      <c r="T5394" s="44">
        <v>5393</v>
      </c>
    </row>
    <row r="5395" spans="20:20" x14ac:dyDescent="0.35">
      <c r="T5395" s="44">
        <v>5394</v>
      </c>
    </row>
    <row r="5396" spans="20:20" x14ac:dyDescent="0.35">
      <c r="T5396" s="44">
        <v>5395</v>
      </c>
    </row>
    <row r="5397" spans="20:20" x14ac:dyDescent="0.35">
      <c r="T5397" s="44">
        <v>5396</v>
      </c>
    </row>
    <row r="5398" spans="20:20" x14ac:dyDescent="0.35">
      <c r="T5398" s="44">
        <v>5397</v>
      </c>
    </row>
    <row r="5399" spans="20:20" x14ac:dyDescent="0.35">
      <c r="T5399" s="44">
        <v>5398</v>
      </c>
    </row>
    <row r="5400" spans="20:20" x14ac:dyDescent="0.35">
      <c r="T5400" s="44">
        <v>5399</v>
      </c>
    </row>
    <row r="5401" spans="20:20" x14ac:dyDescent="0.35">
      <c r="T5401" s="44">
        <v>5400</v>
      </c>
    </row>
    <row r="5402" spans="20:20" x14ac:dyDescent="0.35">
      <c r="T5402" s="44">
        <v>5401</v>
      </c>
    </row>
    <row r="5403" spans="20:20" x14ac:dyDescent="0.35">
      <c r="T5403" s="44">
        <v>5402</v>
      </c>
    </row>
    <row r="5404" spans="20:20" x14ac:dyDescent="0.35">
      <c r="T5404" s="44">
        <v>5403</v>
      </c>
    </row>
    <row r="5405" spans="20:20" x14ac:dyDescent="0.35">
      <c r="T5405" s="44">
        <v>5404</v>
      </c>
    </row>
    <row r="5406" spans="20:20" x14ac:dyDescent="0.35">
      <c r="T5406" s="44">
        <v>5405</v>
      </c>
    </row>
    <row r="5407" spans="20:20" x14ac:dyDescent="0.35">
      <c r="T5407" s="44">
        <v>5406</v>
      </c>
    </row>
    <row r="5408" spans="20:20" x14ac:dyDescent="0.35">
      <c r="T5408" s="44">
        <v>5407</v>
      </c>
    </row>
    <row r="5409" spans="20:20" x14ac:dyDescent="0.35">
      <c r="T5409" s="44">
        <v>5408</v>
      </c>
    </row>
    <row r="5410" spans="20:20" x14ac:dyDescent="0.35">
      <c r="T5410" s="44">
        <v>5409</v>
      </c>
    </row>
    <row r="5411" spans="20:20" x14ac:dyDescent="0.35">
      <c r="T5411" s="44">
        <v>5410</v>
      </c>
    </row>
    <row r="5412" spans="20:20" x14ac:dyDescent="0.35">
      <c r="T5412" s="44">
        <v>5411</v>
      </c>
    </row>
    <row r="5413" spans="20:20" x14ac:dyDescent="0.35">
      <c r="T5413" s="44">
        <v>5412</v>
      </c>
    </row>
    <row r="5414" spans="20:20" x14ac:dyDescent="0.35">
      <c r="T5414" s="44">
        <v>5413</v>
      </c>
    </row>
    <row r="5415" spans="20:20" x14ac:dyDescent="0.35">
      <c r="T5415" s="44">
        <v>5414</v>
      </c>
    </row>
    <row r="5416" spans="20:20" x14ac:dyDescent="0.35">
      <c r="T5416" s="44">
        <v>5415</v>
      </c>
    </row>
    <row r="5417" spans="20:20" x14ac:dyDescent="0.35">
      <c r="T5417" s="44">
        <v>5416</v>
      </c>
    </row>
    <row r="5418" spans="20:20" x14ac:dyDescent="0.35">
      <c r="T5418" s="44">
        <v>5417</v>
      </c>
    </row>
    <row r="5419" spans="20:20" x14ac:dyDescent="0.35">
      <c r="T5419" s="44">
        <v>5418</v>
      </c>
    </row>
    <row r="5420" spans="20:20" x14ac:dyDescent="0.35">
      <c r="T5420" s="44">
        <v>5419</v>
      </c>
    </row>
    <row r="5421" spans="20:20" x14ac:dyDescent="0.35">
      <c r="T5421" s="44">
        <v>5420</v>
      </c>
    </row>
    <row r="5422" spans="20:20" x14ac:dyDescent="0.35">
      <c r="T5422" s="44">
        <v>5421</v>
      </c>
    </row>
    <row r="5423" spans="20:20" x14ac:dyDescent="0.35">
      <c r="T5423" s="44">
        <v>5422</v>
      </c>
    </row>
    <row r="5424" spans="20:20" x14ac:dyDescent="0.35">
      <c r="T5424" s="44">
        <v>5423</v>
      </c>
    </row>
    <row r="5425" spans="20:20" x14ac:dyDescent="0.35">
      <c r="T5425" s="44">
        <v>5424</v>
      </c>
    </row>
    <row r="5426" spans="20:20" x14ac:dyDescent="0.35">
      <c r="T5426" s="44">
        <v>5425</v>
      </c>
    </row>
    <row r="5427" spans="20:20" x14ac:dyDescent="0.35">
      <c r="T5427" s="44">
        <v>5426</v>
      </c>
    </row>
    <row r="5428" spans="20:20" x14ac:dyDescent="0.35">
      <c r="T5428" s="44">
        <v>5427</v>
      </c>
    </row>
    <row r="5429" spans="20:20" x14ac:dyDescent="0.35">
      <c r="T5429" s="44">
        <v>5428</v>
      </c>
    </row>
    <row r="5430" spans="20:20" x14ac:dyDescent="0.35">
      <c r="T5430" s="44">
        <v>5429</v>
      </c>
    </row>
    <row r="5431" spans="20:20" x14ac:dyDescent="0.35">
      <c r="T5431" s="44">
        <v>5430</v>
      </c>
    </row>
    <row r="5432" spans="20:20" x14ac:dyDescent="0.35">
      <c r="T5432" s="44">
        <v>5431</v>
      </c>
    </row>
    <row r="5433" spans="20:20" x14ac:dyDescent="0.35">
      <c r="T5433" s="44">
        <v>5432</v>
      </c>
    </row>
    <row r="5434" spans="20:20" x14ac:dyDescent="0.35">
      <c r="T5434" s="44">
        <v>5433</v>
      </c>
    </row>
    <row r="5435" spans="20:20" x14ac:dyDescent="0.35">
      <c r="T5435" s="44">
        <v>5434</v>
      </c>
    </row>
    <row r="5436" spans="20:20" x14ac:dyDescent="0.35">
      <c r="T5436" s="44">
        <v>5435</v>
      </c>
    </row>
    <row r="5437" spans="20:20" x14ac:dyDescent="0.35">
      <c r="T5437" s="44">
        <v>5436</v>
      </c>
    </row>
    <row r="5438" spans="20:20" x14ac:dyDescent="0.35">
      <c r="T5438" s="44">
        <v>5437</v>
      </c>
    </row>
    <row r="5439" spans="20:20" x14ac:dyDescent="0.35">
      <c r="T5439" s="44">
        <v>5438</v>
      </c>
    </row>
    <row r="5440" spans="20:20" x14ac:dyDescent="0.35">
      <c r="T5440" s="44">
        <v>5439</v>
      </c>
    </row>
    <row r="5441" spans="20:20" x14ac:dyDescent="0.35">
      <c r="T5441" s="44">
        <v>5440</v>
      </c>
    </row>
    <row r="5442" spans="20:20" x14ac:dyDescent="0.35">
      <c r="T5442" s="44">
        <v>5441</v>
      </c>
    </row>
    <row r="5443" spans="20:20" x14ac:dyDescent="0.35">
      <c r="T5443" s="44">
        <v>5442</v>
      </c>
    </row>
    <row r="5444" spans="20:20" x14ac:dyDescent="0.35">
      <c r="T5444" s="44">
        <v>5443</v>
      </c>
    </row>
    <row r="5445" spans="20:20" x14ac:dyDescent="0.35">
      <c r="T5445" s="44">
        <v>5444</v>
      </c>
    </row>
    <row r="5446" spans="20:20" x14ac:dyDescent="0.35">
      <c r="T5446" s="44">
        <v>5445</v>
      </c>
    </row>
    <row r="5447" spans="20:20" x14ac:dyDescent="0.35">
      <c r="T5447" s="44">
        <v>5446</v>
      </c>
    </row>
    <row r="5448" spans="20:20" x14ac:dyDescent="0.35">
      <c r="T5448" s="44">
        <v>5447</v>
      </c>
    </row>
    <row r="5449" spans="20:20" x14ac:dyDescent="0.35">
      <c r="T5449" s="44">
        <v>5448</v>
      </c>
    </row>
    <row r="5450" spans="20:20" x14ac:dyDescent="0.35">
      <c r="T5450" s="44">
        <v>5449</v>
      </c>
    </row>
    <row r="5451" spans="20:20" x14ac:dyDescent="0.35">
      <c r="T5451" s="44">
        <v>5450</v>
      </c>
    </row>
    <row r="5452" spans="20:20" x14ac:dyDescent="0.35">
      <c r="T5452" s="44">
        <v>5451</v>
      </c>
    </row>
    <row r="5453" spans="20:20" x14ac:dyDescent="0.35">
      <c r="T5453" s="44">
        <v>5452</v>
      </c>
    </row>
    <row r="5454" spans="20:20" x14ac:dyDescent="0.35">
      <c r="T5454" s="44">
        <v>5453</v>
      </c>
    </row>
    <row r="5455" spans="20:20" x14ac:dyDescent="0.35">
      <c r="T5455" s="44">
        <v>5454</v>
      </c>
    </row>
    <row r="5456" spans="20:20" x14ac:dyDescent="0.35">
      <c r="T5456" s="44">
        <v>5455</v>
      </c>
    </row>
    <row r="5457" spans="20:20" x14ac:dyDescent="0.35">
      <c r="T5457" s="44">
        <v>5456</v>
      </c>
    </row>
    <row r="5458" spans="20:20" x14ac:dyDescent="0.35">
      <c r="T5458" s="44">
        <v>5457</v>
      </c>
    </row>
    <row r="5459" spans="20:20" x14ac:dyDescent="0.35">
      <c r="T5459" s="44">
        <v>5458</v>
      </c>
    </row>
    <row r="5460" spans="20:20" x14ac:dyDescent="0.35">
      <c r="T5460" s="44">
        <v>5459</v>
      </c>
    </row>
    <row r="5461" spans="20:20" x14ac:dyDescent="0.35">
      <c r="T5461" s="44">
        <v>5460</v>
      </c>
    </row>
    <row r="5462" spans="20:20" x14ac:dyDescent="0.35">
      <c r="T5462" s="44">
        <v>5461</v>
      </c>
    </row>
    <row r="5463" spans="20:20" x14ac:dyDescent="0.35">
      <c r="T5463" s="44">
        <v>5462</v>
      </c>
    </row>
    <row r="5464" spans="20:20" x14ac:dyDescent="0.35">
      <c r="T5464" s="44">
        <v>5463</v>
      </c>
    </row>
    <row r="5465" spans="20:20" x14ac:dyDescent="0.35">
      <c r="T5465" s="44">
        <v>5464</v>
      </c>
    </row>
    <row r="5466" spans="20:20" x14ac:dyDescent="0.35">
      <c r="T5466" s="44">
        <v>5465</v>
      </c>
    </row>
    <row r="5467" spans="20:20" x14ac:dyDescent="0.35">
      <c r="T5467" s="44">
        <v>5466</v>
      </c>
    </row>
    <row r="5468" spans="20:20" x14ac:dyDescent="0.35">
      <c r="T5468" s="44">
        <v>5467</v>
      </c>
    </row>
    <row r="5469" spans="20:20" x14ac:dyDescent="0.35">
      <c r="T5469" s="44">
        <v>5468</v>
      </c>
    </row>
    <row r="5470" spans="20:20" x14ac:dyDescent="0.35">
      <c r="T5470" s="44">
        <v>5469</v>
      </c>
    </row>
    <row r="5471" spans="20:20" x14ac:dyDescent="0.35">
      <c r="T5471" s="44">
        <v>5470</v>
      </c>
    </row>
    <row r="5472" spans="20:20" x14ac:dyDescent="0.35">
      <c r="T5472" s="44">
        <v>5471</v>
      </c>
    </row>
    <row r="5473" spans="20:20" x14ac:dyDescent="0.35">
      <c r="T5473" s="44">
        <v>5472</v>
      </c>
    </row>
    <row r="5474" spans="20:20" x14ac:dyDescent="0.35">
      <c r="T5474" s="44">
        <v>5473</v>
      </c>
    </row>
    <row r="5475" spans="20:20" x14ac:dyDescent="0.35">
      <c r="T5475" s="44">
        <v>5474</v>
      </c>
    </row>
    <row r="5476" spans="20:20" x14ac:dyDescent="0.35">
      <c r="T5476" s="44">
        <v>5475</v>
      </c>
    </row>
    <row r="5477" spans="20:20" x14ac:dyDescent="0.35">
      <c r="T5477" s="44">
        <v>5476</v>
      </c>
    </row>
    <row r="5478" spans="20:20" x14ac:dyDescent="0.35">
      <c r="T5478" s="44">
        <v>5477</v>
      </c>
    </row>
    <row r="5479" spans="20:20" x14ac:dyDescent="0.35">
      <c r="T5479" s="44">
        <v>5478</v>
      </c>
    </row>
    <row r="5480" spans="20:20" x14ac:dyDescent="0.35">
      <c r="T5480" s="44">
        <v>5479</v>
      </c>
    </row>
    <row r="5481" spans="20:20" x14ac:dyDescent="0.35">
      <c r="T5481" s="44">
        <v>5480</v>
      </c>
    </row>
    <row r="5482" spans="20:20" x14ac:dyDescent="0.35">
      <c r="T5482" s="44">
        <v>5481</v>
      </c>
    </row>
    <row r="5483" spans="20:20" x14ac:dyDescent="0.35">
      <c r="T5483" s="44">
        <v>5482</v>
      </c>
    </row>
    <row r="5484" spans="20:20" x14ac:dyDescent="0.35">
      <c r="T5484" s="44">
        <v>5483</v>
      </c>
    </row>
    <row r="5485" spans="20:20" x14ac:dyDescent="0.35">
      <c r="T5485" s="44">
        <v>5484</v>
      </c>
    </row>
    <row r="5486" spans="20:20" x14ac:dyDescent="0.35">
      <c r="T5486" s="44">
        <v>5485</v>
      </c>
    </row>
    <row r="5487" spans="20:20" x14ac:dyDescent="0.35">
      <c r="T5487" s="44">
        <v>5486</v>
      </c>
    </row>
    <row r="5488" spans="20:20" x14ac:dyDescent="0.35">
      <c r="T5488" s="44">
        <v>5487</v>
      </c>
    </row>
    <row r="5489" spans="20:20" x14ac:dyDescent="0.35">
      <c r="T5489" s="44">
        <v>5488</v>
      </c>
    </row>
    <row r="5490" spans="20:20" x14ac:dyDescent="0.35">
      <c r="T5490" s="44">
        <v>5489</v>
      </c>
    </row>
    <row r="5491" spans="20:20" x14ac:dyDescent="0.35">
      <c r="T5491" s="44">
        <v>5490</v>
      </c>
    </row>
    <row r="5492" spans="20:20" x14ac:dyDescent="0.35">
      <c r="T5492" s="44">
        <v>5491</v>
      </c>
    </row>
    <row r="5493" spans="20:20" x14ac:dyDescent="0.35">
      <c r="T5493" s="44">
        <v>5492</v>
      </c>
    </row>
    <row r="5494" spans="20:20" x14ac:dyDescent="0.35">
      <c r="T5494" s="44">
        <v>5493</v>
      </c>
    </row>
    <row r="5495" spans="20:20" x14ac:dyDescent="0.35">
      <c r="T5495" s="44">
        <v>5494</v>
      </c>
    </row>
    <row r="5496" spans="20:20" x14ac:dyDescent="0.35">
      <c r="T5496" s="44">
        <v>5495</v>
      </c>
    </row>
    <row r="5497" spans="20:20" x14ac:dyDescent="0.35">
      <c r="T5497" s="44">
        <v>5496</v>
      </c>
    </row>
    <row r="5498" spans="20:20" x14ac:dyDescent="0.35">
      <c r="T5498" s="44">
        <v>5497</v>
      </c>
    </row>
    <row r="5499" spans="20:20" x14ac:dyDescent="0.35">
      <c r="T5499" s="44">
        <v>5498</v>
      </c>
    </row>
    <row r="5500" spans="20:20" x14ac:dyDescent="0.35">
      <c r="T5500" s="44">
        <v>5499</v>
      </c>
    </row>
    <row r="5501" spans="20:20" x14ac:dyDescent="0.35">
      <c r="T5501" s="44">
        <v>5500</v>
      </c>
    </row>
    <row r="5502" spans="20:20" x14ac:dyDescent="0.35">
      <c r="T5502" s="44">
        <v>5501</v>
      </c>
    </row>
    <row r="5503" spans="20:20" x14ac:dyDescent="0.35">
      <c r="T5503" s="44">
        <v>5502</v>
      </c>
    </row>
    <row r="5504" spans="20:20" x14ac:dyDescent="0.35">
      <c r="T5504" s="44">
        <v>5503</v>
      </c>
    </row>
    <row r="5505" spans="20:20" x14ac:dyDescent="0.35">
      <c r="T5505" s="44">
        <v>5504</v>
      </c>
    </row>
    <row r="5506" spans="20:20" x14ac:dyDescent="0.35">
      <c r="T5506" s="44">
        <v>5505</v>
      </c>
    </row>
    <row r="5507" spans="20:20" x14ac:dyDescent="0.35">
      <c r="T5507" s="44">
        <v>5506</v>
      </c>
    </row>
    <row r="5508" spans="20:20" x14ac:dyDescent="0.35">
      <c r="T5508" s="44">
        <v>5507</v>
      </c>
    </row>
    <row r="5509" spans="20:20" x14ac:dyDescent="0.35">
      <c r="T5509" s="44">
        <v>5508</v>
      </c>
    </row>
    <row r="5510" spans="20:20" x14ac:dyDescent="0.35">
      <c r="T5510" s="44">
        <v>5509</v>
      </c>
    </row>
    <row r="5511" spans="20:20" x14ac:dyDescent="0.35">
      <c r="T5511" s="44">
        <v>5510</v>
      </c>
    </row>
    <row r="5512" spans="20:20" x14ac:dyDescent="0.35">
      <c r="T5512" s="44">
        <v>5511</v>
      </c>
    </row>
    <row r="5513" spans="20:20" x14ac:dyDescent="0.35">
      <c r="T5513" s="44">
        <v>5512</v>
      </c>
    </row>
    <row r="5514" spans="20:20" x14ac:dyDescent="0.35">
      <c r="T5514" s="44">
        <v>5513</v>
      </c>
    </row>
    <row r="5515" spans="20:20" x14ac:dyDescent="0.35">
      <c r="T5515" s="44">
        <v>5514</v>
      </c>
    </row>
    <row r="5516" spans="20:20" x14ac:dyDescent="0.35">
      <c r="T5516" s="44">
        <v>5515</v>
      </c>
    </row>
    <row r="5517" spans="20:20" x14ac:dyDescent="0.35">
      <c r="T5517" s="44">
        <v>5516</v>
      </c>
    </row>
    <row r="5518" spans="20:20" x14ac:dyDescent="0.35">
      <c r="T5518" s="44">
        <v>5517</v>
      </c>
    </row>
    <row r="5519" spans="20:20" x14ac:dyDescent="0.35">
      <c r="T5519" s="44">
        <v>5518</v>
      </c>
    </row>
    <row r="5520" spans="20:20" x14ac:dyDescent="0.35">
      <c r="T5520" s="44">
        <v>5519</v>
      </c>
    </row>
    <row r="5521" spans="20:20" x14ac:dyDescent="0.35">
      <c r="T5521" s="44">
        <v>5520</v>
      </c>
    </row>
    <row r="5522" spans="20:20" x14ac:dyDescent="0.35">
      <c r="T5522" s="44">
        <v>5521</v>
      </c>
    </row>
    <row r="5523" spans="20:20" x14ac:dyDescent="0.35">
      <c r="T5523" s="44">
        <v>5522</v>
      </c>
    </row>
    <row r="5524" spans="20:20" x14ac:dyDescent="0.35">
      <c r="T5524" s="44">
        <v>5523</v>
      </c>
    </row>
    <row r="5525" spans="20:20" x14ac:dyDescent="0.35">
      <c r="T5525" s="44">
        <v>5524</v>
      </c>
    </row>
    <row r="5526" spans="20:20" x14ac:dyDescent="0.35">
      <c r="T5526" s="44">
        <v>5525</v>
      </c>
    </row>
    <row r="5527" spans="20:20" x14ac:dyDescent="0.35">
      <c r="T5527" s="44">
        <v>5526</v>
      </c>
    </row>
    <row r="5528" spans="20:20" x14ac:dyDescent="0.35">
      <c r="T5528" s="44">
        <v>5527</v>
      </c>
    </row>
    <row r="5529" spans="20:20" x14ac:dyDescent="0.35">
      <c r="T5529" s="44">
        <v>5528</v>
      </c>
    </row>
    <row r="5530" spans="20:20" x14ac:dyDescent="0.35">
      <c r="T5530" s="44">
        <v>5529</v>
      </c>
    </row>
    <row r="5531" spans="20:20" x14ac:dyDescent="0.35">
      <c r="T5531" s="44">
        <v>5530</v>
      </c>
    </row>
    <row r="5532" spans="20:20" x14ac:dyDescent="0.35">
      <c r="T5532" s="44">
        <v>5531</v>
      </c>
    </row>
    <row r="5533" spans="20:20" x14ac:dyDescent="0.35">
      <c r="T5533" s="44">
        <v>5532</v>
      </c>
    </row>
    <row r="5534" spans="20:20" x14ac:dyDescent="0.35">
      <c r="T5534" s="44">
        <v>5533</v>
      </c>
    </row>
    <row r="5535" spans="20:20" x14ac:dyDescent="0.35">
      <c r="T5535" s="44">
        <v>5534</v>
      </c>
    </row>
    <row r="5536" spans="20:20" x14ac:dyDescent="0.35">
      <c r="T5536" s="44">
        <v>5535</v>
      </c>
    </row>
    <row r="5537" spans="20:20" x14ac:dyDescent="0.35">
      <c r="T5537" s="44">
        <v>5536</v>
      </c>
    </row>
    <row r="5538" spans="20:20" x14ac:dyDescent="0.35">
      <c r="T5538" s="44">
        <v>5537</v>
      </c>
    </row>
    <row r="5539" spans="20:20" x14ac:dyDescent="0.35">
      <c r="T5539" s="44">
        <v>5538</v>
      </c>
    </row>
    <row r="5540" spans="20:20" x14ac:dyDescent="0.35">
      <c r="T5540" s="44">
        <v>5539</v>
      </c>
    </row>
    <row r="5541" spans="20:20" x14ac:dyDescent="0.35">
      <c r="T5541" s="44">
        <v>5540</v>
      </c>
    </row>
    <row r="5542" spans="20:20" x14ac:dyDescent="0.35">
      <c r="T5542" s="44">
        <v>5541</v>
      </c>
    </row>
    <row r="5543" spans="20:20" x14ac:dyDescent="0.35">
      <c r="T5543" s="44">
        <v>5542</v>
      </c>
    </row>
    <row r="5544" spans="20:20" x14ac:dyDescent="0.35">
      <c r="T5544" s="44">
        <v>5543</v>
      </c>
    </row>
    <row r="5545" spans="20:20" x14ac:dyDescent="0.35">
      <c r="T5545" s="44">
        <v>5544</v>
      </c>
    </row>
    <row r="5546" spans="20:20" x14ac:dyDescent="0.35">
      <c r="T5546" s="44">
        <v>5545</v>
      </c>
    </row>
    <row r="5547" spans="20:20" x14ac:dyDescent="0.35">
      <c r="T5547" s="44">
        <v>5546</v>
      </c>
    </row>
    <row r="5548" spans="20:20" x14ac:dyDescent="0.35">
      <c r="T5548" s="44">
        <v>5547</v>
      </c>
    </row>
    <row r="5549" spans="20:20" x14ac:dyDescent="0.35">
      <c r="T5549" s="44">
        <v>5548</v>
      </c>
    </row>
    <row r="5550" spans="20:20" x14ac:dyDescent="0.35">
      <c r="T5550" s="44">
        <v>5549</v>
      </c>
    </row>
    <row r="5551" spans="20:20" x14ac:dyDescent="0.35">
      <c r="T5551" s="44">
        <v>5550</v>
      </c>
    </row>
    <row r="5552" spans="20:20" x14ac:dyDescent="0.35">
      <c r="T5552" s="44">
        <v>5551</v>
      </c>
    </row>
    <row r="5553" spans="20:20" x14ac:dyDescent="0.35">
      <c r="T5553" s="44">
        <v>5552</v>
      </c>
    </row>
    <row r="5554" spans="20:20" x14ac:dyDescent="0.35">
      <c r="T5554" s="44">
        <v>5553</v>
      </c>
    </row>
    <row r="5555" spans="20:20" x14ac:dyDescent="0.35">
      <c r="T5555" s="44">
        <v>5554</v>
      </c>
    </row>
    <row r="5556" spans="20:20" x14ac:dyDescent="0.35">
      <c r="T5556" s="44">
        <v>5555</v>
      </c>
    </row>
    <row r="5557" spans="20:20" x14ac:dyDescent="0.35">
      <c r="T5557" s="44">
        <v>5556</v>
      </c>
    </row>
    <row r="5558" spans="20:20" x14ac:dyDescent="0.35">
      <c r="T5558" s="44">
        <v>5557</v>
      </c>
    </row>
    <row r="5559" spans="20:20" x14ac:dyDescent="0.35">
      <c r="T5559" s="44">
        <v>5558</v>
      </c>
    </row>
    <row r="5560" spans="20:20" x14ac:dyDescent="0.35">
      <c r="T5560" s="44">
        <v>5559</v>
      </c>
    </row>
    <row r="5561" spans="20:20" x14ac:dyDescent="0.35">
      <c r="T5561" s="44">
        <v>5560</v>
      </c>
    </row>
    <row r="5562" spans="20:20" x14ac:dyDescent="0.35">
      <c r="T5562" s="44">
        <v>5561</v>
      </c>
    </row>
    <row r="5563" spans="20:20" x14ac:dyDescent="0.35">
      <c r="T5563" s="44">
        <v>5562</v>
      </c>
    </row>
    <row r="5564" spans="20:20" x14ac:dyDescent="0.35">
      <c r="T5564" s="44">
        <v>5563</v>
      </c>
    </row>
    <row r="5565" spans="20:20" x14ac:dyDescent="0.35">
      <c r="T5565" s="44">
        <v>5564</v>
      </c>
    </row>
    <row r="5566" spans="20:20" x14ac:dyDescent="0.35">
      <c r="T5566" s="44">
        <v>5565</v>
      </c>
    </row>
    <row r="5567" spans="20:20" x14ac:dyDescent="0.35">
      <c r="T5567" s="44">
        <v>5566</v>
      </c>
    </row>
    <row r="5568" spans="20:20" x14ac:dyDescent="0.35">
      <c r="T5568" s="44">
        <v>5567</v>
      </c>
    </row>
    <row r="5569" spans="20:20" x14ac:dyDescent="0.35">
      <c r="T5569" s="44">
        <v>5568</v>
      </c>
    </row>
    <row r="5570" spans="20:20" x14ac:dyDescent="0.35">
      <c r="T5570" s="44">
        <v>5569</v>
      </c>
    </row>
    <row r="5571" spans="20:20" x14ac:dyDescent="0.35">
      <c r="T5571" s="44">
        <v>5570</v>
      </c>
    </row>
    <row r="5572" spans="20:20" x14ac:dyDescent="0.35">
      <c r="T5572" s="44">
        <v>5571</v>
      </c>
    </row>
    <row r="5573" spans="20:20" x14ac:dyDescent="0.35">
      <c r="T5573" s="44">
        <v>5572</v>
      </c>
    </row>
    <row r="5574" spans="20:20" x14ac:dyDescent="0.35">
      <c r="T5574" s="44">
        <v>5573</v>
      </c>
    </row>
    <row r="5575" spans="20:20" x14ac:dyDescent="0.35">
      <c r="T5575" s="44">
        <v>5574</v>
      </c>
    </row>
    <row r="5576" spans="20:20" x14ac:dyDescent="0.35">
      <c r="T5576" s="44">
        <v>5575</v>
      </c>
    </row>
    <row r="5577" spans="20:20" x14ac:dyDescent="0.35">
      <c r="T5577" s="44">
        <v>5576</v>
      </c>
    </row>
    <row r="5578" spans="20:20" x14ac:dyDescent="0.35">
      <c r="T5578" s="44">
        <v>5577</v>
      </c>
    </row>
    <row r="5579" spans="20:20" x14ac:dyDescent="0.35">
      <c r="T5579" s="44">
        <v>5578</v>
      </c>
    </row>
    <row r="5580" spans="20:20" x14ac:dyDescent="0.35">
      <c r="T5580" s="44">
        <v>5579</v>
      </c>
    </row>
    <row r="5581" spans="20:20" x14ac:dyDescent="0.35">
      <c r="T5581" s="44">
        <v>5580</v>
      </c>
    </row>
    <row r="5582" spans="20:20" x14ac:dyDescent="0.35">
      <c r="T5582" s="44">
        <v>5581</v>
      </c>
    </row>
    <row r="5583" spans="20:20" x14ac:dyDescent="0.35">
      <c r="T5583" s="44">
        <v>5582</v>
      </c>
    </row>
    <row r="5584" spans="20:20" x14ac:dyDescent="0.35">
      <c r="T5584" s="44">
        <v>5583</v>
      </c>
    </row>
    <row r="5585" spans="20:20" x14ac:dyDescent="0.35">
      <c r="T5585" s="44">
        <v>5584</v>
      </c>
    </row>
    <row r="5586" spans="20:20" x14ac:dyDescent="0.35">
      <c r="T5586" s="44">
        <v>5585</v>
      </c>
    </row>
    <row r="5587" spans="20:20" x14ac:dyDescent="0.35">
      <c r="T5587" s="44">
        <v>5586</v>
      </c>
    </row>
    <row r="5588" spans="20:20" x14ac:dyDescent="0.35">
      <c r="T5588" s="44">
        <v>5587</v>
      </c>
    </row>
    <row r="5589" spans="20:20" x14ac:dyDescent="0.35">
      <c r="T5589" s="44">
        <v>5588</v>
      </c>
    </row>
    <row r="5590" spans="20:20" x14ac:dyDescent="0.35">
      <c r="T5590" s="44">
        <v>5589</v>
      </c>
    </row>
    <row r="5591" spans="20:20" x14ac:dyDescent="0.35">
      <c r="T5591" s="44">
        <v>5590</v>
      </c>
    </row>
    <row r="5592" spans="20:20" x14ac:dyDescent="0.35">
      <c r="T5592" s="44">
        <v>5591</v>
      </c>
    </row>
    <row r="5593" spans="20:20" x14ac:dyDescent="0.35">
      <c r="T5593" s="44">
        <v>5592</v>
      </c>
    </row>
    <row r="5594" spans="20:20" x14ac:dyDescent="0.35">
      <c r="T5594" s="44">
        <v>5593</v>
      </c>
    </row>
    <row r="5595" spans="20:20" x14ac:dyDescent="0.35">
      <c r="T5595" s="44">
        <v>5594</v>
      </c>
    </row>
    <row r="5596" spans="20:20" x14ac:dyDescent="0.35">
      <c r="T5596" s="44">
        <v>5595</v>
      </c>
    </row>
    <row r="5597" spans="20:20" x14ac:dyDescent="0.35">
      <c r="T5597" s="44">
        <v>5596</v>
      </c>
    </row>
    <row r="5598" spans="20:20" x14ac:dyDescent="0.35">
      <c r="T5598" s="44">
        <v>5597</v>
      </c>
    </row>
    <row r="5599" spans="20:20" x14ac:dyDescent="0.35">
      <c r="T5599" s="44">
        <v>5598</v>
      </c>
    </row>
    <row r="5600" spans="20:20" x14ac:dyDescent="0.35">
      <c r="T5600" s="44">
        <v>5599</v>
      </c>
    </row>
    <row r="5601" spans="20:20" x14ac:dyDescent="0.35">
      <c r="T5601" s="44">
        <v>5600</v>
      </c>
    </row>
    <row r="5602" spans="20:20" x14ac:dyDescent="0.35">
      <c r="T5602" s="44">
        <v>5601</v>
      </c>
    </row>
    <row r="5603" spans="20:20" x14ac:dyDescent="0.35">
      <c r="T5603" s="44">
        <v>5602</v>
      </c>
    </row>
    <row r="5604" spans="20:20" x14ac:dyDescent="0.35">
      <c r="T5604" s="44">
        <v>5603</v>
      </c>
    </row>
    <row r="5605" spans="20:20" x14ac:dyDescent="0.35">
      <c r="T5605" s="44">
        <v>5604</v>
      </c>
    </row>
    <row r="5606" spans="20:20" x14ac:dyDescent="0.35">
      <c r="T5606" s="44">
        <v>5605</v>
      </c>
    </row>
    <row r="5607" spans="20:20" x14ac:dyDescent="0.35">
      <c r="T5607" s="44">
        <v>5606</v>
      </c>
    </row>
    <row r="5608" spans="20:20" x14ac:dyDescent="0.35">
      <c r="T5608" s="44">
        <v>5607</v>
      </c>
    </row>
    <row r="5609" spans="20:20" x14ac:dyDescent="0.35">
      <c r="T5609" s="44">
        <v>5608</v>
      </c>
    </row>
    <row r="5610" spans="20:20" x14ac:dyDescent="0.35">
      <c r="T5610" s="44">
        <v>5609</v>
      </c>
    </row>
    <row r="5611" spans="20:20" x14ac:dyDescent="0.35">
      <c r="T5611" s="44">
        <v>5610</v>
      </c>
    </row>
    <row r="5612" spans="20:20" x14ac:dyDescent="0.35">
      <c r="T5612" s="44">
        <v>5611</v>
      </c>
    </row>
    <row r="5613" spans="20:20" x14ac:dyDescent="0.35">
      <c r="T5613" s="44">
        <v>5612</v>
      </c>
    </row>
    <row r="5614" spans="20:20" x14ac:dyDescent="0.35">
      <c r="T5614" s="44">
        <v>5613</v>
      </c>
    </row>
    <row r="5615" spans="20:20" x14ac:dyDescent="0.35">
      <c r="T5615" s="44">
        <v>5614</v>
      </c>
    </row>
    <row r="5616" spans="20:20" x14ac:dyDescent="0.35">
      <c r="T5616" s="44">
        <v>5615</v>
      </c>
    </row>
    <row r="5617" spans="20:20" x14ac:dyDescent="0.35">
      <c r="T5617" s="44">
        <v>5616</v>
      </c>
    </row>
    <row r="5618" spans="20:20" x14ac:dyDescent="0.35">
      <c r="T5618" s="44">
        <v>5617</v>
      </c>
    </row>
    <row r="5619" spans="20:20" x14ac:dyDescent="0.35">
      <c r="T5619" s="44">
        <v>5618</v>
      </c>
    </row>
    <row r="5620" spans="20:20" x14ac:dyDescent="0.35">
      <c r="T5620" s="44">
        <v>5619</v>
      </c>
    </row>
    <row r="5621" spans="20:20" x14ac:dyDescent="0.35">
      <c r="T5621" s="44">
        <v>5620</v>
      </c>
    </row>
    <row r="5622" spans="20:20" x14ac:dyDescent="0.35">
      <c r="T5622" s="44">
        <v>5621</v>
      </c>
    </row>
    <row r="5623" spans="20:20" x14ac:dyDescent="0.35">
      <c r="T5623" s="44">
        <v>5622</v>
      </c>
    </row>
    <row r="5624" spans="20:20" x14ac:dyDescent="0.35">
      <c r="T5624" s="44">
        <v>5623</v>
      </c>
    </row>
    <row r="5625" spans="20:20" x14ac:dyDescent="0.35">
      <c r="T5625" s="44">
        <v>5624</v>
      </c>
    </row>
    <row r="5626" spans="20:20" x14ac:dyDescent="0.35">
      <c r="T5626" s="44">
        <v>5625</v>
      </c>
    </row>
    <row r="5627" spans="20:20" x14ac:dyDescent="0.35">
      <c r="T5627" s="44">
        <v>5626</v>
      </c>
    </row>
    <row r="5628" spans="20:20" x14ac:dyDescent="0.35">
      <c r="T5628" s="44">
        <v>5627</v>
      </c>
    </row>
    <row r="5629" spans="20:20" x14ac:dyDescent="0.35">
      <c r="T5629" s="44">
        <v>5628</v>
      </c>
    </row>
    <row r="5630" spans="20:20" x14ac:dyDescent="0.35">
      <c r="T5630" s="44">
        <v>5629</v>
      </c>
    </row>
    <row r="5631" spans="20:20" x14ac:dyDescent="0.35">
      <c r="T5631" s="44">
        <v>5630</v>
      </c>
    </row>
    <row r="5632" spans="20:20" x14ac:dyDescent="0.35">
      <c r="T5632" s="44">
        <v>5631</v>
      </c>
    </row>
    <row r="5633" spans="20:20" x14ac:dyDescent="0.35">
      <c r="T5633" s="44">
        <v>5632</v>
      </c>
    </row>
    <row r="5634" spans="20:20" x14ac:dyDescent="0.35">
      <c r="T5634" s="44">
        <v>5633</v>
      </c>
    </row>
    <row r="5635" spans="20:20" x14ac:dyDescent="0.35">
      <c r="T5635" s="44">
        <v>5634</v>
      </c>
    </row>
    <row r="5636" spans="20:20" x14ac:dyDescent="0.35">
      <c r="T5636" s="44">
        <v>5635</v>
      </c>
    </row>
    <row r="5637" spans="20:20" x14ac:dyDescent="0.35">
      <c r="T5637" s="44">
        <v>5636</v>
      </c>
    </row>
    <row r="5638" spans="20:20" x14ac:dyDescent="0.35">
      <c r="T5638" s="44">
        <v>5637</v>
      </c>
    </row>
    <row r="5639" spans="20:20" x14ac:dyDescent="0.35">
      <c r="T5639" s="44">
        <v>5638</v>
      </c>
    </row>
    <row r="5640" spans="20:20" x14ac:dyDescent="0.35">
      <c r="T5640" s="44">
        <v>5639</v>
      </c>
    </row>
    <row r="5641" spans="20:20" x14ac:dyDescent="0.35">
      <c r="T5641" s="44">
        <v>5640</v>
      </c>
    </row>
    <row r="5642" spans="20:20" x14ac:dyDescent="0.35">
      <c r="T5642" s="44">
        <v>5641</v>
      </c>
    </row>
    <row r="5643" spans="20:20" x14ac:dyDescent="0.35">
      <c r="T5643" s="44">
        <v>5642</v>
      </c>
    </row>
    <row r="5644" spans="20:20" x14ac:dyDescent="0.35">
      <c r="T5644" s="44">
        <v>5643</v>
      </c>
    </row>
    <row r="5645" spans="20:20" x14ac:dyDescent="0.35">
      <c r="T5645" s="44">
        <v>5644</v>
      </c>
    </row>
    <row r="5646" spans="20:20" x14ac:dyDescent="0.35">
      <c r="T5646" s="44">
        <v>5645</v>
      </c>
    </row>
    <row r="5647" spans="20:20" x14ac:dyDescent="0.35">
      <c r="T5647" s="44">
        <v>5646</v>
      </c>
    </row>
    <row r="5648" spans="20:20" x14ac:dyDescent="0.35">
      <c r="T5648" s="44">
        <v>5647</v>
      </c>
    </row>
    <row r="5649" spans="20:20" x14ac:dyDescent="0.35">
      <c r="T5649" s="44">
        <v>5648</v>
      </c>
    </row>
    <row r="5650" spans="20:20" x14ac:dyDescent="0.35">
      <c r="T5650" s="44">
        <v>5649</v>
      </c>
    </row>
    <row r="5651" spans="20:20" x14ac:dyDescent="0.35">
      <c r="T5651" s="44">
        <v>5650</v>
      </c>
    </row>
    <row r="5652" spans="20:20" x14ac:dyDescent="0.35">
      <c r="T5652" s="44">
        <v>5651</v>
      </c>
    </row>
    <row r="5653" spans="20:20" x14ac:dyDescent="0.35">
      <c r="T5653" s="44">
        <v>5652</v>
      </c>
    </row>
    <row r="5654" spans="20:20" x14ac:dyDescent="0.35">
      <c r="T5654" s="44">
        <v>5653</v>
      </c>
    </row>
    <row r="5655" spans="20:20" x14ac:dyDescent="0.35">
      <c r="T5655" s="44">
        <v>5654</v>
      </c>
    </row>
    <row r="5656" spans="20:20" x14ac:dyDescent="0.35">
      <c r="T5656" s="44">
        <v>5655</v>
      </c>
    </row>
    <row r="5657" spans="20:20" x14ac:dyDescent="0.35">
      <c r="T5657" s="44">
        <v>5656</v>
      </c>
    </row>
    <row r="5658" spans="20:20" x14ac:dyDescent="0.35">
      <c r="T5658" s="44">
        <v>5657</v>
      </c>
    </row>
    <row r="5659" spans="20:20" x14ac:dyDescent="0.35">
      <c r="T5659" s="44">
        <v>5658</v>
      </c>
    </row>
    <row r="5660" spans="20:20" x14ac:dyDescent="0.35">
      <c r="T5660" s="44">
        <v>5659</v>
      </c>
    </row>
    <row r="5661" spans="20:20" x14ac:dyDescent="0.35">
      <c r="T5661" s="44">
        <v>5660</v>
      </c>
    </row>
    <row r="5662" spans="20:20" x14ac:dyDescent="0.35">
      <c r="T5662" s="44">
        <v>5661</v>
      </c>
    </row>
    <row r="5663" spans="20:20" x14ac:dyDescent="0.35">
      <c r="T5663" s="44">
        <v>5662</v>
      </c>
    </row>
    <row r="5664" spans="20:20" x14ac:dyDescent="0.35">
      <c r="T5664" s="44">
        <v>5663</v>
      </c>
    </row>
    <row r="5665" spans="20:20" x14ac:dyDescent="0.35">
      <c r="T5665" s="44">
        <v>5664</v>
      </c>
    </row>
    <row r="5666" spans="20:20" x14ac:dyDescent="0.35">
      <c r="T5666" s="44">
        <v>5665</v>
      </c>
    </row>
    <row r="5667" spans="20:20" x14ac:dyDescent="0.35">
      <c r="T5667" s="44">
        <v>5666</v>
      </c>
    </row>
    <row r="5668" spans="20:20" x14ac:dyDescent="0.35">
      <c r="T5668" s="44">
        <v>5667</v>
      </c>
    </row>
    <row r="5669" spans="20:20" x14ac:dyDescent="0.35">
      <c r="T5669" s="44">
        <v>5668</v>
      </c>
    </row>
    <row r="5670" spans="20:20" x14ac:dyDescent="0.35">
      <c r="T5670" s="44">
        <v>5669</v>
      </c>
    </row>
    <row r="5671" spans="20:20" x14ac:dyDescent="0.35">
      <c r="T5671" s="44">
        <v>5670</v>
      </c>
    </row>
    <row r="5672" spans="20:20" x14ac:dyDescent="0.35">
      <c r="T5672" s="44">
        <v>5671</v>
      </c>
    </row>
    <row r="5673" spans="20:20" x14ac:dyDescent="0.35">
      <c r="T5673" s="44">
        <v>5672</v>
      </c>
    </row>
    <row r="5674" spans="20:20" x14ac:dyDescent="0.35">
      <c r="T5674" s="44">
        <v>5673</v>
      </c>
    </row>
    <row r="5675" spans="20:20" x14ac:dyDescent="0.35">
      <c r="T5675" s="44">
        <v>5674</v>
      </c>
    </row>
    <row r="5676" spans="20:20" x14ac:dyDescent="0.35">
      <c r="T5676" s="44">
        <v>5675</v>
      </c>
    </row>
    <row r="5677" spans="20:20" x14ac:dyDescent="0.35">
      <c r="T5677" s="44">
        <v>5676</v>
      </c>
    </row>
    <row r="5678" spans="20:20" x14ac:dyDescent="0.35">
      <c r="T5678" s="44">
        <v>5677</v>
      </c>
    </row>
    <row r="5679" spans="20:20" x14ac:dyDescent="0.35">
      <c r="T5679" s="44">
        <v>5678</v>
      </c>
    </row>
    <row r="5680" spans="20:20" x14ac:dyDescent="0.35">
      <c r="T5680" s="44">
        <v>5679</v>
      </c>
    </row>
    <row r="5681" spans="20:20" x14ac:dyDescent="0.35">
      <c r="T5681" s="44">
        <v>5680</v>
      </c>
    </row>
    <row r="5682" spans="20:20" x14ac:dyDescent="0.35">
      <c r="T5682" s="44">
        <v>5681</v>
      </c>
    </row>
    <row r="5683" spans="20:20" x14ac:dyDescent="0.35">
      <c r="T5683" s="44">
        <v>5682</v>
      </c>
    </row>
    <row r="5684" spans="20:20" x14ac:dyDescent="0.35">
      <c r="T5684" s="44">
        <v>5683</v>
      </c>
    </row>
    <row r="5685" spans="20:20" x14ac:dyDescent="0.35">
      <c r="T5685" s="44">
        <v>5684</v>
      </c>
    </row>
    <row r="5686" spans="20:20" x14ac:dyDescent="0.35">
      <c r="T5686" s="44">
        <v>5685</v>
      </c>
    </row>
    <row r="5687" spans="20:20" x14ac:dyDescent="0.35">
      <c r="T5687" s="44">
        <v>5686</v>
      </c>
    </row>
    <row r="5688" spans="20:20" x14ac:dyDescent="0.35">
      <c r="T5688" s="44">
        <v>5687</v>
      </c>
    </row>
    <row r="5689" spans="20:20" x14ac:dyDescent="0.35">
      <c r="T5689" s="44">
        <v>5688</v>
      </c>
    </row>
    <row r="5690" spans="20:20" x14ac:dyDescent="0.35">
      <c r="T5690" s="44">
        <v>5689</v>
      </c>
    </row>
    <row r="5691" spans="20:20" x14ac:dyDescent="0.35">
      <c r="T5691" s="44">
        <v>5690</v>
      </c>
    </row>
    <row r="5692" spans="20:20" x14ac:dyDescent="0.35">
      <c r="T5692" s="44">
        <v>5691</v>
      </c>
    </row>
    <row r="5693" spans="20:20" x14ac:dyDescent="0.35">
      <c r="T5693" s="44">
        <v>5692</v>
      </c>
    </row>
    <row r="5694" spans="20:20" x14ac:dyDescent="0.35">
      <c r="T5694" s="44">
        <v>5693</v>
      </c>
    </row>
    <row r="5695" spans="20:20" x14ac:dyDescent="0.35">
      <c r="T5695" s="44">
        <v>5694</v>
      </c>
    </row>
    <row r="5696" spans="20:20" x14ac:dyDescent="0.35">
      <c r="T5696" s="44">
        <v>5695</v>
      </c>
    </row>
    <row r="5697" spans="20:20" x14ac:dyDescent="0.35">
      <c r="T5697" s="44">
        <v>5696</v>
      </c>
    </row>
    <row r="5698" spans="20:20" x14ac:dyDescent="0.35">
      <c r="T5698" s="44">
        <v>5697</v>
      </c>
    </row>
    <row r="5699" spans="20:20" x14ac:dyDescent="0.35">
      <c r="T5699" s="44">
        <v>5698</v>
      </c>
    </row>
    <row r="5700" spans="20:20" x14ac:dyDescent="0.35">
      <c r="T5700" s="44">
        <v>5699</v>
      </c>
    </row>
    <row r="5701" spans="20:20" x14ac:dyDescent="0.35">
      <c r="T5701" s="44">
        <v>5700</v>
      </c>
    </row>
    <row r="5702" spans="20:20" x14ac:dyDescent="0.35">
      <c r="T5702" s="44">
        <v>5701</v>
      </c>
    </row>
    <row r="5703" spans="20:20" x14ac:dyDescent="0.35">
      <c r="T5703" s="44">
        <v>5702</v>
      </c>
    </row>
    <row r="5704" spans="20:20" x14ac:dyDescent="0.35">
      <c r="T5704" s="44">
        <v>5703</v>
      </c>
    </row>
    <row r="5705" spans="20:20" x14ac:dyDescent="0.35">
      <c r="T5705" s="44">
        <v>5704</v>
      </c>
    </row>
    <row r="5706" spans="20:20" x14ac:dyDescent="0.35">
      <c r="T5706" s="44">
        <v>5705</v>
      </c>
    </row>
    <row r="5707" spans="20:20" x14ac:dyDescent="0.35">
      <c r="T5707" s="44">
        <v>5706</v>
      </c>
    </row>
    <row r="5708" spans="20:20" x14ac:dyDescent="0.35">
      <c r="T5708" s="44">
        <v>5707</v>
      </c>
    </row>
    <row r="5709" spans="20:20" x14ac:dyDescent="0.35">
      <c r="T5709" s="44">
        <v>5708</v>
      </c>
    </row>
    <row r="5710" spans="20:20" x14ac:dyDescent="0.35">
      <c r="T5710" s="44">
        <v>5709</v>
      </c>
    </row>
    <row r="5711" spans="20:20" x14ac:dyDescent="0.35">
      <c r="T5711" s="44">
        <v>5710</v>
      </c>
    </row>
    <row r="5712" spans="20:20" x14ac:dyDescent="0.35">
      <c r="T5712" s="44">
        <v>5711</v>
      </c>
    </row>
    <row r="5713" spans="20:20" x14ac:dyDescent="0.35">
      <c r="T5713" s="44">
        <v>5712</v>
      </c>
    </row>
    <row r="5714" spans="20:20" x14ac:dyDescent="0.35">
      <c r="T5714" s="44">
        <v>5713</v>
      </c>
    </row>
    <row r="5715" spans="20:20" x14ac:dyDescent="0.35">
      <c r="T5715" s="44">
        <v>5714</v>
      </c>
    </row>
    <row r="5716" spans="20:20" x14ac:dyDescent="0.35">
      <c r="T5716" s="44">
        <v>5715</v>
      </c>
    </row>
    <row r="5717" spans="20:20" x14ac:dyDescent="0.35">
      <c r="T5717" s="44">
        <v>5716</v>
      </c>
    </row>
    <row r="5718" spans="20:20" x14ac:dyDescent="0.35">
      <c r="T5718" s="44">
        <v>5717</v>
      </c>
    </row>
    <row r="5719" spans="20:20" x14ac:dyDescent="0.35">
      <c r="T5719" s="44">
        <v>5718</v>
      </c>
    </row>
    <row r="5720" spans="20:20" x14ac:dyDescent="0.35">
      <c r="T5720" s="44">
        <v>5719</v>
      </c>
    </row>
    <row r="5721" spans="20:20" x14ac:dyDescent="0.35">
      <c r="T5721" s="44">
        <v>5720</v>
      </c>
    </row>
    <row r="5722" spans="20:20" x14ac:dyDescent="0.35">
      <c r="T5722" s="44">
        <v>5721</v>
      </c>
    </row>
    <row r="5723" spans="20:20" x14ac:dyDescent="0.35">
      <c r="T5723" s="44">
        <v>5722</v>
      </c>
    </row>
    <row r="5724" spans="20:20" x14ac:dyDescent="0.35">
      <c r="T5724" s="44">
        <v>5723</v>
      </c>
    </row>
    <row r="5725" spans="20:20" x14ac:dyDescent="0.35">
      <c r="T5725" s="44">
        <v>5724</v>
      </c>
    </row>
    <row r="5726" spans="20:20" x14ac:dyDescent="0.35">
      <c r="T5726" s="44">
        <v>5725</v>
      </c>
    </row>
    <row r="5727" spans="20:20" x14ac:dyDescent="0.35">
      <c r="T5727" s="44">
        <v>5726</v>
      </c>
    </row>
    <row r="5728" spans="20:20" x14ac:dyDescent="0.35">
      <c r="T5728" s="44">
        <v>5727</v>
      </c>
    </row>
    <row r="5729" spans="20:20" x14ac:dyDescent="0.35">
      <c r="T5729" s="44">
        <v>5728</v>
      </c>
    </row>
    <row r="5730" spans="20:20" x14ac:dyDescent="0.35">
      <c r="T5730" s="44">
        <v>5729</v>
      </c>
    </row>
    <row r="5731" spans="20:20" x14ac:dyDescent="0.35">
      <c r="T5731" s="44">
        <v>5730</v>
      </c>
    </row>
    <row r="5732" spans="20:20" x14ac:dyDescent="0.35">
      <c r="T5732" s="44">
        <v>5731</v>
      </c>
    </row>
    <row r="5733" spans="20:20" x14ac:dyDescent="0.35">
      <c r="T5733" s="44">
        <v>5732</v>
      </c>
    </row>
    <row r="5734" spans="20:20" x14ac:dyDescent="0.35">
      <c r="T5734" s="44">
        <v>5733</v>
      </c>
    </row>
    <row r="5735" spans="20:20" x14ac:dyDescent="0.35">
      <c r="T5735" s="44">
        <v>5734</v>
      </c>
    </row>
    <row r="5736" spans="20:20" x14ac:dyDescent="0.35">
      <c r="T5736" s="44">
        <v>5735</v>
      </c>
    </row>
    <row r="5737" spans="20:20" x14ac:dyDescent="0.35">
      <c r="T5737" s="44">
        <v>5736</v>
      </c>
    </row>
    <row r="5738" spans="20:20" x14ac:dyDescent="0.35">
      <c r="T5738" s="44">
        <v>5737</v>
      </c>
    </row>
    <row r="5739" spans="20:20" x14ac:dyDescent="0.35">
      <c r="T5739" s="44">
        <v>5738</v>
      </c>
    </row>
    <row r="5740" spans="20:20" x14ac:dyDescent="0.35">
      <c r="T5740" s="44">
        <v>5739</v>
      </c>
    </row>
    <row r="5741" spans="20:20" x14ac:dyDescent="0.35">
      <c r="T5741" s="44">
        <v>5740</v>
      </c>
    </row>
    <row r="5742" spans="20:20" x14ac:dyDescent="0.35">
      <c r="T5742" s="44">
        <v>5741</v>
      </c>
    </row>
    <row r="5743" spans="20:20" x14ac:dyDescent="0.35">
      <c r="T5743" s="44">
        <v>5742</v>
      </c>
    </row>
    <row r="5744" spans="20:20" x14ac:dyDescent="0.35">
      <c r="T5744" s="44">
        <v>5743</v>
      </c>
    </row>
    <row r="5745" spans="20:20" x14ac:dyDescent="0.35">
      <c r="T5745" s="44">
        <v>5744</v>
      </c>
    </row>
    <row r="5746" spans="20:20" x14ac:dyDescent="0.35">
      <c r="T5746" s="44">
        <v>5745</v>
      </c>
    </row>
    <row r="5747" spans="20:20" x14ac:dyDescent="0.35">
      <c r="T5747" s="44">
        <v>5746</v>
      </c>
    </row>
    <row r="5748" spans="20:20" x14ac:dyDescent="0.35">
      <c r="T5748" s="44">
        <v>5747</v>
      </c>
    </row>
    <row r="5749" spans="20:20" x14ac:dyDescent="0.35">
      <c r="T5749" s="44">
        <v>5748</v>
      </c>
    </row>
    <row r="5750" spans="20:20" x14ac:dyDescent="0.35">
      <c r="T5750" s="44">
        <v>5749</v>
      </c>
    </row>
    <row r="5751" spans="20:20" x14ac:dyDescent="0.35">
      <c r="T5751" s="44">
        <v>5750</v>
      </c>
    </row>
    <row r="5752" spans="20:20" x14ac:dyDescent="0.35">
      <c r="T5752" s="44">
        <v>5751</v>
      </c>
    </row>
    <row r="5753" spans="20:20" x14ac:dyDescent="0.35">
      <c r="T5753" s="44">
        <v>5752</v>
      </c>
    </row>
    <row r="5754" spans="20:20" x14ac:dyDescent="0.35">
      <c r="T5754" s="44">
        <v>5753</v>
      </c>
    </row>
    <row r="5755" spans="20:20" x14ac:dyDescent="0.35">
      <c r="T5755" s="44">
        <v>5754</v>
      </c>
    </row>
    <row r="5756" spans="20:20" x14ac:dyDescent="0.35">
      <c r="T5756" s="44">
        <v>5755</v>
      </c>
    </row>
    <row r="5757" spans="20:20" x14ac:dyDescent="0.35">
      <c r="T5757" s="44">
        <v>5756</v>
      </c>
    </row>
    <row r="5758" spans="20:20" x14ac:dyDescent="0.35">
      <c r="T5758" s="44">
        <v>5757</v>
      </c>
    </row>
    <row r="5759" spans="20:20" x14ac:dyDescent="0.35">
      <c r="T5759" s="44">
        <v>5758</v>
      </c>
    </row>
    <row r="5760" spans="20:20" x14ac:dyDescent="0.35">
      <c r="T5760" s="44">
        <v>5759</v>
      </c>
    </row>
    <row r="5761" spans="20:20" x14ac:dyDescent="0.35">
      <c r="T5761" s="44">
        <v>5760</v>
      </c>
    </row>
    <row r="5762" spans="20:20" x14ac:dyDescent="0.35">
      <c r="T5762" s="44">
        <v>5761</v>
      </c>
    </row>
    <row r="5763" spans="20:20" x14ac:dyDescent="0.35">
      <c r="T5763" s="44">
        <v>5762</v>
      </c>
    </row>
    <row r="5764" spans="20:20" x14ac:dyDescent="0.35">
      <c r="T5764" s="44">
        <v>5763</v>
      </c>
    </row>
    <row r="5765" spans="20:20" x14ac:dyDescent="0.35">
      <c r="T5765" s="44">
        <v>5764</v>
      </c>
    </row>
    <row r="5766" spans="20:20" x14ac:dyDescent="0.35">
      <c r="T5766" s="44">
        <v>5765</v>
      </c>
    </row>
    <row r="5767" spans="20:20" x14ac:dyDescent="0.35">
      <c r="T5767" s="44">
        <v>5766</v>
      </c>
    </row>
    <row r="5768" spans="20:20" x14ac:dyDescent="0.35">
      <c r="T5768" s="44">
        <v>5767</v>
      </c>
    </row>
    <row r="5769" spans="20:20" x14ac:dyDescent="0.35">
      <c r="T5769" s="44">
        <v>5768</v>
      </c>
    </row>
    <row r="5770" spans="20:20" x14ac:dyDescent="0.35">
      <c r="T5770" s="44">
        <v>5769</v>
      </c>
    </row>
    <row r="5771" spans="20:20" x14ac:dyDescent="0.35">
      <c r="T5771" s="44">
        <v>5770</v>
      </c>
    </row>
    <row r="5772" spans="20:20" x14ac:dyDescent="0.35">
      <c r="T5772" s="44">
        <v>5771</v>
      </c>
    </row>
    <row r="5773" spans="20:20" x14ac:dyDescent="0.35">
      <c r="T5773" s="44">
        <v>5772</v>
      </c>
    </row>
    <row r="5774" spans="20:20" x14ac:dyDescent="0.35">
      <c r="T5774" s="44">
        <v>5773</v>
      </c>
    </row>
    <row r="5775" spans="20:20" x14ac:dyDescent="0.35">
      <c r="T5775" s="44">
        <v>5774</v>
      </c>
    </row>
    <row r="5776" spans="20:20" x14ac:dyDescent="0.35">
      <c r="T5776" s="44">
        <v>5775</v>
      </c>
    </row>
    <row r="5777" spans="20:20" x14ac:dyDescent="0.35">
      <c r="T5777" s="44">
        <v>5776</v>
      </c>
    </row>
    <row r="5778" spans="20:20" x14ac:dyDescent="0.35">
      <c r="T5778" s="44">
        <v>5777</v>
      </c>
    </row>
    <row r="5779" spans="20:20" x14ac:dyDescent="0.35">
      <c r="T5779" s="44">
        <v>5778</v>
      </c>
    </row>
    <row r="5780" spans="20:20" x14ac:dyDescent="0.35">
      <c r="T5780" s="44">
        <v>5779</v>
      </c>
    </row>
    <row r="5781" spans="20:20" x14ac:dyDescent="0.35">
      <c r="T5781" s="44">
        <v>5780</v>
      </c>
    </row>
    <row r="5782" spans="20:20" x14ac:dyDescent="0.35">
      <c r="T5782" s="44">
        <v>5781</v>
      </c>
    </row>
    <row r="5783" spans="20:20" x14ac:dyDescent="0.35">
      <c r="T5783" s="44">
        <v>5782</v>
      </c>
    </row>
    <row r="5784" spans="20:20" x14ac:dyDescent="0.35">
      <c r="T5784" s="44">
        <v>5783</v>
      </c>
    </row>
    <row r="5785" spans="20:20" x14ac:dyDescent="0.35">
      <c r="T5785" s="44">
        <v>5784</v>
      </c>
    </row>
    <row r="5786" spans="20:20" x14ac:dyDescent="0.35">
      <c r="T5786" s="44">
        <v>5785</v>
      </c>
    </row>
    <row r="5787" spans="20:20" x14ac:dyDescent="0.35">
      <c r="T5787" s="44">
        <v>5786</v>
      </c>
    </row>
    <row r="5788" spans="20:20" x14ac:dyDescent="0.35">
      <c r="T5788" s="44">
        <v>5787</v>
      </c>
    </row>
    <row r="5789" spans="20:20" x14ac:dyDescent="0.35">
      <c r="T5789" s="44">
        <v>5788</v>
      </c>
    </row>
    <row r="5790" spans="20:20" x14ac:dyDescent="0.35">
      <c r="T5790" s="44">
        <v>5789</v>
      </c>
    </row>
    <row r="5791" spans="20:20" x14ac:dyDescent="0.35">
      <c r="T5791" s="44">
        <v>5790</v>
      </c>
    </row>
    <row r="5792" spans="20:20" x14ac:dyDescent="0.35">
      <c r="T5792" s="44">
        <v>5791</v>
      </c>
    </row>
    <row r="5793" spans="20:20" x14ac:dyDescent="0.35">
      <c r="T5793" s="44">
        <v>5792</v>
      </c>
    </row>
    <row r="5794" spans="20:20" x14ac:dyDescent="0.35">
      <c r="T5794" s="44">
        <v>5793</v>
      </c>
    </row>
    <row r="5795" spans="20:20" x14ac:dyDescent="0.35">
      <c r="T5795" s="44">
        <v>5794</v>
      </c>
    </row>
    <row r="5796" spans="20:20" x14ac:dyDescent="0.35">
      <c r="T5796" s="44">
        <v>5795</v>
      </c>
    </row>
    <row r="5797" spans="20:20" x14ac:dyDescent="0.35">
      <c r="T5797" s="44">
        <v>5796</v>
      </c>
    </row>
    <row r="5798" spans="20:20" x14ac:dyDescent="0.35">
      <c r="T5798" s="44">
        <v>5797</v>
      </c>
    </row>
    <row r="5799" spans="20:20" x14ac:dyDescent="0.35">
      <c r="T5799" s="44">
        <v>5798</v>
      </c>
    </row>
    <row r="5800" spans="20:20" x14ac:dyDescent="0.35">
      <c r="T5800" s="44">
        <v>5799</v>
      </c>
    </row>
    <row r="5801" spans="20:20" x14ac:dyDescent="0.35">
      <c r="T5801" s="44">
        <v>5800</v>
      </c>
    </row>
    <row r="5802" spans="20:20" x14ac:dyDescent="0.35">
      <c r="T5802" s="44">
        <v>5801</v>
      </c>
    </row>
    <row r="5803" spans="20:20" x14ac:dyDescent="0.35">
      <c r="T5803" s="44">
        <v>5802</v>
      </c>
    </row>
    <row r="5804" spans="20:20" x14ac:dyDescent="0.35">
      <c r="T5804" s="44">
        <v>5803</v>
      </c>
    </row>
    <row r="5805" spans="20:20" x14ac:dyDescent="0.35">
      <c r="T5805" s="44">
        <v>5804</v>
      </c>
    </row>
    <row r="5806" spans="20:20" x14ac:dyDescent="0.35">
      <c r="T5806" s="44">
        <v>5805</v>
      </c>
    </row>
    <row r="5807" spans="20:20" x14ac:dyDescent="0.35">
      <c r="T5807" s="44">
        <v>5806</v>
      </c>
    </row>
    <row r="5808" spans="20:20" x14ac:dyDescent="0.35">
      <c r="T5808" s="44">
        <v>5807</v>
      </c>
    </row>
    <row r="5809" spans="20:20" x14ac:dyDescent="0.35">
      <c r="T5809" s="44">
        <v>5808</v>
      </c>
    </row>
    <row r="5810" spans="20:20" x14ac:dyDescent="0.35">
      <c r="T5810" s="44">
        <v>5809</v>
      </c>
    </row>
    <row r="5811" spans="20:20" x14ac:dyDescent="0.35">
      <c r="T5811" s="44">
        <v>5810</v>
      </c>
    </row>
    <row r="5812" spans="20:20" x14ac:dyDescent="0.35">
      <c r="T5812" s="44">
        <v>5811</v>
      </c>
    </row>
    <row r="5813" spans="20:20" x14ac:dyDescent="0.35">
      <c r="T5813" s="44">
        <v>5812</v>
      </c>
    </row>
    <row r="5814" spans="20:20" x14ac:dyDescent="0.35">
      <c r="T5814" s="44">
        <v>5813</v>
      </c>
    </row>
    <row r="5815" spans="20:20" x14ac:dyDescent="0.35">
      <c r="T5815" s="44">
        <v>5814</v>
      </c>
    </row>
    <row r="5816" spans="20:20" x14ac:dyDescent="0.35">
      <c r="T5816" s="44">
        <v>5815</v>
      </c>
    </row>
    <row r="5817" spans="20:20" x14ac:dyDescent="0.35">
      <c r="T5817" s="44">
        <v>5816</v>
      </c>
    </row>
    <row r="5818" spans="20:20" x14ac:dyDescent="0.35">
      <c r="T5818" s="44">
        <v>5817</v>
      </c>
    </row>
    <row r="5819" spans="20:20" x14ac:dyDescent="0.35">
      <c r="T5819" s="44">
        <v>5818</v>
      </c>
    </row>
    <row r="5820" spans="20:20" x14ac:dyDescent="0.35">
      <c r="T5820" s="44">
        <v>5819</v>
      </c>
    </row>
    <row r="5821" spans="20:20" x14ac:dyDescent="0.35">
      <c r="T5821" s="44">
        <v>5820</v>
      </c>
    </row>
    <row r="5822" spans="20:20" x14ac:dyDescent="0.35">
      <c r="T5822" s="44">
        <v>5821</v>
      </c>
    </row>
    <row r="5823" spans="20:20" x14ac:dyDescent="0.35">
      <c r="T5823" s="44">
        <v>5822</v>
      </c>
    </row>
    <row r="5824" spans="20:20" x14ac:dyDescent="0.35">
      <c r="T5824" s="44">
        <v>5823</v>
      </c>
    </row>
    <row r="5825" spans="20:20" x14ac:dyDescent="0.35">
      <c r="T5825" s="44">
        <v>5824</v>
      </c>
    </row>
    <row r="5826" spans="20:20" x14ac:dyDescent="0.35">
      <c r="T5826" s="44">
        <v>5825</v>
      </c>
    </row>
    <row r="5827" spans="20:20" x14ac:dyDescent="0.35">
      <c r="T5827" s="44">
        <v>5826</v>
      </c>
    </row>
    <row r="5828" spans="20:20" x14ac:dyDescent="0.35">
      <c r="T5828" s="44">
        <v>5827</v>
      </c>
    </row>
    <row r="5829" spans="20:20" x14ac:dyDescent="0.35">
      <c r="T5829" s="44">
        <v>5828</v>
      </c>
    </row>
    <row r="5830" spans="20:20" x14ac:dyDescent="0.35">
      <c r="T5830" s="44">
        <v>5829</v>
      </c>
    </row>
    <row r="5831" spans="20:20" x14ac:dyDescent="0.35">
      <c r="T5831" s="44">
        <v>5830</v>
      </c>
    </row>
    <row r="5832" spans="20:20" x14ac:dyDescent="0.35">
      <c r="T5832" s="44">
        <v>5831</v>
      </c>
    </row>
    <row r="5833" spans="20:20" x14ac:dyDescent="0.35">
      <c r="T5833" s="44">
        <v>5832</v>
      </c>
    </row>
    <row r="5834" spans="20:20" x14ac:dyDescent="0.35">
      <c r="T5834" s="44">
        <v>5833</v>
      </c>
    </row>
    <row r="5835" spans="20:20" x14ac:dyDescent="0.35">
      <c r="T5835" s="44">
        <v>5834</v>
      </c>
    </row>
    <row r="5836" spans="20:20" x14ac:dyDescent="0.35">
      <c r="T5836" s="44">
        <v>5835</v>
      </c>
    </row>
    <row r="5837" spans="20:20" x14ac:dyDescent="0.35">
      <c r="T5837" s="44">
        <v>5836</v>
      </c>
    </row>
    <row r="5838" spans="20:20" x14ac:dyDescent="0.35">
      <c r="T5838" s="44">
        <v>5837</v>
      </c>
    </row>
    <row r="5839" spans="20:20" x14ac:dyDescent="0.35">
      <c r="T5839" s="44">
        <v>5838</v>
      </c>
    </row>
    <row r="5840" spans="20:20" x14ac:dyDescent="0.35">
      <c r="T5840" s="44">
        <v>5839</v>
      </c>
    </row>
    <row r="5841" spans="20:20" x14ac:dyDescent="0.35">
      <c r="T5841" s="44">
        <v>5840</v>
      </c>
    </row>
    <row r="5842" spans="20:20" x14ac:dyDescent="0.35">
      <c r="T5842" s="44">
        <v>5841</v>
      </c>
    </row>
    <row r="5843" spans="20:20" x14ac:dyDescent="0.35">
      <c r="T5843" s="44">
        <v>5842</v>
      </c>
    </row>
    <row r="5844" spans="20:20" x14ac:dyDescent="0.35">
      <c r="T5844" s="44">
        <v>5843</v>
      </c>
    </row>
    <row r="5845" spans="20:20" x14ac:dyDescent="0.35">
      <c r="T5845" s="44">
        <v>5844</v>
      </c>
    </row>
    <row r="5846" spans="20:20" x14ac:dyDescent="0.35">
      <c r="T5846" s="44">
        <v>5845</v>
      </c>
    </row>
    <row r="5847" spans="20:20" x14ac:dyDescent="0.35">
      <c r="T5847" s="44">
        <v>5846</v>
      </c>
    </row>
    <row r="5848" spans="20:20" x14ac:dyDescent="0.35">
      <c r="T5848" s="44">
        <v>5847</v>
      </c>
    </row>
    <row r="5849" spans="20:20" x14ac:dyDescent="0.35">
      <c r="T5849" s="44">
        <v>5848</v>
      </c>
    </row>
    <row r="5850" spans="20:20" x14ac:dyDescent="0.35">
      <c r="T5850" s="44">
        <v>5849</v>
      </c>
    </row>
    <row r="5851" spans="20:20" x14ac:dyDescent="0.35">
      <c r="T5851" s="44">
        <v>5850</v>
      </c>
    </row>
    <row r="5852" spans="20:20" x14ac:dyDescent="0.35">
      <c r="T5852" s="44">
        <v>5851</v>
      </c>
    </row>
    <row r="5853" spans="20:20" x14ac:dyDescent="0.35">
      <c r="T5853" s="44">
        <v>5852</v>
      </c>
    </row>
    <row r="5854" spans="20:20" x14ac:dyDescent="0.35">
      <c r="T5854" s="44">
        <v>5853</v>
      </c>
    </row>
    <row r="5855" spans="20:20" x14ac:dyDescent="0.35">
      <c r="T5855" s="44">
        <v>5854</v>
      </c>
    </row>
    <row r="5856" spans="20:20" x14ac:dyDescent="0.35">
      <c r="T5856" s="44">
        <v>5855</v>
      </c>
    </row>
    <row r="5857" spans="20:20" x14ac:dyDescent="0.35">
      <c r="T5857" s="44">
        <v>5856</v>
      </c>
    </row>
    <row r="5858" spans="20:20" x14ac:dyDescent="0.35">
      <c r="T5858" s="44">
        <v>5857</v>
      </c>
    </row>
    <row r="5859" spans="20:20" x14ac:dyDescent="0.35">
      <c r="T5859" s="44">
        <v>5858</v>
      </c>
    </row>
    <row r="5860" spans="20:20" x14ac:dyDescent="0.35">
      <c r="T5860" s="44">
        <v>5859</v>
      </c>
    </row>
    <row r="5861" spans="20:20" x14ac:dyDescent="0.35">
      <c r="T5861" s="44">
        <v>5860</v>
      </c>
    </row>
    <row r="5862" spans="20:20" x14ac:dyDescent="0.35">
      <c r="T5862" s="44">
        <v>5861</v>
      </c>
    </row>
    <row r="5863" spans="20:20" x14ac:dyDescent="0.35">
      <c r="T5863" s="44">
        <v>5862</v>
      </c>
    </row>
    <row r="5864" spans="20:20" x14ac:dyDescent="0.35">
      <c r="T5864" s="44">
        <v>5863</v>
      </c>
    </row>
    <row r="5865" spans="20:20" x14ac:dyDescent="0.35">
      <c r="T5865" s="44">
        <v>5864</v>
      </c>
    </row>
    <row r="5866" spans="20:20" x14ac:dyDescent="0.35">
      <c r="T5866" s="44">
        <v>5865</v>
      </c>
    </row>
    <row r="5867" spans="20:20" x14ac:dyDescent="0.35">
      <c r="T5867" s="44">
        <v>5866</v>
      </c>
    </row>
    <row r="5868" spans="20:20" x14ac:dyDescent="0.35">
      <c r="T5868" s="44">
        <v>5867</v>
      </c>
    </row>
    <row r="5869" spans="20:20" x14ac:dyDescent="0.35">
      <c r="T5869" s="44">
        <v>5868</v>
      </c>
    </row>
    <row r="5870" spans="20:20" x14ac:dyDescent="0.35">
      <c r="T5870" s="44">
        <v>5869</v>
      </c>
    </row>
    <row r="5871" spans="20:20" x14ac:dyDescent="0.35">
      <c r="T5871" s="44">
        <v>5870</v>
      </c>
    </row>
    <row r="5872" spans="20:20" x14ac:dyDescent="0.35">
      <c r="T5872" s="44">
        <v>5871</v>
      </c>
    </row>
    <row r="5873" spans="20:20" x14ac:dyDescent="0.35">
      <c r="T5873" s="44">
        <v>5872</v>
      </c>
    </row>
    <row r="5874" spans="20:20" x14ac:dyDescent="0.35">
      <c r="T5874" s="44">
        <v>5873</v>
      </c>
    </row>
    <row r="5875" spans="20:20" x14ac:dyDescent="0.35">
      <c r="T5875" s="44">
        <v>5874</v>
      </c>
    </row>
    <row r="5876" spans="20:20" x14ac:dyDescent="0.35">
      <c r="T5876" s="44">
        <v>5875</v>
      </c>
    </row>
    <row r="5877" spans="20:20" x14ac:dyDescent="0.35">
      <c r="T5877" s="44">
        <v>5876</v>
      </c>
    </row>
    <row r="5878" spans="20:20" x14ac:dyDescent="0.35">
      <c r="T5878" s="44">
        <v>5877</v>
      </c>
    </row>
    <row r="5879" spans="20:20" x14ac:dyDescent="0.35">
      <c r="T5879" s="44">
        <v>5878</v>
      </c>
    </row>
    <row r="5880" spans="20:20" x14ac:dyDescent="0.35">
      <c r="T5880" s="44">
        <v>5879</v>
      </c>
    </row>
    <row r="5881" spans="20:20" x14ac:dyDescent="0.35">
      <c r="T5881" s="44">
        <v>5880</v>
      </c>
    </row>
    <row r="5882" spans="20:20" x14ac:dyDescent="0.35">
      <c r="T5882" s="44">
        <v>5881</v>
      </c>
    </row>
    <row r="5883" spans="20:20" x14ac:dyDescent="0.35">
      <c r="T5883" s="44">
        <v>5882</v>
      </c>
    </row>
    <row r="5884" spans="20:20" x14ac:dyDescent="0.35">
      <c r="T5884" s="44">
        <v>5883</v>
      </c>
    </row>
    <row r="5885" spans="20:20" x14ac:dyDescent="0.35">
      <c r="T5885" s="44">
        <v>5884</v>
      </c>
    </row>
    <row r="5886" spans="20:20" x14ac:dyDescent="0.35">
      <c r="T5886" s="44">
        <v>5885</v>
      </c>
    </row>
    <row r="5887" spans="20:20" x14ac:dyDescent="0.35">
      <c r="T5887" s="44">
        <v>5886</v>
      </c>
    </row>
    <row r="5888" spans="20:20" x14ac:dyDescent="0.35">
      <c r="T5888" s="44">
        <v>5887</v>
      </c>
    </row>
    <row r="5889" spans="20:20" x14ac:dyDescent="0.35">
      <c r="T5889" s="44">
        <v>5888</v>
      </c>
    </row>
    <row r="5890" spans="20:20" x14ac:dyDescent="0.35">
      <c r="T5890" s="44">
        <v>5889</v>
      </c>
    </row>
    <row r="5891" spans="20:20" x14ac:dyDescent="0.35">
      <c r="T5891" s="44">
        <v>5890</v>
      </c>
    </row>
    <row r="5892" spans="20:20" x14ac:dyDescent="0.35">
      <c r="T5892" s="44">
        <v>5891</v>
      </c>
    </row>
    <row r="5893" spans="20:20" x14ac:dyDescent="0.35">
      <c r="T5893" s="44">
        <v>5892</v>
      </c>
    </row>
    <row r="5894" spans="20:20" x14ac:dyDescent="0.35">
      <c r="T5894" s="44">
        <v>5893</v>
      </c>
    </row>
    <row r="5895" spans="20:20" x14ac:dyDescent="0.35">
      <c r="T5895" s="44">
        <v>5894</v>
      </c>
    </row>
    <row r="5896" spans="20:20" x14ac:dyDescent="0.35">
      <c r="T5896" s="44">
        <v>5895</v>
      </c>
    </row>
    <row r="5897" spans="20:20" x14ac:dyDescent="0.35">
      <c r="T5897" s="44">
        <v>5896</v>
      </c>
    </row>
    <row r="5898" spans="20:20" x14ac:dyDescent="0.35">
      <c r="T5898" s="44">
        <v>5897</v>
      </c>
    </row>
    <row r="5899" spans="20:20" x14ac:dyDescent="0.35">
      <c r="T5899" s="44">
        <v>5898</v>
      </c>
    </row>
    <row r="5900" spans="20:20" x14ac:dyDescent="0.35">
      <c r="T5900" s="44">
        <v>5899</v>
      </c>
    </row>
    <row r="5901" spans="20:20" x14ac:dyDescent="0.35">
      <c r="T5901" s="44">
        <v>5900</v>
      </c>
    </row>
    <row r="5902" spans="20:20" x14ac:dyDescent="0.35">
      <c r="T5902" s="44">
        <v>5901</v>
      </c>
    </row>
    <row r="5903" spans="20:20" x14ac:dyDescent="0.35">
      <c r="T5903" s="44">
        <v>5902</v>
      </c>
    </row>
    <row r="5904" spans="20:20" x14ac:dyDescent="0.35">
      <c r="T5904" s="44">
        <v>5903</v>
      </c>
    </row>
    <row r="5905" spans="20:20" x14ac:dyDescent="0.35">
      <c r="T5905" s="44">
        <v>5904</v>
      </c>
    </row>
    <row r="5906" spans="20:20" x14ac:dyDescent="0.35">
      <c r="T5906" s="44">
        <v>5905</v>
      </c>
    </row>
    <row r="5907" spans="20:20" x14ac:dyDescent="0.35">
      <c r="T5907" s="44">
        <v>5906</v>
      </c>
    </row>
    <row r="5908" spans="20:20" x14ac:dyDescent="0.35">
      <c r="T5908" s="44">
        <v>5907</v>
      </c>
    </row>
    <row r="5909" spans="20:20" x14ac:dyDescent="0.35">
      <c r="T5909" s="44">
        <v>5908</v>
      </c>
    </row>
    <row r="5910" spans="20:20" x14ac:dyDescent="0.35">
      <c r="T5910" s="44">
        <v>5909</v>
      </c>
    </row>
    <row r="5911" spans="20:20" x14ac:dyDescent="0.35">
      <c r="T5911" s="44">
        <v>5910</v>
      </c>
    </row>
    <row r="5912" spans="20:20" x14ac:dyDescent="0.35">
      <c r="T5912" s="44">
        <v>5911</v>
      </c>
    </row>
    <row r="5913" spans="20:20" x14ac:dyDescent="0.35">
      <c r="T5913" s="44">
        <v>5912</v>
      </c>
    </row>
    <row r="5914" spans="20:20" x14ac:dyDescent="0.35">
      <c r="T5914" s="44">
        <v>5913</v>
      </c>
    </row>
    <row r="5915" spans="20:20" x14ac:dyDescent="0.35">
      <c r="T5915" s="44">
        <v>5914</v>
      </c>
    </row>
    <row r="5916" spans="20:20" x14ac:dyDescent="0.35">
      <c r="T5916" s="44">
        <v>5915</v>
      </c>
    </row>
    <row r="5917" spans="20:20" x14ac:dyDescent="0.35">
      <c r="T5917" s="44">
        <v>5916</v>
      </c>
    </row>
    <row r="5918" spans="20:20" x14ac:dyDescent="0.35">
      <c r="T5918" s="44">
        <v>5917</v>
      </c>
    </row>
    <row r="5919" spans="20:20" x14ac:dyDescent="0.35">
      <c r="T5919" s="44">
        <v>5918</v>
      </c>
    </row>
    <row r="5920" spans="20:20" x14ac:dyDescent="0.35">
      <c r="T5920" s="44">
        <v>5919</v>
      </c>
    </row>
    <row r="5921" spans="20:20" x14ac:dyDescent="0.35">
      <c r="T5921" s="44">
        <v>5920</v>
      </c>
    </row>
    <row r="5922" spans="20:20" x14ac:dyDescent="0.35">
      <c r="T5922" s="44">
        <v>5921</v>
      </c>
    </row>
    <row r="5923" spans="20:20" x14ac:dyDescent="0.35">
      <c r="T5923" s="44">
        <v>5922</v>
      </c>
    </row>
    <row r="5924" spans="20:20" x14ac:dyDescent="0.35">
      <c r="T5924" s="44">
        <v>5923</v>
      </c>
    </row>
    <row r="5925" spans="20:20" x14ac:dyDescent="0.35">
      <c r="T5925" s="44">
        <v>5924</v>
      </c>
    </row>
    <row r="5926" spans="20:20" x14ac:dyDescent="0.35">
      <c r="T5926" s="44">
        <v>5925</v>
      </c>
    </row>
    <row r="5927" spans="20:20" x14ac:dyDescent="0.35">
      <c r="T5927" s="44">
        <v>5926</v>
      </c>
    </row>
    <row r="5928" spans="20:20" x14ac:dyDescent="0.35">
      <c r="T5928" s="44">
        <v>5927</v>
      </c>
    </row>
    <row r="5929" spans="20:20" x14ac:dyDescent="0.35">
      <c r="T5929" s="44">
        <v>5928</v>
      </c>
    </row>
    <row r="5930" spans="20:20" x14ac:dyDescent="0.35">
      <c r="T5930" s="44">
        <v>5929</v>
      </c>
    </row>
    <row r="5931" spans="20:20" x14ac:dyDescent="0.35">
      <c r="T5931" s="44">
        <v>5930</v>
      </c>
    </row>
    <row r="5932" spans="20:20" x14ac:dyDescent="0.35">
      <c r="T5932" s="44">
        <v>5931</v>
      </c>
    </row>
    <row r="5933" spans="20:20" x14ac:dyDescent="0.35">
      <c r="T5933" s="44">
        <v>5932</v>
      </c>
    </row>
    <row r="5934" spans="20:20" x14ac:dyDescent="0.35">
      <c r="T5934" s="44">
        <v>5933</v>
      </c>
    </row>
    <row r="5935" spans="20:20" x14ac:dyDescent="0.35">
      <c r="T5935" s="44">
        <v>5934</v>
      </c>
    </row>
    <row r="5936" spans="20:20" x14ac:dyDescent="0.35">
      <c r="T5936" s="44">
        <v>5935</v>
      </c>
    </row>
    <row r="5937" spans="20:20" x14ac:dyDescent="0.35">
      <c r="T5937" s="44">
        <v>5936</v>
      </c>
    </row>
    <row r="5938" spans="20:20" x14ac:dyDescent="0.35">
      <c r="T5938" s="44">
        <v>5937</v>
      </c>
    </row>
    <row r="5939" spans="20:20" x14ac:dyDescent="0.35">
      <c r="T5939" s="44">
        <v>5938</v>
      </c>
    </row>
    <row r="5940" spans="20:20" x14ac:dyDescent="0.35">
      <c r="T5940" s="44">
        <v>5939</v>
      </c>
    </row>
    <row r="5941" spans="20:20" x14ac:dyDescent="0.35">
      <c r="T5941" s="44">
        <v>5940</v>
      </c>
    </row>
    <row r="5942" spans="20:20" x14ac:dyDescent="0.35">
      <c r="T5942" s="44">
        <v>5941</v>
      </c>
    </row>
    <row r="5943" spans="20:20" x14ac:dyDescent="0.35">
      <c r="T5943" s="44">
        <v>5942</v>
      </c>
    </row>
    <row r="5944" spans="20:20" x14ac:dyDescent="0.35">
      <c r="T5944" s="44">
        <v>5943</v>
      </c>
    </row>
    <row r="5945" spans="20:20" x14ac:dyDescent="0.35">
      <c r="T5945" s="44">
        <v>5944</v>
      </c>
    </row>
    <row r="5946" spans="20:20" x14ac:dyDescent="0.35">
      <c r="T5946" s="44">
        <v>5945</v>
      </c>
    </row>
    <row r="5947" spans="20:20" x14ac:dyDescent="0.35">
      <c r="T5947" s="44">
        <v>5946</v>
      </c>
    </row>
    <row r="5948" spans="20:20" x14ac:dyDescent="0.35">
      <c r="T5948" s="44">
        <v>5947</v>
      </c>
    </row>
    <row r="5949" spans="20:20" x14ac:dyDescent="0.35">
      <c r="T5949" s="44">
        <v>5948</v>
      </c>
    </row>
    <row r="5950" spans="20:20" x14ac:dyDescent="0.35">
      <c r="T5950" s="44">
        <v>5949</v>
      </c>
    </row>
    <row r="5951" spans="20:20" x14ac:dyDescent="0.35">
      <c r="T5951" s="44">
        <v>5950</v>
      </c>
    </row>
    <row r="5952" spans="20:20" x14ac:dyDescent="0.35">
      <c r="T5952" s="44">
        <v>5951</v>
      </c>
    </row>
    <row r="5953" spans="20:20" x14ac:dyDescent="0.35">
      <c r="T5953" s="44">
        <v>5952</v>
      </c>
    </row>
    <row r="5954" spans="20:20" x14ac:dyDescent="0.35">
      <c r="T5954" s="44">
        <v>5953</v>
      </c>
    </row>
    <row r="5955" spans="20:20" x14ac:dyDescent="0.35">
      <c r="T5955" s="44">
        <v>5954</v>
      </c>
    </row>
    <row r="5956" spans="20:20" x14ac:dyDescent="0.35">
      <c r="T5956" s="44">
        <v>5955</v>
      </c>
    </row>
    <row r="5957" spans="20:20" x14ac:dyDescent="0.35">
      <c r="T5957" s="44">
        <v>5956</v>
      </c>
    </row>
    <row r="5958" spans="20:20" x14ac:dyDescent="0.35">
      <c r="T5958" s="44">
        <v>5957</v>
      </c>
    </row>
    <row r="5959" spans="20:20" x14ac:dyDescent="0.35">
      <c r="T5959" s="44">
        <v>5958</v>
      </c>
    </row>
    <row r="5960" spans="20:20" x14ac:dyDescent="0.35">
      <c r="T5960" s="44">
        <v>5959</v>
      </c>
    </row>
    <row r="5961" spans="20:20" x14ac:dyDescent="0.35">
      <c r="T5961" s="44">
        <v>5960</v>
      </c>
    </row>
    <row r="5962" spans="20:20" x14ac:dyDescent="0.35">
      <c r="T5962" s="44">
        <v>5961</v>
      </c>
    </row>
    <row r="5963" spans="20:20" x14ac:dyDescent="0.35">
      <c r="T5963" s="44">
        <v>5962</v>
      </c>
    </row>
    <row r="5964" spans="20:20" x14ac:dyDescent="0.35">
      <c r="T5964" s="44">
        <v>5963</v>
      </c>
    </row>
    <row r="5965" spans="20:20" x14ac:dyDescent="0.35">
      <c r="T5965" s="44">
        <v>5964</v>
      </c>
    </row>
    <row r="5966" spans="20:20" x14ac:dyDescent="0.35">
      <c r="T5966" s="44">
        <v>5965</v>
      </c>
    </row>
    <row r="5967" spans="20:20" x14ac:dyDescent="0.35">
      <c r="T5967" s="44">
        <v>5966</v>
      </c>
    </row>
    <row r="5968" spans="20:20" x14ac:dyDescent="0.35">
      <c r="T5968" s="44">
        <v>5967</v>
      </c>
    </row>
    <row r="5969" spans="20:20" x14ac:dyDescent="0.35">
      <c r="T5969" s="44">
        <v>5968</v>
      </c>
    </row>
    <row r="5970" spans="20:20" x14ac:dyDescent="0.35">
      <c r="T5970" s="44">
        <v>5969</v>
      </c>
    </row>
    <row r="5971" spans="20:20" x14ac:dyDescent="0.35">
      <c r="T5971" s="44">
        <v>5970</v>
      </c>
    </row>
    <row r="5972" spans="20:20" x14ac:dyDescent="0.35">
      <c r="T5972" s="44">
        <v>5971</v>
      </c>
    </row>
    <row r="5973" spans="20:20" x14ac:dyDescent="0.35">
      <c r="T5973" s="44">
        <v>5972</v>
      </c>
    </row>
    <row r="5974" spans="20:20" x14ac:dyDescent="0.35">
      <c r="T5974" s="44">
        <v>5973</v>
      </c>
    </row>
    <row r="5975" spans="20:20" x14ac:dyDescent="0.35">
      <c r="T5975" s="44">
        <v>5974</v>
      </c>
    </row>
    <row r="5976" spans="20:20" x14ac:dyDescent="0.35">
      <c r="T5976" s="44">
        <v>5975</v>
      </c>
    </row>
    <row r="5977" spans="20:20" x14ac:dyDescent="0.35">
      <c r="T5977" s="44">
        <v>5976</v>
      </c>
    </row>
    <row r="5978" spans="20:20" x14ac:dyDescent="0.35">
      <c r="T5978" s="44">
        <v>5977</v>
      </c>
    </row>
    <row r="5979" spans="20:20" x14ac:dyDescent="0.35">
      <c r="T5979" s="44">
        <v>5978</v>
      </c>
    </row>
    <row r="5980" spans="20:20" x14ac:dyDescent="0.35">
      <c r="T5980" s="44">
        <v>5979</v>
      </c>
    </row>
    <row r="5981" spans="20:20" x14ac:dyDescent="0.35">
      <c r="T5981" s="44">
        <v>5980</v>
      </c>
    </row>
    <row r="5982" spans="20:20" x14ac:dyDescent="0.35">
      <c r="T5982" s="44">
        <v>5981</v>
      </c>
    </row>
    <row r="5983" spans="20:20" x14ac:dyDescent="0.35">
      <c r="T5983" s="44">
        <v>5982</v>
      </c>
    </row>
    <row r="5984" spans="20:20" x14ac:dyDescent="0.35">
      <c r="T5984" s="44">
        <v>5983</v>
      </c>
    </row>
    <row r="5985" spans="20:20" x14ac:dyDescent="0.35">
      <c r="T5985" s="44">
        <v>5984</v>
      </c>
    </row>
    <row r="5986" spans="20:20" x14ac:dyDescent="0.35">
      <c r="T5986" s="44">
        <v>5985</v>
      </c>
    </row>
    <row r="5987" spans="20:20" x14ac:dyDescent="0.35">
      <c r="T5987" s="44">
        <v>5986</v>
      </c>
    </row>
    <row r="5988" spans="20:20" x14ac:dyDescent="0.35">
      <c r="T5988" s="44">
        <v>5987</v>
      </c>
    </row>
    <row r="5989" spans="20:20" x14ac:dyDescent="0.35">
      <c r="T5989" s="44">
        <v>5988</v>
      </c>
    </row>
    <row r="5990" spans="20:20" x14ac:dyDescent="0.35">
      <c r="T5990" s="44">
        <v>5989</v>
      </c>
    </row>
    <row r="5991" spans="20:20" x14ac:dyDescent="0.35">
      <c r="T5991" s="44">
        <v>5990</v>
      </c>
    </row>
    <row r="5992" spans="20:20" x14ac:dyDescent="0.35">
      <c r="T5992" s="44">
        <v>5991</v>
      </c>
    </row>
    <row r="5993" spans="20:20" x14ac:dyDescent="0.35">
      <c r="T5993" s="44">
        <v>5992</v>
      </c>
    </row>
    <row r="5994" spans="20:20" x14ac:dyDescent="0.35">
      <c r="T5994" s="44">
        <v>5993</v>
      </c>
    </row>
    <row r="5995" spans="20:20" x14ac:dyDescent="0.35">
      <c r="T5995" s="44">
        <v>5994</v>
      </c>
    </row>
    <row r="5996" spans="20:20" x14ac:dyDescent="0.35">
      <c r="T5996" s="44">
        <v>5995</v>
      </c>
    </row>
    <row r="5997" spans="20:20" x14ac:dyDescent="0.35">
      <c r="T5997" s="44">
        <v>5996</v>
      </c>
    </row>
    <row r="5998" spans="20:20" x14ac:dyDescent="0.35">
      <c r="T5998" s="44">
        <v>5997</v>
      </c>
    </row>
    <row r="5999" spans="20:20" x14ac:dyDescent="0.35">
      <c r="T5999" s="44">
        <v>5998</v>
      </c>
    </row>
    <row r="6000" spans="20:20" x14ac:dyDescent="0.35">
      <c r="T6000" s="44">
        <v>5999</v>
      </c>
    </row>
    <row r="6001" spans="20:20" x14ac:dyDescent="0.35">
      <c r="T6001" s="44">
        <v>6000</v>
      </c>
    </row>
    <row r="6002" spans="20:20" x14ac:dyDescent="0.35">
      <c r="T6002" s="44">
        <v>6001</v>
      </c>
    </row>
    <row r="6003" spans="20:20" x14ac:dyDescent="0.35">
      <c r="T6003" s="44">
        <v>6002</v>
      </c>
    </row>
    <row r="6004" spans="20:20" x14ac:dyDescent="0.35">
      <c r="T6004" s="44">
        <v>6003</v>
      </c>
    </row>
    <row r="6005" spans="20:20" x14ac:dyDescent="0.35">
      <c r="T6005" s="44">
        <v>6004</v>
      </c>
    </row>
    <row r="6006" spans="20:20" x14ac:dyDescent="0.35">
      <c r="T6006" s="44">
        <v>6005</v>
      </c>
    </row>
    <row r="6007" spans="20:20" x14ac:dyDescent="0.35">
      <c r="T6007" s="44">
        <v>6006</v>
      </c>
    </row>
    <row r="6008" spans="20:20" x14ac:dyDescent="0.35">
      <c r="T6008" s="44">
        <v>6007</v>
      </c>
    </row>
    <row r="6009" spans="20:20" x14ac:dyDescent="0.35">
      <c r="T6009" s="44">
        <v>6008</v>
      </c>
    </row>
    <row r="6010" spans="20:20" x14ac:dyDescent="0.35">
      <c r="T6010" s="44">
        <v>6009</v>
      </c>
    </row>
    <row r="6011" spans="20:20" x14ac:dyDescent="0.35">
      <c r="T6011" s="44">
        <v>6010</v>
      </c>
    </row>
    <row r="6012" spans="20:20" x14ac:dyDescent="0.35">
      <c r="T6012" s="44">
        <v>6011</v>
      </c>
    </row>
    <row r="6013" spans="20:20" x14ac:dyDescent="0.35">
      <c r="T6013" s="44">
        <v>6012</v>
      </c>
    </row>
    <row r="6014" spans="20:20" x14ac:dyDescent="0.35">
      <c r="T6014" s="44">
        <v>6013</v>
      </c>
    </row>
    <row r="6015" spans="20:20" x14ac:dyDescent="0.35">
      <c r="T6015" s="44">
        <v>6014</v>
      </c>
    </row>
    <row r="6016" spans="20:20" x14ac:dyDescent="0.35">
      <c r="T6016" s="44">
        <v>6015</v>
      </c>
    </row>
    <row r="6017" spans="20:20" x14ac:dyDescent="0.35">
      <c r="T6017" s="44">
        <v>6016</v>
      </c>
    </row>
    <row r="6018" spans="20:20" x14ac:dyDescent="0.35">
      <c r="T6018" s="44">
        <v>6017</v>
      </c>
    </row>
    <row r="6019" spans="20:20" x14ac:dyDescent="0.35">
      <c r="T6019" s="44">
        <v>6018</v>
      </c>
    </row>
    <row r="6020" spans="20:20" x14ac:dyDescent="0.35">
      <c r="T6020" s="44">
        <v>6019</v>
      </c>
    </row>
    <row r="6021" spans="20:20" x14ac:dyDescent="0.35">
      <c r="T6021" s="44">
        <v>6020</v>
      </c>
    </row>
    <row r="6022" spans="20:20" x14ac:dyDescent="0.35">
      <c r="T6022" s="44">
        <v>6021</v>
      </c>
    </row>
    <row r="6023" spans="20:20" x14ac:dyDescent="0.35">
      <c r="T6023" s="44">
        <v>6022</v>
      </c>
    </row>
    <row r="6024" spans="20:20" x14ac:dyDescent="0.35">
      <c r="T6024" s="44">
        <v>6023</v>
      </c>
    </row>
    <row r="6025" spans="20:20" x14ac:dyDescent="0.35">
      <c r="T6025" s="44">
        <v>6024</v>
      </c>
    </row>
    <row r="6026" spans="20:20" x14ac:dyDescent="0.35">
      <c r="T6026" s="44">
        <v>6025</v>
      </c>
    </row>
    <row r="6027" spans="20:20" x14ac:dyDescent="0.35">
      <c r="T6027" s="44">
        <v>6026</v>
      </c>
    </row>
    <row r="6028" spans="20:20" x14ac:dyDescent="0.35">
      <c r="T6028" s="44">
        <v>6027</v>
      </c>
    </row>
    <row r="6029" spans="20:20" x14ac:dyDescent="0.35">
      <c r="T6029" s="44">
        <v>6028</v>
      </c>
    </row>
    <row r="6030" spans="20:20" x14ac:dyDescent="0.35">
      <c r="T6030" s="44">
        <v>6029</v>
      </c>
    </row>
    <row r="6031" spans="20:20" x14ac:dyDescent="0.35">
      <c r="T6031" s="44">
        <v>6030</v>
      </c>
    </row>
    <row r="6032" spans="20:20" x14ac:dyDescent="0.35">
      <c r="T6032" s="44">
        <v>6031</v>
      </c>
    </row>
    <row r="6033" spans="20:20" x14ac:dyDescent="0.35">
      <c r="T6033" s="44">
        <v>6032</v>
      </c>
    </row>
    <row r="6034" spans="20:20" x14ac:dyDescent="0.35">
      <c r="T6034" s="44">
        <v>6033</v>
      </c>
    </row>
    <row r="6035" spans="20:20" x14ac:dyDescent="0.35">
      <c r="T6035" s="44">
        <v>6034</v>
      </c>
    </row>
    <row r="6036" spans="20:20" x14ac:dyDescent="0.35">
      <c r="T6036" s="44">
        <v>6035</v>
      </c>
    </row>
    <row r="6037" spans="20:20" x14ac:dyDescent="0.35">
      <c r="T6037" s="44">
        <v>6036</v>
      </c>
    </row>
    <row r="6038" spans="20:20" x14ac:dyDescent="0.35">
      <c r="T6038" s="44">
        <v>6037</v>
      </c>
    </row>
    <row r="6039" spans="20:20" x14ac:dyDescent="0.35">
      <c r="T6039" s="44">
        <v>6038</v>
      </c>
    </row>
    <row r="6040" spans="20:20" x14ac:dyDescent="0.35">
      <c r="T6040" s="44">
        <v>6039</v>
      </c>
    </row>
    <row r="6041" spans="20:20" x14ac:dyDescent="0.35">
      <c r="T6041" s="44">
        <v>6040</v>
      </c>
    </row>
    <row r="6042" spans="20:20" x14ac:dyDescent="0.35">
      <c r="T6042" s="44">
        <v>6041</v>
      </c>
    </row>
    <row r="6043" spans="20:20" x14ac:dyDescent="0.35">
      <c r="T6043" s="44">
        <v>6042</v>
      </c>
    </row>
    <row r="6044" spans="20:20" x14ac:dyDescent="0.35">
      <c r="T6044" s="44">
        <v>6043</v>
      </c>
    </row>
    <row r="6045" spans="20:20" x14ac:dyDescent="0.35">
      <c r="T6045" s="44">
        <v>6044</v>
      </c>
    </row>
    <row r="6046" spans="20:20" x14ac:dyDescent="0.35">
      <c r="T6046" s="44">
        <v>6045</v>
      </c>
    </row>
    <row r="6047" spans="20:20" x14ac:dyDescent="0.35">
      <c r="T6047" s="44">
        <v>6046</v>
      </c>
    </row>
    <row r="6048" spans="20:20" x14ac:dyDescent="0.35">
      <c r="T6048" s="44">
        <v>6047</v>
      </c>
    </row>
    <row r="6049" spans="20:20" x14ac:dyDescent="0.35">
      <c r="T6049" s="44">
        <v>6048</v>
      </c>
    </row>
    <row r="6050" spans="20:20" x14ac:dyDescent="0.35">
      <c r="T6050" s="44">
        <v>6049</v>
      </c>
    </row>
    <row r="6051" spans="20:20" x14ac:dyDescent="0.35">
      <c r="T6051" s="44">
        <v>6050</v>
      </c>
    </row>
    <row r="6052" spans="20:20" x14ac:dyDescent="0.35">
      <c r="T6052" s="44">
        <v>6051</v>
      </c>
    </row>
    <row r="6053" spans="20:20" x14ac:dyDescent="0.35">
      <c r="T6053" s="44">
        <v>6052</v>
      </c>
    </row>
    <row r="6054" spans="20:20" x14ac:dyDescent="0.35">
      <c r="T6054" s="44">
        <v>6053</v>
      </c>
    </row>
    <row r="6055" spans="20:20" x14ac:dyDescent="0.35">
      <c r="T6055" s="44">
        <v>6054</v>
      </c>
    </row>
    <row r="6056" spans="20:20" x14ac:dyDescent="0.35">
      <c r="T6056" s="44">
        <v>6055</v>
      </c>
    </row>
    <row r="6057" spans="20:20" x14ac:dyDescent="0.35">
      <c r="T6057" s="44">
        <v>6056</v>
      </c>
    </row>
    <row r="6058" spans="20:20" x14ac:dyDescent="0.35">
      <c r="T6058" s="44">
        <v>6057</v>
      </c>
    </row>
    <row r="6059" spans="20:20" x14ac:dyDescent="0.35">
      <c r="T6059" s="44">
        <v>6058</v>
      </c>
    </row>
    <row r="6060" spans="20:20" x14ac:dyDescent="0.35">
      <c r="T6060" s="44">
        <v>6059</v>
      </c>
    </row>
    <row r="6061" spans="20:20" x14ac:dyDescent="0.35">
      <c r="T6061" s="44">
        <v>6060</v>
      </c>
    </row>
    <row r="6062" spans="20:20" x14ac:dyDescent="0.35">
      <c r="T6062" s="44">
        <v>6061</v>
      </c>
    </row>
    <row r="6063" spans="20:20" x14ac:dyDescent="0.35">
      <c r="T6063" s="44">
        <v>6062</v>
      </c>
    </row>
    <row r="6064" spans="20:20" x14ac:dyDescent="0.35">
      <c r="T6064" s="44">
        <v>6063</v>
      </c>
    </row>
    <row r="6065" spans="20:20" x14ac:dyDescent="0.35">
      <c r="T6065" s="44">
        <v>6064</v>
      </c>
    </row>
    <row r="6066" spans="20:20" x14ac:dyDescent="0.35">
      <c r="T6066" s="44">
        <v>6065</v>
      </c>
    </row>
    <row r="6067" spans="20:20" x14ac:dyDescent="0.35">
      <c r="T6067" s="44">
        <v>6066</v>
      </c>
    </row>
    <row r="6068" spans="20:20" x14ac:dyDescent="0.35">
      <c r="T6068" s="44">
        <v>6067</v>
      </c>
    </row>
    <row r="6069" spans="20:20" x14ac:dyDescent="0.35">
      <c r="T6069" s="44">
        <v>6068</v>
      </c>
    </row>
    <row r="6070" spans="20:20" x14ac:dyDescent="0.35">
      <c r="T6070" s="44">
        <v>6069</v>
      </c>
    </row>
    <row r="6071" spans="20:20" x14ac:dyDescent="0.35">
      <c r="T6071" s="44">
        <v>6070</v>
      </c>
    </row>
    <row r="6072" spans="20:20" x14ac:dyDescent="0.35">
      <c r="T6072" s="44">
        <v>6071</v>
      </c>
    </row>
    <row r="6073" spans="20:20" x14ac:dyDescent="0.35">
      <c r="T6073" s="44">
        <v>6072</v>
      </c>
    </row>
    <row r="6074" spans="20:20" x14ac:dyDescent="0.35">
      <c r="T6074" s="44">
        <v>6073</v>
      </c>
    </row>
    <row r="6075" spans="20:20" x14ac:dyDescent="0.35">
      <c r="T6075" s="44">
        <v>6074</v>
      </c>
    </row>
    <row r="6076" spans="20:20" x14ac:dyDescent="0.35">
      <c r="T6076" s="44">
        <v>6075</v>
      </c>
    </row>
    <row r="6077" spans="20:20" x14ac:dyDescent="0.35">
      <c r="T6077" s="44">
        <v>6076</v>
      </c>
    </row>
    <row r="6078" spans="20:20" x14ac:dyDescent="0.35">
      <c r="T6078" s="44">
        <v>6077</v>
      </c>
    </row>
    <row r="6079" spans="20:20" x14ac:dyDescent="0.35">
      <c r="T6079" s="44">
        <v>6078</v>
      </c>
    </row>
    <row r="6080" spans="20:20" x14ac:dyDescent="0.35">
      <c r="T6080" s="44">
        <v>6079</v>
      </c>
    </row>
    <row r="6081" spans="20:20" x14ac:dyDescent="0.35">
      <c r="T6081" s="44">
        <v>6080</v>
      </c>
    </row>
    <row r="6082" spans="20:20" x14ac:dyDescent="0.35">
      <c r="T6082" s="44">
        <v>6081</v>
      </c>
    </row>
    <row r="6083" spans="20:20" x14ac:dyDescent="0.35">
      <c r="T6083" s="44">
        <v>6082</v>
      </c>
    </row>
    <row r="6084" spans="20:20" x14ac:dyDescent="0.35">
      <c r="T6084" s="44">
        <v>6083</v>
      </c>
    </row>
    <row r="6085" spans="20:20" x14ac:dyDescent="0.35">
      <c r="T6085" s="44">
        <v>6084</v>
      </c>
    </row>
    <row r="6086" spans="20:20" x14ac:dyDescent="0.35">
      <c r="T6086" s="44">
        <v>6085</v>
      </c>
    </row>
    <row r="6087" spans="20:20" x14ac:dyDescent="0.35">
      <c r="T6087" s="44">
        <v>6086</v>
      </c>
    </row>
    <row r="6088" spans="20:20" x14ac:dyDescent="0.35">
      <c r="T6088" s="44">
        <v>6087</v>
      </c>
    </row>
    <row r="6089" spans="20:20" x14ac:dyDescent="0.35">
      <c r="T6089" s="44">
        <v>6088</v>
      </c>
    </row>
    <row r="6090" spans="20:20" x14ac:dyDescent="0.35">
      <c r="T6090" s="44">
        <v>6089</v>
      </c>
    </row>
    <row r="6091" spans="20:20" x14ac:dyDescent="0.35">
      <c r="T6091" s="44">
        <v>6090</v>
      </c>
    </row>
    <row r="6092" spans="20:20" x14ac:dyDescent="0.35">
      <c r="T6092" s="44">
        <v>6091</v>
      </c>
    </row>
    <row r="6093" spans="20:20" x14ac:dyDescent="0.35">
      <c r="T6093" s="44">
        <v>6092</v>
      </c>
    </row>
    <row r="6094" spans="20:20" x14ac:dyDescent="0.35">
      <c r="T6094" s="44">
        <v>6093</v>
      </c>
    </row>
    <row r="6095" spans="20:20" x14ac:dyDescent="0.35">
      <c r="T6095" s="44">
        <v>6094</v>
      </c>
    </row>
    <row r="6096" spans="20:20" x14ac:dyDescent="0.35">
      <c r="T6096" s="44">
        <v>6095</v>
      </c>
    </row>
    <row r="6097" spans="20:20" x14ac:dyDescent="0.35">
      <c r="T6097" s="44">
        <v>6096</v>
      </c>
    </row>
    <row r="6098" spans="20:20" x14ac:dyDescent="0.35">
      <c r="T6098" s="44">
        <v>6097</v>
      </c>
    </row>
    <row r="6099" spans="20:20" x14ac:dyDescent="0.35">
      <c r="T6099" s="44">
        <v>6098</v>
      </c>
    </row>
    <row r="6100" spans="20:20" x14ac:dyDescent="0.35">
      <c r="T6100" s="44">
        <v>6099</v>
      </c>
    </row>
    <row r="6101" spans="20:20" x14ac:dyDescent="0.35">
      <c r="T6101" s="44">
        <v>6100</v>
      </c>
    </row>
    <row r="6102" spans="20:20" x14ac:dyDescent="0.35">
      <c r="T6102" s="44">
        <v>6101</v>
      </c>
    </row>
    <row r="6103" spans="20:20" x14ac:dyDescent="0.35">
      <c r="T6103" s="44">
        <v>6102</v>
      </c>
    </row>
    <row r="6104" spans="20:20" x14ac:dyDescent="0.35">
      <c r="T6104" s="44">
        <v>6103</v>
      </c>
    </row>
    <row r="6105" spans="20:20" x14ac:dyDescent="0.35">
      <c r="T6105" s="44">
        <v>6104</v>
      </c>
    </row>
    <row r="6106" spans="20:20" x14ac:dyDescent="0.35">
      <c r="T6106" s="44">
        <v>6105</v>
      </c>
    </row>
    <row r="6107" spans="20:20" x14ac:dyDescent="0.35">
      <c r="T6107" s="44">
        <v>6106</v>
      </c>
    </row>
    <row r="6108" spans="20:20" x14ac:dyDescent="0.35">
      <c r="T6108" s="44">
        <v>6107</v>
      </c>
    </row>
    <row r="6109" spans="20:20" x14ac:dyDescent="0.35">
      <c r="T6109" s="44">
        <v>6108</v>
      </c>
    </row>
    <row r="6110" spans="20:20" x14ac:dyDescent="0.35">
      <c r="T6110" s="44">
        <v>6109</v>
      </c>
    </row>
    <row r="6111" spans="20:20" x14ac:dyDescent="0.35">
      <c r="T6111" s="44">
        <v>6110</v>
      </c>
    </row>
    <row r="6112" spans="20:20" x14ac:dyDescent="0.35">
      <c r="T6112" s="44">
        <v>6111</v>
      </c>
    </row>
    <row r="6113" spans="20:20" x14ac:dyDescent="0.35">
      <c r="T6113" s="44">
        <v>6112</v>
      </c>
    </row>
    <row r="6114" spans="20:20" x14ac:dyDescent="0.35">
      <c r="T6114" s="44">
        <v>6113</v>
      </c>
    </row>
    <row r="6115" spans="20:20" x14ac:dyDescent="0.35">
      <c r="T6115" s="44">
        <v>6114</v>
      </c>
    </row>
    <row r="6116" spans="20:20" x14ac:dyDescent="0.35">
      <c r="T6116" s="44">
        <v>6115</v>
      </c>
    </row>
    <row r="6117" spans="20:20" x14ac:dyDescent="0.35">
      <c r="T6117" s="44">
        <v>6116</v>
      </c>
    </row>
    <row r="6118" spans="20:20" x14ac:dyDescent="0.35">
      <c r="T6118" s="44">
        <v>6117</v>
      </c>
    </row>
    <row r="6119" spans="20:20" x14ac:dyDescent="0.35">
      <c r="T6119" s="44">
        <v>6118</v>
      </c>
    </row>
    <row r="6120" spans="20:20" x14ac:dyDescent="0.35">
      <c r="T6120" s="44">
        <v>6119</v>
      </c>
    </row>
    <row r="6121" spans="20:20" x14ac:dyDescent="0.35">
      <c r="T6121" s="44">
        <v>6120</v>
      </c>
    </row>
    <row r="6122" spans="20:20" x14ac:dyDescent="0.35">
      <c r="T6122" s="44">
        <v>6121</v>
      </c>
    </row>
    <row r="6123" spans="20:20" x14ac:dyDescent="0.35">
      <c r="T6123" s="44">
        <v>6122</v>
      </c>
    </row>
    <row r="6124" spans="20:20" x14ac:dyDescent="0.35">
      <c r="T6124" s="44">
        <v>6123</v>
      </c>
    </row>
    <row r="6125" spans="20:20" x14ac:dyDescent="0.35">
      <c r="T6125" s="44">
        <v>6124</v>
      </c>
    </row>
    <row r="6126" spans="20:20" x14ac:dyDescent="0.35">
      <c r="T6126" s="44">
        <v>6125</v>
      </c>
    </row>
    <row r="6127" spans="20:20" x14ac:dyDescent="0.35">
      <c r="T6127" s="44">
        <v>6126</v>
      </c>
    </row>
    <row r="6128" spans="20:20" x14ac:dyDescent="0.35">
      <c r="T6128" s="44">
        <v>6127</v>
      </c>
    </row>
    <row r="6129" spans="20:20" x14ac:dyDescent="0.35">
      <c r="T6129" s="44">
        <v>6128</v>
      </c>
    </row>
    <row r="6130" spans="20:20" x14ac:dyDescent="0.35">
      <c r="T6130" s="44">
        <v>6129</v>
      </c>
    </row>
    <row r="6131" spans="20:20" x14ac:dyDescent="0.35">
      <c r="T6131" s="44">
        <v>6130</v>
      </c>
    </row>
    <row r="6132" spans="20:20" x14ac:dyDescent="0.35">
      <c r="T6132" s="44">
        <v>6131</v>
      </c>
    </row>
    <row r="6133" spans="20:20" x14ac:dyDescent="0.35">
      <c r="T6133" s="44">
        <v>6132</v>
      </c>
    </row>
    <row r="6134" spans="20:20" x14ac:dyDescent="0.35">
      <c r="T6134" s="44">
        <v>6133</v>
      </c>
    </row>
    <row r="6135" spans="20:20" x14ac:dyDescent="0.35">
      <c r="T6135" s="44">
        <v>6134</v>
      </c>
    </row>
    <row r="6136" spans="20:20" x14ac:dyDescent="0.35">
      <c r="T6136" s="44">
        <v>6135</v>
      </c>
    </row>
    <row r="6137" spans="20:20" x14ac:dyDescent="0.35">
      <c r="T6137" s="44">
        <v>6136</v>
      </c>
    </row>
    <row r="6138" spans="20:20" x14ac:dyDescent="0.35">
      <c r="T6138" s="44">
        <v>6137</v>
      </c>
    </row>
    <row r="6139" spans="20:20" x14ac:dyDescent="0.35">
      <c r="T6139" s="44">
        <v>6138</v>
      </c>
    </row>
    <row r="6140" spans="20:20" x14ac:dyDescent="0.35">
      <c r="T6140" s="44">
        <v>6139</v>
      </c>
    </row>
    <row r="6141" spans="20:20" x14ac:dyDescent="0.35">
      <c r="T6141" s="44">
        <v>6140</v>
      </c>
    </row>
    <row r="6142" spans="20:20" x14ac:dyDescent="0.35">
      <c r="T6142" s="44">
        <v>6141</v>
      </c>
    </row>
    <row r="6143" spans="20:20" x14ac:dyDescent="0.35">
      <c r="T6143" s="44">
        <v>6142</v>
      </c>
    </row>
    <row r="6144" spans="20:20" x14ac:dyDescent="0.35">
      <c r="T6144" s="44">
        <v>6143</v>
      </c>
    </row>
    <row r="6145" spans="20:20" x14ac:dyDescent="0.35">
      <c r="T6145" s="44">
        <v>6144</v>
      </c>
    </row>
    <row r="6146" spans="20:20" x14ac:dyDescent="0.35">
      <c r="T6146" s="44">
        <v>6145</v>
      </c>
    </row>
    <row r="6147" spans="20:20" x14ac:dyDescent="0.35">
      <c r="T6147" s="44">
        <v>6146</v>
      </c>
    </row>
    <row r="6148" spans="20:20" x14ac:dyDescent="0.35">
      <c r="T6148" s="44">
        <v>6147</v>
      </c>
    </row>
    <row r="6149" spans="20:20" x14ac:dyDescent="0.35">
      <c r="T6149" s="44">
        <v>6148</v>
      </c>
    </row>
    <row r="6150" spans="20:20" x14ac:dyDescent="0.35">
      <c r="T6150" s="44">
        <v>6149</v>
      </c>
    </row>
    <row r="6151" spans="20:20" x14ac:dyDescent="0.35">
      <c r="T6151" s="44">
        <v>6150</v>
      </c>
    </row>
    <row r="6152" spans="20:20" x14ac:dyDescent="0.35">
      <c r="T6152" s="44">
        <v>6151</v>
      </c>
    </row>
    <row r="6153" spans="20:20" x14ac:dyDescent="0.35">
      <c r="T6153" s="44">
        <v>6152</v>
      </c>
    </row>
    <row r="6154" spans="20:20" x14ac:dyDescent="0.35">
      <c r="T6154" s="44">
        <v>6153</v>
      </c>
    </row>
    <row r="6155" spans="20:20" x14ac:dyDescent="0.35">
      <c r="T6155" s="44">
        <v>6154</v>
      </c>
    </row>
    <row r="6156" spans="20:20" x14ac:dyDescent="0.35">
      <c r="T6156" s="44">
        <v>6155</v>
      </c>
    </row>
    <row r="6157" spans="20:20" x14ac:dyDescent="0.35">
      <c r="T6157" s="44">
        <v>6156</v>
      </c>
    </row>
    <row r="6158" spans="20:20" x14ac:dyDescent="0.35">
      <c r="T6158" s="44">
        <v>6157</v>
      </c>
    </row>
    <row r="6159" spans="20:20" x14ac:dyDescent="0.35">
      <c r="T6159" s="44">
        <v>6158</v>
      </c>
    </row>
    <row r="6160" spans="20:20" x14ac:dyDescent="0.35">
      <c r="T6160" s="44">
        <v>6159</v>
      </c>
    </row>
    <row r="6161" spans="20:20" x14ac:dyDescent="0.35">
      <c r="T6161" s="44">
        <v>6160</v>
      </c>
    </row>
    <row r="6162" spans="20:20" x14ac:dyDescent="0.35">
      <c r="T6162" s="44">
        <v>6161</v>
      </c>
    </row>
    <row r="6163" spans="20:20" x14ac:dyDescent="0.35">
      <c r="T6163" s="44">
        <v>6162</v>
      </c>
    </row>
    <row r="6164" spans="20:20" x14ac:dyDescent="0.35">
      <c r="T6164" s="44">
        <v>6163</v>
      </c>
    </row>
    <row r="6165" spans="20:20" x14ac:dyDescent="0.35">
      <c r="T6165" s="44">
        <v>6164</v>
      </c>
    </row>
    <row r="6166" spans="20:20" x14ac:dyDescent="0.35">
      <c r="T6166" s="44">
        <v>6165</v>
      </c>
    </row>
    <row r="6167" spans="20:20" x14ac:dyDescent="0.35">
      <c r="T6167" s="44">
        <v>6166</v>
      </c>
    </row>
    <row r="6168" spans="20:20" x14ac:dyDescent="0.35">
      <c r="T6168" s="44">
        <v>6167</v>
      </c>
    </row>
    <row r="6169" spans="20:20" x14ac:dyDescent="0.35">
      <c r="T6169" s="44">
        <v>6168</v>
      </c>
    </row>
    <row r="6170" spans="20:20" x14ac:dyDescent="0.35">
      <c r="T6170" s="44">
        <v>6169</v>
      </c>
    </row>
    <row r="6171" spans="20:20" x14ac:dyDescent="0.35">
      <c r="T6171" s="44">
        <v>6170</v>
      </c>
    </row>
    <row r="6172" spans="20:20" x14ac:dyDescent="0.35">
      <c r="T6172" s="44">
        <v>6171</v>
      </c>
    </row>
    <row r="6173" spans="20:20" x14ac:dyDescent="0.35">
      <c r="T6173" s="44">
        <v>6172</v>
      </c>
    </row>
    <row r="6174" spans="20:20" x14ac:dyDescent="0.35">
      <c r="T6174" s="44">
        <v>6173</v>
      </c>
    </row>
    <row r="6175" spans="20:20" x14ac:dyDescent="0.35">
      <c r="T6175" s="44">
        <v>6174</v>
      </c>
    </row>
    <row r="6176" spans="20:20" x14ac:dyDescent="0.35">
      <c r="T6176" s="44">
        <v>6175</v>
      </c>
    </row>
    <row r="6177" spans="20:20" x14ac:dyDescent="0.35">
      <c r="T6177" s="44">
        <v>6176</v>
      </c>
    </row>
    <row r="6178" spans="20:20" x14ac:dyDescent="0.35">
      <c r="T6178" s="44">
        <v>6177</v>
      </c>
    </row>
    <row r="6179" spans="20:20" x14ac:dyDescent="0.35">
      <c r="T6179" s="44">
        <v>6178</v>
      </c>
    </row>
    <row r="6180" spans="20:20" x14ac:dyDescent="0.35">
      <c r="T6180" s="44">
        <v>6179</v>
      </c>
    </row>
    <row r="6181" spans="20:20" x14ac:dyDescent="0.35">
      <c r="T6181" s="44">
        <v>6180</v>
      </c>
    </row>
    <row r="6182" spans="20:20" x14ac:dyDescent="0.35">
      <c r="T6182" s="44">
        <v>6181</v>
      </c>
    </row>
    <row r="6183" spans="20:20" x14ac:dyDescent="0.35">
      <c r="T6183" s="44">
        <v>6182</v>
      </c>
    </row>
    <row r="6184" spans="20:20" x14ac:dyDescent="0.35">
      <c r="T6184" s="44">
        <v>6183</v>
      </c>
    </row>
    <row r="6185" spans="20:20" x14ac:dyDescent="0.35">
      <c r="T6185" s="44">
        <v>6184</v>
      </c>
    </row>
    <row r="6186" spans="20:20" x14ac:dyDescent="0.35">
      <c r="T6186" s="44">
        <v>6185</v>
      </c>
    </row>
    <row r="6187" spans="20:20" x14ac:dyDescent="0.35">
      <c r="T6187" s="44">
        <v>6186</v>
      </c>
    </row>
    <row r="6188" spans="20:20" x14ac:dyDescent="0.35">
      <c r="T6188" s="44">
        <v>6187</v>
      </c>
    </row>
    <row r="6189" spans="20:20" x14ac:dyDescent="0.35">
      <c r="T6189" s="44">
        <v>6188</v>
      </c>
    </row>
    <row r="6190" spans="20:20" x14ac:dyDescent="0.35">
      <c r="T6190" s="44">
        <v>6189</v>
      </c>
    </row>
    <row r="6191" spans="20:20" x14ac:dyDescent="0.35">
      <c r="T6191" s="44">
        <v>6190</v>
      </c>
    </row>
    <row r="6192" spans="20:20" x14ac:dyDescent="0.35">
      <c r="T6192" s="44">
        <v>6191</v>
      </c>
    </row>
    <row r="6193" spans="20:20" x14ac:dyDescent="0.35">
      <c r="T6193" s="44">
        <v>6192</v>
      </c>
    </row>
    <row r="6194" spans="20:20" x14ac:dyDescent="0.35">
      <c r="T6194" s="44">
        <v>6193</v>
      </c>
    </row>
    <row r="6195" spans="20:20" x14ac:dyDescent="0.35">
      <c r="T6195" s="44">
        <v>6194</v>
      </c>
    </row>
    <row r="6196" spans="20:20" x14ac:dyDescent="0.35">
      <c r="T6196" s="44">
        <v>6195</v>
      </c>
    </row>
    <row r="6197" spans="20:20" x14ac:dyDescent="0.35">
      <c r="T6197" s="44">
        <v>6196</v>
      </c>
    </row>
    <row r="6198" spans="20:20" x14ac:dyDescent="0.35">
      <c r="T6198" s="44">
        <v>6197</v>
      </c>
    </row>
    <row r="6199" spans="20:20" x14ac:dyDescent="0.35">
      <c r="T6199" s="44">
        <v>6198</v>
      </c>
    </row>
    <row r="6200" spans="20:20" x14ac:dyDescent="0.35">
      <c r="T6200" s="44">
        <v>6199</v>
      </c>
    </row>
    <row r="6201" spans="20:20" x14ac:dyDescent="0.35">
      <c r="T6201" s="44">
        <v>6200</v>
      </c>
    </row>
    <row r="6202" spans="20:20" x14ac:dyDescent="0.35">
      <c r="T6202" s="44">
        <v>6201</v>
      </c>
    </row>
    <row r="6203" spans="20:20" x14ac:dyDescent="0.35">
      <c r="T6203" s="44">
        <v>6202</v>
      </c>
    </row>
    <row r="6204" spans="20:20" x14ac:dyDescent="0.35">
      <c r="T6204" s="44">
        <v>6203</v>
      </c>
    </row>
    <row r="6205" spans="20:20" x14ac:dyDescent="0.35">
      <c r="T6205" s="44">
        <v>6204</v>
      </c>
    </row>
    <row r="6206" spans="20:20" x14ac:dyDescent="0.35">
      <c r="T6206" s="44">
        <v>6205</v>
      </c>
    </row>
    <row r="6207" spans="20:20" x14ac:dyDescent="0.35">
      <c r="T6207" s="44">
        <v>6206</v>
      </c>
    </row>
    <row r="6208" spans="20:20" x14ac:dyDescent="0.35">
      <c r="T6208" s="44">
        <v>6207</v>
      </c>
    </row>
    <row r="6209" spans="20:20" x14ac:dyDescent="0.35">
      <c r="T6209" s="44">
        <v>6208</v>
      </c>
    </row>
    <row r="6210" spans="20:20" x14ac:dyDescent="0.35">
      <c r="T6210" s="44">
        <v>6209</v>
      </c>
    </row>
    <row r="6211" spans="20:20" x14ac:dyDescent="0.35">
      <c r="T6211" s="44">
        <v>6210</v>
      </c>
    </row>
    <row r="6212" spans="20:20" x14ac:dyDescent="0.35">
      <c r="T6212" s="44">
        <v>6211</v>
      </c>
    </row>
    <row r="6213" spans="20:20" x14ac:dyDescent="0.35">
      <c r="T6213" s="44">
        <v>6212</v>
      </c>
    </row>
    <row r="6214" spans="20:20" x14ac:dyDescent="0.35">
      <c r="T6214" s="44">
        <v>6213</v>
      </c>
    </row>
    <row r="6215" spans="20:20" x14ac:dyDescent="0.35">
      <c r="T6215" s="44">
        <v>6214</v>
      </c>
    </row>
    <row r="6216" spans="20:20" x14ac:dyDescent="0.35">
      <c r="T6216" s="44">
        <v>6215</v>
      </c>
    </row>
    <row r="6217" spans="20:20" x14ac:dyDescent="0.35">
      <c r="T6217" s="44">
        <v>6216</v>
      </c>
    </row>
    <row r="6218" spans="20:20" x14ac:dyDescent="0.35">
      <c r="T6218" s="44">
        <v>6217</v>
      </c>
    </row>
    <row r="6219" spans="20:20" x14ac:dyDescent="0.35">
      <c r="T6219" s="44">
        <v>6218</v>
      </c>
    </row>
    <row r="6220" spans="20:20" x14ac:dyDescent="0.35">
      <c r="T6220" s="44">
        <v>6219</v>
      </c>
    </row>
    <row r="6221" spans="20:20" x14ac:dyDescent="0.35">
      <c r="T6221" s="44">
        <v>6220</v>
      </c>
    </row>
    <row r="6222" spans="20:20" x14ac:dyDescent="0.35">
      <c r="T6222" s="44">
        <v>6221</v>
      </c>
    </row>
    <row r="6223" spans="20:20" x14ac:dyDescent="0.35">
      <c r="T6223" s="44">
        <v>6222</v>
      </c>
    </row>
    <row r="6224" spans="20:20" x14ac:dyDescent="0.35">
      <c r="T6224" s="44">
        <v>6223</v>
      </c>
    </row>
    <row r="6225" spans="20:20" x14ac:dyDescent="0.35">
      <c r="T6225" s="44">
        <v>6224</v>
      </c>
    </row>
    <row r="6226" spans="20:20" x14ac:dyDescent="0.35">
      <c r="T6226" s="44">
        <v>6225</v>
      </c>
    </row>
    <row r="6227" spans="20:20" x14ac:dyDescent="0.35">
      <c r="T6227" s="44">
        <v>6226</v>
      </c>
    </row>
    <row r="6228" spans="20:20" x14ac:dyDescent="0.35">
      <c r="T6228" s="44">
        <v>6227</v>
      </c>
    </row>
    <row r="6229" spans="20:20" x14ac:dyDescent="0.35">
      <c r="T6229" s="44">
        <v>6228</v>
      </c>
    </row>
    <row r="6230" spans="20:20" x14ac:dyDescent="0.35">
      <c r="T6230" s="44">
        <v>6229</v>
      </c>
    </row>
    <row r="6231" spans="20:20" x14ac:dyDescent="0.35">
      <c r="T6231" s="44">
        <v>6230</v>
      </c>
    </row>
    <row r="6232" spans="20:20" x14ac:dyDescent="0.35">
      <c r="T6232" s="44">
        <v>6231</v>
      </c>
    </row>
    <row r="6233" spans="20:20" x14ac:dyDescent="0.35">
      <c r="T6233" s="44">
        <v>6232</v>
      </c>
    </row>
    <row r="6234" spans="20:20" x14ac:dyDescent="0.35">
      <c r="T6234" s="44">
        <v>6233</v>
      </c>
    </row>
    <row r="6235" spans="20:20" x14ac:dyDescent="0.35">
      <c r="T6235" s="44">
        <v>6234</v>
      </c>
    </row>
    <row r="6236" spans="20:20" x14ac:dyDescent="0.35">
      <c r="T6236" s="44">
        <v>6235</v>
      </c>
    </row>
    <row r="6237" spans="20:20" x14ac:dyDescent="0.35">
      <c r="T6237" s="44">
        <v>6236</v>
      </c>
    </row>
    <row r="6238" spans="20:20" x14ac:dyDescent="0.35">
      <c r="T6238" s="44">
        <v>6237</v>
      </c>
    </row>
    <row r="6239" spans="20:20" x14ac:dyDescent="0.35">
      <c r="T6239" s="44">
        <v>6238</v>
      </c>
    </row>
    <row r="6240" spans="20:20" x14ac:dyDescent="0.35">
      <c r="T6240" s="44">
        <v>6239</v>
      </c>
    </row>
    <row r="6241" spans="20:20" x14ac:dyDescent="0.35">
      <c r="T6241" s="44">
        <v>6240</v>
      </c>
    </row>
    <row r="6242" spans="20:20" x14ac:dyDescent="0.35">
      <c r="T6242" s="44">
        <v>6241</v>
      </c>
    </row>
    <row r="6243" spans="20:20" x14ac:dyDescent="0.35">
      <c r="T6243" s="44">
        <v>6242</v>
      </c>
    </row>
    <row r="6244" spans="20:20" x14ac:dyDescent="0.35">
      <c r="T6244" s="44">
        <v>6243</v>
      </c>
    </row>
    <row r="6245" spans="20:20" x14ac:dyDescent="0.35">
      <c r="T6245" s="44">
        <v>6244</v>
      </c>
    </row>
    <row r="6246" spans="20:20" x14ac:dyDescent="0.35">
      <c r="T6246" s="44">
        <v>6245</v>
      </c>
    </row>
    <row r="6247" spans="20:20" x14ac:dyDescent="0.35">
      <c r="T6247" s="44">
        <v>6246</v>
      </c>
    </row>
    <row r="6248" spans="20:20" x14ac:dyDescent="0.35">
      <c r="T6248" s="44">
        <v>6247</v>
      </c>
    </row>
    <row r="6249" spans="20:20" x14ac:dyDescent="0.35">
      <c r="T6249" s="44">
        <v>6248</v>
      </c>
    </row>
    <row r="6250" spans="20:20" x14ac:dyDescent="0.35">
      <c r="T6250" s="44">
        <v>6249</v>
      </c>
    </row>
    <row r="6251" spans="20:20" x14ac:dyDescent="0.35">
      <c r="T6251" s="44">
        <v>6250</v>
      </c>
    </row>
    <row r="6252" spans="20:20" x14ac:dyDescent="0.35">
      <c r="T6252" s="44">
        <v>6251</v>
      </c>
    </row>
    <row r="6253" spans="20:20" x14ac:dyDescent="0.35">
      <c r="T6253" s="44">
        <v>6252</v>
      </c>
    </row>
    <row r="6254" spans="20:20" x14ac:dyDescent="0.35">
      <c r="T6254" s="44">
        <v>6253</v>
      </c>
    </row>
    <row r="6255" spans="20:20" x14ac:dyDescent="0.35">
      <c r="T6255" s="44">
        <v>6254</v>
      </c>
    </row>
    <row r="6256" spans="20:20" x14ac:dyDescent="0.35">
      <c r="T6256" s="44">
        <v>6255</v>
      </c>
    </row>
    <row r="6257" spans="20:20" x14ac:dyDescent="0.35">
      <c r="T6257" s="44">
        <v>6256</v>
      </c>
    </row>
    <row r="6258" spans="20:20" x14ac:dyDescent="0.35">
      <c r="T6258" s="44">
        <v>6257</v>
      </c>
    </row>
    <row r="6259" spans="20:20" x14ac:dyDescent="0.35">
      <c r="T6259" s="44">
        <v>6258</v>
      </c>
    </row>
    <row r="6260" spans="20:20" x14ac:dyDescent="0.35">
      <c r="T6260" s="44">
        <v>6259</v>
      </c>
    </row>
    <row r="6261" spans="20:20" x14ac:dyDescent="0.35">
      <c r="T6261" s="44">
        <v>6260</v>
      </c>
    </row>
    <row r="6262" spans="20:20" x14ac:dyDescent="0.35">
      <c r="T6262" s="44">
        <v>6261</v>
      </c>
    </row>
    <row r="6263" spans="20:20" x14ac:dyDescent="0.35">
      <c r="T6263" s="44">
        <v>6262</v>
      </c>
    </row>
    <row r="6264" spans="20:20" x14ac:dyDescent="0.35">
      <c r="T6264" s="44">
        <v>6263</v>
      </c>
    </row>
    <row r="6265" spans="20:20" x14ac:dyDescent="0.35">
      <c r="T6265" s="44">
        <v>6264</v>
      </c>
    </row>
    <row r="6266" spans="20:20" x14ac:dyDescent="0.35">
      <c r="T6266" s="44">
        <v>6265</v>
      </c>
    </row>
    <row r="6267" spans="20:20" x14ac:dyDescent="0.35">
      <c r="T6267" s="44">
        <v>6266</v>
      </c>
    </row>
    <row r="6268" spans="20:20" x14ac:dyDescent="0.35">
      <c r="T6268" s="44">
        <v>6267</v>
      </c>
    </row>
    <row r="6269" spans="20:20" x14ac:dyDescent="0.35">
      <c r="T6269" s="44">
        <v>6268</v>
      </c>
    </row>
    <row r="6270" spans="20:20" x14ac:dyDescent="0.35">
      <c r="T6270" s="44">
        <v>6269</v>
      </c>
    </row>
    <row r="6271" spans="20:20" x14ac:dyDescent="0.35">
      <c r="T6271" s="44">
        <v>6270</v>
      </c>
    </row>
    <row r="6272" spans="20:20" x14ac:dyDescent="0.35">
      <c r="T6272" s="44">
        <v>6271</v>
      </c>
    </row>
    <row r="6273" spans="20:20" x14ac:dyDescent="0.35">
      <c r="T6273" s="44">
        <v>6272</v>
      </c>
    </row>
    <row r="6274" spans="20:20" x14ac:dyDescent="0.35">
      <c r="T6274" s="44">
        <v>6273</v>
      </c>
    </row>
    <row r="6275" spans="20:20" x14ac:dyDescent="0.35">
      <c r="T6275" s="44">
        <v>6274</v>
      </c>
    </row>
    <row r="6276" spans="20:20" x14ac:dyDescent="0.35">
      <c r="T6276" s="44">
        <v>6275</v>
      </c>
    </row>
    <row r="6277" spans="20:20" x14ac:dyDescent="0.35">
      <c r="T6277" s="44">
        <v>6276</v>
      </c>
    </row>
    <row r="6278" spans="20:20" x14ac:dyDescent="0.35">
      <c r="T6278" s="44">
        <v>6277</v>
      </c>
    </row>
    <row r="6279" spans="20:20" x14ac:dyDescent="0.35">
      <c r="T6279" s="44">
        <v>6278</v>
      </c>
    </row>
    <row r="6280" spans="20:20" x14ac:dyDescent="0.35">
      <c r="T6280" s="44">
        <v>6279</v>
      </c>
    </row>
    <row r="6281" spans="20:20" x14ac:dyDescent="0.35">
      <c r="T6281" s="44">
        <v>6280</v>
      </c>
    </row>
    <row r="6282" spans="20:20" x14ac:dyDescent="0.35">
      <c r="T6282" s="44">
        <v>6281</v>
      </c>
    </row>
    <row r="6283" spans="20:20" x14ac:dyDescent="0.35">
      <c r="T6283" s="44">
        <v>6282</v>
      </c>
    </row>
    <row r="6284" spans="20:20" x14ac:dyDescent="0.35">
      <c r="T6284" s="44">
        <v>6283</v>
      </c>
    </row>
    <row r="6285" spans="20:20" x14ac:dyDescent="0.35">
      <c r="T6285" s="44">
        <v>6284</v>
      </c>
    </row>
    <row r="6286" spans="20:20" x14ac:dyDescent="0.35">
      <c r="T6286" s="44">
        <v>6285</v>
      </c>
    </row>
    <row r="6287" spans="20:20" x14ac:dyDescent="0.35">
      <c r="T6287" s="44">
        <v>6286</v>
      </c>
    </row>
    <row r="6288" spans="20:20" x14ac:dyDescent="0.35">
      <c r="T6288" s="44">
        <v>6287</v>
      </c>
    </row>
    <row r="6289" spans="20:20" x14ac:dyDescent="0.35">
      <c r="T6289" s="44">
        <v>6288</v>
      </c>
    </row>
    <row r="6290" spans="20:20" x14ac:dyDescent="0.35">
      <c r="T6290" s="44">
        <v>6289</v>
      </c>
    </row>
    <row r="6291" spans="20:20" x14ac:dyDescent="0.35">
      <c r="T6291" s="44">
        <v>6290</v>
      </c>
    </row>
    <row r="6292" spans="20:20" x14ac:dyDescent="0.35">
      <c r="T6292" s="44">
        <v>6291</v>
      </c>
    </row>
    <row r="6293" spans="20:20" x14ac:dyDescent="0.35">
      <c r="T6293" s="44">
        <v>6292</v>
      </c>
    </row>
    <row r="6294" spans="20:20" x14ac:dyDescent="0.35">
      <c r="T6294" s="44">
        <v>6293</v>
      </c>
    </row>
    <row r="6295" spans="20:20" x14ac:dyDescent="0.35">
      <c r="T6295" s="44">
        <v>6294</v>
      </c>
    </row>
    <row r="6296" spans="20:20" x14ac:dyDescent="0.35">
      <c r="T6296" s="44">
        <v>6295</v>
      </c>
    </row>
    <row r="6297" spans="20:20" x14ac:dyDescent="0.35">
      <c r="T6297" s="44">
        <v>6296</v>
      </c>
    </row>
    <row r="6298" spans="20:20" x14ac:dyDescent="0.35">
      <c r="T6298" s="44">
        <v>6297</v>
      </c>
    </row>
    <row r="6299" spans="20:20" x14ac:dyDescent="0.35">
      <c r="T6299" s="44">
        <v>6298</v>
      </c>
    </row>
    <row r="6300" spans="20:20" x14ac:dyDescent="0.35">
      <c r="T6300" s="44">
        <v>6299</v>
      </c>
    </row>
    <row r="6301" spans="20:20" x14ac:dyDescent="0.35">
      <c r="T6301" s="44">
        <v>6300</v>
      </c>
    </row>
    <row r="6302" spans="20:20" x14ac:dyDescent="0.35">
      <c r="T6302" s="44">
        <v>6301</v>
      </c>
    </row>
    <row r="6303" spans="20:20" x14ac:dyDescent="0.35">
      <c r="T6303" s="44">
        <v>6302</v>
      </c>
    </row>
    <row r="6304" spans="20:20" x14ac:dyDescent="0.35">
      <c r="T6304" s="44">
        <v>6303</v>
      </c>
    </row>
    <row r="6305" spans="20:20" x14ac:dyDescent="0.35">
      <c r="T6305" s="44">
        <v>6304</v>
      </c>
    </row>
    <row r="6306" spans="20:20" x14ac:dyDescent="0.35">
      <c r="T6306" s="44">
        <v>6305</v>
      </c>
    </row>
    <row r="6307" spans="20:20" x14ac:dyDescent="0.35">
      <c r="T6307" s="44">
        <v>6306</v>
      </c>
    </row>
    <row r="6308" spans="20:20" x14ac:dyDescent="0.35">
      <c r="T6308" s="44">
        <v>6307</v>
      </c>
    </row>
    <row r="6309" spans="20:20" x14ac:dyDescent="0.35">
      <c r="T6309" s="44">
        <v>6308</v>
      </c>
    </row>
    <row r="6310" spans="20:20" x14ac:dyDescent="0.35">
      <c r="T6310" s="44">
        <v>6309</v>
      </c>
    </row>
    <row r="6311" spans="20:20" x14ac:dyDescent="0.35">
      <c r="T6311" s="44">
        <v>6310</v>
      </c>
    </row>
    <row r="6312" spans="20:20" x14ac:dyDescent="0.35">
      <c r="T6312" s="44">
        <v>6311</v>
      </c>
    </row>
    <row r="6313" spans="20:20" x14ac:dyDescent="0.35">
      <c r="T6313" s="44">
        <v>6312</v>
      </c>
    </row>
    <row r="6314" spans="20:20" x14ac:dyDescent="0.35">
      <c r="T6314" s="44">
        <v>6313</v>
      </c>
    </row>
    <row r="6315" spans="20:20" x14ac:dyDescent="0.35">
      <c r="T6315" s="44">
        <v>6314</v>
      </c>
    </row>
    <row r="6316" spans="20:20" x14ac:dyDescent="0.35">
      <c r="T6316" s="44">
        <v>6315</v>
      </c>
    </row>
    <row r="6317" spans="20:20" x14ac:dyDescent="0.35">
      <c r="T6317" s="44">
        <v>6316</v>
      </c>
    </row>
    <row r="6318" spans="20:20" x14ac:dyDescent="0.35">
      <c r="T6318" s="44">
        <v>6317</v>
      </c>
    </row>
    <row r="6319" spans="20:20" x14ac:dyDescent="0.35">
      <c r="T6319" s="44">
        <v>6318</v>
      </c>
    </row>
    <row r="6320" spans="20:20" x14ac:dyDescent="0.35">
      <c r="T6320" s="44">
        <v>6319</v>
      </c>
    </row>
    <row r="6321" spans="20:20" x14ac:dyDescent="0.35">
      <c r="T6321" s="44">
        <v>6320</v>
      </c>
    </row>
    <row r="6322" spans="20:20" x14ac:dyDescent="0.35">
      <c r="T6322" s="44">
        <v>6321</v>
      </c>
    </row>
    <row r="6323" spans="20:20" x14ac:dyDescent="0.35">
      <c r="T6323" s="44">
        <v>6322</v>
      </c>
    </row>
    <row r="6324" spans="20:20" x14ac:dyDescent="0.35">
      <c r="T6324" s="44">
        <v>6323</v>
      </c>
    </row>
    <row r="6325" spans="20:20" x14ac:dyDescent="0.35">
      <c r="T6325" s="44">
        <v>6324</v>
      </c>
    </row>
    <row r="6326" spans="20:20" x14ac:dyDescent="0.35">
      <c r="T6326" s="44">
        <v>6325</v>
      </c>
    </row>
    <row r="6327" spans="20:20" x14ac:dyDescent="0.35">
      <c r="T6327" s="44">
        <v>6326</v>
      </c>
    </row>
    <row r="6328" spans="20:20" x14ac:dyDescent="0.35">
      <c r="T6328" s="44">
        <v>6327</v>
      </c>
    </row>
    <row r="6329" spans="20:20" x14ac:dyDescent="0.35">
      <c r="T6329" s="44">
        <v>6328</v>
      </c>
    </row>
    <row r="6330" spans="20:20" x14ac:dyDescent="0.35">
      <c r="T6330" s="44">
        <v>6329</v>
      </c>
    </row>
    <row r="6331" spans="20:20" x14ac:dyDescent="0.35">
      <c r="T6331" s="44">
        <v>6330</v>
      </c>
    </row>
    <row r="6332" spans="20:20" x14ac:dyDescent="0.35">
      <c r="T6332" s="44">
        <v>6331</v>
      </c>
    </row>
    <row r="6333" spans="20:20" x14ac:dyDescent="0.35">
      <c r="T6333" s="44">
        <v>6332</v>
      </c>
    </row>
    <row r="6334" spans="20:20" x14ac:dyDescent="0.35">
      <c r="T6334" s="44">
        <v>6333</v>
      </c>
    </row>
    <row r="6335" spans="20:20" x14ac:dyDescent="0.35">
      <c r="T6335" s="44">
        <v>6334</v>
      </c>
    </row>
    <row r="6336" spans="20:20" x14ac:dyDescent="0.35">
      <c r="T6336" s="44">
        <v>6335</v>
      </c>
    </row>
    <row r="6337" spans="20:20" x14ac:dyDescent="0.35">
      <c r="T6337" s="44">
        <v>6336</v>
      </c>
    </row>
    <row r="6338" spans="20:20" x14ac:dyDescent="0.35">
      <c r="T6338" s="44">
        <v>6337</v>
      </c>
    </row>
    <row r="6339" spans="20:20" x14ac:dyDescent="0.35">
      <c r="T6339" s="44">
        <v>6338</v>
      </c>
    </row>
    <row r="6340" spans="20:20" x14ac:dyDescent="0.35">
      <c r="T6340" s="44">
        <v>6339</v>
      </c>
    </row>
    <row r="6341" spans="20:20" x14ac:dyDescent="0.35">
      <c r="T6341" s="44">
        <v>6340</v>
      </c>
    </row>
    <row r="6342" spans="20:20" x14ac:dyDescent="0.35">
      <c r="T6342" s="44">
        <v>6341</v>
      </c>
    </row>
    <row r="6343" spans="20:20" x14ac:dyDescent="0.35">
      <c r="T6343" s="44">
        <v>6342</v>
      </c>
    </row>
    <row r="6344" spans="20:20" x14ac:dyDescent="0.35">
      <c r="T6344" s="44">
        <v>6343</v>
      </c>
    </row>
    <row r="6345" spans="20:20" x14ac:dyDescent="0.35">
      <c r="T6345" s="44">
        <v>6344</v>
      </c>
    </row>
    <row r="6346" spans="20:20" x14ac:dyDescent="0.35">
      <c r="T6346" s="44">
        <v>6345</v>
      </c>
    </row>
    <row r="6347" spans="20:20" x14ac:dyDescent="0.35">
      <c r="T6347" s="44">
        <v>6346</v>
      </c>
    </row>
    <row r="6348" spans="20:20" x14ac:dyDescent="0.35">
      <c r="T6348" s="44">
        <v>6347</v>
      </c>
    </row>
    <row r="6349" spans="20:20" x14ac:dyDescent="0.35">
      <c r="T6349" s="44">
        <v>6348</v>
      </c>
    </row>
    <row r="6350" spans="20:20" x14ac:dyDescent="0.35">
      <c r="T6350" s="44">
        <v>6349</v>
      </c>
    </row>
    <row r="6351" spans="20:20" x14ac:dyDescent="0.35">
      <c r="T6351" s="44">
        <v>6350</v>
      </c>
    </row>
    <row r="6352" spans="20:20" x14ac:dyDescent="0.35">
      <c r="T6352" s="44">
        <v>6351</v>
      </c>
    </row>
    <row r="6353" spans="20:20" x14ac:dyDescent="0.35">
      <c r="T6353" s="44">
        <v>6352</v>
      </c>
    </row>
    <row r="6354" spans="20:20" x14ac:dyDescent="0.35">
      <c r="T6354" s="44">
        <v>6353</v>
      </c>
    </row>
    <row r="6355" spans="20:20" x14ac:dyDescent="0.35">
      <c r="T6355" s="44">
        <v>6354</v>
      </c>
    </row>
    <row r="6356" spans="20:20" x14ac:dyDescent="0.35">
      <c r="T6356" s="44">
        <v>6355</v>
      </c>
    </row>
    <row r="6357" spans="20:20" x14ac:dyDescent="0.35">
      <c r="T6357" s="44">
        <v>6356</v>
      </c>
    </row>
    <row r="6358" spans="20:20" x14ac:dyDescent="0.35">
      <c r="T6358" s="44">
        <v>6357</v>
      </c>
    </row>
    <row r="6359" spans="20:20" x14ac:dyDescent="0.35">
      <c r="T6359" s="44">
        <v>6358</v>
      </c>
    </row>
    <row r="6360" spans="20:20" x14ac:dyDescent="0.35">
      <c r="T6360" s="44">
        <v>6359</v>
      </c>
    </row>
    <row r="6361" spans="20:20" x14ac:dyDescent="0.35">
      <c r="T6361" s="44">
        <v>6360</v>
      </c>
    </row>
    <row r="6362" spans="20:20" x14ac:dyDescent="0.35">
      <c r="T6362" s="44">
        <v>6361</v>
      </c>
    </row>
    <row r="6363" spans="20:20" x14ac:dyDescent="0.35">
      <c r="T6363" s="44">
        <v>6362</v>
      </c>
    </row>
    <row r="6364" spans="20:20" x14ac:dyDescent="0.35">
      <c r="T6364" s="44">
        <v>6363</v>
      </c>
    </row>
    <row r="6365" spans="20:20" x14ac:dyDescent="0.35">
      <c r="T6365" s="44">
        <v>6364</v>
      </c>
    </row>
    <row r="6366" spans="20:20" x14ac:dyDescent="0.35">
      <c r="T6366" s="44">
        <v>6365</v>
      </c>
    </row>
    <row r="6367" spans="20:20" x14ac:dyDescent="0.35">
      <c r="T6367" s="44">
        <v>6366</v>
      </c>
    </row>
    <row r="6368" spans="20:20" x14ac:dyDescent="0.35">
      <c r="T6368" s="44">
        <v>6367</v>
      </c>
    </row>
    <row r="6369" spans="20:20" x14ac:dyDescent="0.35">
      <c r="T6369" s="44">
        <v>6368</v>
      </c>
    </row>
    <row r="6370" spans="20:20" x14ac:dyDescent="0.35">
      <c r="T6370" s="44">
        <v>6369</v>
      </c>
    </row>
    <row r="6371" spans="20:20" x14ac:dyDescent="0.35">
      <c r="T6371" s="44">
        <v>6370</v>
      </c>
    </row>
    <row r="6372" spans="20:20" x14ac:dyDescent="0.35">
      <c r="T6372" s="44">
        <v>6371</v>
      </c>
    </row>
    <row r="6373" spans="20:20" x14ac:dyDescent="0.35">
      <c r="T6373" s="44">
        <v>6372</v>
      </c>
    </row>
    <row r="6374" spans="20:20" x14ac:dyDescent="0.35">
      <c r="T6374" s="44">
        <v>6373</v>
      </c>
    </row>
    <row r="6375" spans="20:20" x14ac:dyDescent="0.35">
      <c r="T6375" s="44">
        <v>6374</v>
      </c>
    </row>
    <row r="6376" spans="20:20" x14ac:dyDescent="0.35">
      <c r="T6376" s="44">
        <v>6375</v>
      </c>
    </row>
    <row r="6377" spans="20:20" x14ac:dyDescent="0.35">
      <c r="T6377" s="44">
        <v>6376</v>
      </c>
    </row>
    <row r="6378" spans="20:20" x14ac:dyDescent="0.35">
      <c r="T6378" s="44">
        <v>6377</v>
      </c>
    </row>
    <row r="6379" spans="20:20" x14ac:dyDescent="0.35">
      <c r="T6379" s="44">
        <v>6378</v>
      </c>
    </row>
    <row r="6380" spans="20:20" x14ac:dyDescent="0.35">
      <c r="T6380" s="44">
        <v>6379</v>
      </c>
    </row>
    <row r="6381" spans="20:20" x14ac:dyDescent="0.35">
      <c r="T6381" s="44">
        <v>6380</v>
      </c>
    </row>
    <row r="6382" spans="20:20" x14ac:dyDescent="0.35">
      <c r="T6382" s="44">
        <v>6381</v>
      </c>
    </row>
    <row r="6383" spans="20:20" x14ac:dyDescent="0.35">
      <c r="T6383" s="44">
        <v>6382</v>
      </c>
    </row>
    <row r="6384" spans="20:20" x14ac:dyDescent="0.35">
      <c r="T6384" s="44">
        <v>6383</v>
      </c>
    </row>
    <row r="6385" spans="20:20" x14ac:dyDescent="0.35">
      <c r="T6385" s="44">
        <v>6384</v>
      </c>
    </row>
    <row r="6386" spans="20:20" x14ac:dyDescent="0.35">
      <c r="T6386" s="44">
        <v>6385</v>
      </c>
    </row>
    <row r="6387" spans="20:20" x14ac:dyDescent="0.35">
      <c r="T6387" s="44">
        <v>6386</v>
      </c>
    </row>
    <row r="6388" spans="20:20" x14ac:dyDescent="0.35">
      <c r="T6388" s="44">
        <v>6387</v>
      </c>
    </row>
    <row r="6389" spans="20:20" x14ac:dyDescent="0.35">
      <c r="T6389" s="44">
        <v>6388</v>
      </c>
    </row>
    <row r="6390" spans="20:20" x14ac:dyDescent="0.35">
      <c r="T6390" s="44">
        <v>6389</v>
      </c>
    </row>
    <row r="6391" spans="20:20" x14ac:dyDescent="0.35">
      <c r="T6391" s="44">
        <v>6390</v>
      </c>
    </row>
    <row r="6392" spans="20:20" x14ac:dyDescent="0.35">
      <c r="T6392" s="44">
        <v>6391</v>
      </c>
    </row>
    <row r="6393" spans="20:20" x14ac:dyDescent="0.35">
      <c r="T6393" s="44">
        <v>6392</v>
      </c>
    </row>
    <row r="6394" spans="20:20" x14ac:dyDescent="0.35">
      <c r="T6394" s="44">
        <v>6393</v>
      </c>
    </row>
    <row r="6395" spans="20:20" x14ac:dyDescent="0.35">
      <c r="T6395" s="44">
        <v>6394</v>
      </c>
    </row>
    <row r="6396" spans="20:20" x14ac:dyDescent="0.35">
      <c r="T6396" s="44">
        <v>6395</v>
      </c>
    </row>
    <row r="6397" spans="20:20" x14ac:dyDescent="0.35">
      <c r="T6397" s="44">
        <v>6396</v>
      </c>
    </row>
    <row r="6398" spans="20:20" x14ac:dyDescent="0.35">
      <c r="T6398" s="44">
        <v>6397</v>
      </c>
    </row>
    <row r="6399" spans="20:20" x14ac:dyDescent="0.35">
      <c r="T6399" s="44">
        <v>6398</v>
      </c>
    </row>
    <row r="6400" spans="20:20" x14ac:dyDescent="0.35">
      <c r="T6400" s="44">
        <v>6399</v>
      </c>
    </row>
    <row r="6401" spans="20:20" x14ac:dyDescent="0.35">
      <c r="T6401" s="44">
        <v>6400</v>
      </c>
    </row>
    <row r="6402" spans="20:20" x14ac:dyDescent="0.35">
      <c r="T6402" s="44">
        <v>6401</v>
      </c>
    </row>
    <row r="6403" spans="20:20" x14ac:dyDescent="0.35">
      <c r="T6403" s="44">
        <v>6402</v>
      </c>
    </row>
    <row r="6404" spans="20:20" x14ac:dyDescent="0.35">
      <c r="T6404" s="44">
        <v>6403</v>
      </c>
    </row>
    <row r="6405" spans="20:20" x14ac:dyDescent="0.35">
      <c r="T6405" s="44">
        <v>6404</v>
      </c>
    </row>
    <row r="6406" spans="20:20" x14ac:dyDescent="0.35">
      <c r="T6406" s="44">
        <v>6405</v>
      </c>
    </row>
    <row r="6407" spans="20:20" x14ac:dyDescent="0.35">
      <c r="T6407" s="44">
        <v>6406</v>
      </c>
    </row>
    <row r="6408" spans="20:20" x14ac:dyDescent="0.35">
      <c r="T6408" s="44">
        <v>6407</v>
      </c>
    </row>
    <row r="6409" spans="20:20" x14ac:dyDescent="0.35">
      <c r="T6409" s="44">
        <v>6408</v>
      </c>
    </row>
    <row r="6410" spans="20:20" x14ac:dyDescent="0.35">
      <c r="T6410" s="44">
        <v>6409</v>
      </c>
    </row>
    <row r="6411" spans="20:20" x14ac:dyDescent="0.35">
      <c r="T6411" s="44">
        <v>6410</v>
      </c>
    </row>
    <row r="6412" spans="20:20" x14ac:dyDescent="0.35">
      <c r="T6412" s="44">
        <v>6411</v>
      </c>
    </row>
    <row r="6413" spans="20:20" x14ac:dyDescent="0.35">
      <c r="T6413" s="44">
        <v>6412</v>
      </c>
    </row>
    <row r="6414" spans="20:20" x14ac:dyDescent="0.35">
      <c r="T6414" s="44">
        <v>6413</v>
      </c>
    </row>
    <row r="6415" spans="20:20" x14ac:dyDescent="0.35">
      <c r="T6415" s="44">
        <v>6414</v>
      </c>
    </row>
    <row r="6416" spans="20:20" x14ac:dyDescent="0.35">
      <c r="T6416" s="44">
        <v>6415</v>
      </c>
    </row>
    <row r="6417" spans="20:20" x14ac:dyDescent="0.35">
      <c r="T6417" s="44">
        <v>6416</v>
      </c>
    </row>
    <row r="6418" spans="20:20" x14ac:dyDescent="0.35">
      <c r="T6418" s="44">
        <v>6417</v>
      </c>
    </row>
    <row r="6419" spans="20:20" x14ac:dyDescent="0.35">
      <c r="T6419" s="44">
        <v>6418</v>
      </c>
    </row>
    <row r="6420" spans="20:20" x14ac:dyDescent="0.35">
      <c r="T6420" s="44">
        <v>6419</v>
      </c>
    </row>
    <row r="6421" spans="20:20" x14ac:dyDescent="0.35">
      <c r="T6421" s="44">
        <v>6420</v>
      </c>
    </row>
    <row r="6422" spans="20:20" x14ac:dyDescent="0.35">
      <c r="T6422" s="44">
        <v>6421</v>
      </c>
    </row>
    <row r="6423" spans="20:20" x14ac:dyDescent="0.35">
      <c r="T6423" s="44">
        <v>6422</v>
      </c>
    </row>
    <row r="6424" spans="20:20" x14ac:dyDescent="0.35">
      <c r="T6424" s="44">
        <v>6423</v>
      </c>
    </row>
    <row r="6425" spans="20:20" x14ac:dyDescent="0.35">
      <c r="T6425" s="44">
        <v>6424</v>
      </c>
    </row>
    <row r="6426" spans="20:20" x14ac:dyDescent="0.35">
      <c r="T6426" s="44">
        <v>6425</v>
      </c>
    </row>
    <row r="6427" spans="20:20" x14ac:dyDescent="0.35">
      <c r="T6427" s="44">
        <v>6426</v>
      </c>
    </row>
    <row r="6428" spans="20:20" x14ac:dyDescent="0.35">
      <c r="T6428" s="44">
        <v>6427</v>
      </c>
    </row>
    <row r="6429" spans="20:20" x14ac:dyDescent="0.35">
      <c r="T6429" s="44">
        <v>6428</v>
      </c>
    </row>
    <row r="6430" spans="20:20" x14ac:dyDescent="0.35">
      <c r="T6430" s="44">
        <v>6429</v>
      </c>
    </row>
    <row r="6431" spans="20:20" x14ac:dyDescent="0.35">
      <c r="T6431" s="44">
        <v>6430</v>
      </c>
    </row>
    <row r="6432" spans="20:20" x14ac:dyDescent="0.35">
      <c r="T6432" s="44">
        <v>6431</v>
      </c>
    </row>
    <row r="6433" spans="20:20" x14ac:dyDescent="0.35">
      <c r="T6433" s="44">
        <v>6432</v>
      </c>
    </row>
    <row r="6434" spans="20:20" x14ac:dyDescent="0.35">
      <c r="T6434" s="44">
        <v>6433</v>
      </c>
    </row>
    <row r="6435" spans="20:20" x14ac:dyDescent="0.35">
      <c r="T6435" s="44">
        <v>6434</v>
      </c>
    </row>
    <row r="6436" spans="20:20" x14ac:dyDescent="0.35">
      <c r="T6436" s="44">
        <v>6435</v>
      </c>
    </row>
    <row r="6437" spans="20:20" x14ac:dyDescent="0.35">
      <c r="T6437" s="44">
        <v>6436</v>
      </c>
    </row>
    <row r="6438" spans="20:20" x14ac:dyDescent="0.35">
      <c r="T6438" s="44">
        <v>6437</v>
      </c>
    </row>
    <row r="6439" spans="20:20" x14ac:dyDescent="0.35">
      <c r="T6439" s="44">
        <v>6438</v>
      </c>
    </row>
    <row r="6440" spans="20:20" x14ac:dyDescent="0.35">
      <c r="T6440" s="44">
        <v>6439</v>
      </c>
    </row>
    <row r="6441" spans="20:20" x14ac:dyDescent="0.35">
      <c r="T6441" s="44">
        <v>6440</v>
      </c>
    </row>
    <row r="6442" spans="20:20" x14ac:dyDescent="0.35">
      <c r="T6442" s="44">
        <v>6441</v>
      </c>
    </row>
    <row r="6443" spans="20:20" x14ac:dyDescent="0.35">
      <c r="T6443" s="44">
        <v>6442</v>
      </c>
    </row>
    <row r="6444" spans="20:20" x14ac:dyDescent="0.35">
      <c r="T6444" s="44">
        <v>6443</v>
      </c>
    </row>
    <row r="6445" spans="20:20" x14ac:dyDescent="0.35">
      <c r="T6445" s="44">
        <v>6444</v>
      </c>
    </row>
    <row r="6446" spans="20:20" x14ac:dyDescent="0.35">
      <c r="T6446" s="44">
        <v>6445</v>
      </c>
    </row>
    <row r="6447" spans="20:20" x14ac:dyDescent="0.35">
      <c r="T6447" s="44">
        <v>6446</v>
      </c>
    </row>
    <row r="6448" spans="20:20" x14ac:dyDescent="0.35">
      <c r="T6448" s="44">
        <v>6447</v>
      </c>
    </row>
    <row r="6449" spans="20:20" x14ac:dyDescent="0.35">
      <c r="T6449" s="44">
        <v>6448</v>
      </c>
    </row>
    <row r="6450" spans="20:20" x14ac:dyDescent="0.35">
      <c r="T6450" s="44">
        <v>6449</v>
      </c>
    </row>
    <row r="6451" spans="20:20" x14ac:dyDescent="0.35">
      <c r="T6451" s="44">
        <v>6450</v>
      </c>
    </row>
    <row r="6452" spans="20:20" x14ac:dyDescent="0.35">
      <c r="T6452" s="44">
        <v>6451</v>
      </c>
    </row>
    <row r="6453" spans="20:20" x14ac:dyDescent="0.35">
      <c r="T6453" s="44">
        <v>6452</v>
      </c>
    </row>
    <row r="6454" spans="20:20" x14ac:dyDescent="0.35">
      <c r="T6454" s="44">
        <v>6453</v>
      </c>
    </row>
    <row r="6455" spans="20:20" x14ac:dyDescent="0.35">
      <c r="T6455" s="44">
        <v>6454</v>
      </c>
    </row>
    <row r="6456" spans="20:20" x14ac:dyDescent="0.35">
      <c r="T6456" s="44">
        <v>6455</v>
      </c>
    </row>
    <row r="6457" spans="20:20" x14ac:dyDescent="0.35">
      <c r="T6457" s="44">
        <v>6456</v>
      </c>
    </row>
    <row r="6458" spans="20:20" x14ac:dyDescent="0.35">
      <c r="T6458" s="44">
        <v>6457</v>
      </c>
    </row>
    <row r="6459" spans="20:20" x14ac:dyDescent="0.35">
      <c r="T6459" s="44">
        <v>6458</v>
      </c>
    </row>
    <row r="6460" spans="20:20" x14ac:dyDescent="0.35">
      <c r="T6460" s="44">
        <v>6459</v>
      </c>
    </row>
    <row r="6461" spans="20:20" x14ac:dyDescent="0.35">
      <c r="T6461" s="44">
        <v>6460</v>
      </c>
    </row>
    <row r="6462" spans="20:20" x14ac:dyDescent="0.35">
      <c r="T6462" s="44">
        <v>6461</v>
      </c>
    </row>
    <row r="6463" spans="20:20" x14ac:dyDescent="0.35">
      <c r="T6463" s="44">
        <v>6462</v>
      </c>
    </row>
    <row r="6464" spans="20:20" x14ac:dyDescent="0.35">
      <c r="T6464" s="44">
        <v>6463</v>
      </c>
    </row>
    <row r="6465" spans="20:20" x14ac:dyDescent="0.35">
      <c r="T6465" s="44">
        <v>6464</v>
      </c>
    </row>
    <row r="6466" spans="20:20" x14ac:dyDescent="0.35">
      <c r="T6466" s="44">
        <v>6465</v>
      </c>
    </row>
    <row r="6467" spans="20:20" x14ac:dyDescent="0.35">
      <c r="T6467" s="44">
        <v>6466</v>
      </c>
    </row>
    <row r="6468" spans="20:20" x14ac:dyDescent="0.35">
      <c r="T6468" s="44">
        <v>6467</v>
      </c>
    </row>
    <row r="6469" spans="20:20" x14ac:dyDescent="0.35">
      <c r="T6469" s="44">
        <v>6468</v>
      </c>
    </row>
    <row r="6470" spans="20:20" x14ac:dyDescent="0.35">
      <c r="T6470" s="44">
        <v>6469</v>
      </c>
    </row>
    <row r="6471" spans="20:20" x14ac:dyDescent="0.35">
      <c r="T6471" s="44">
        <v>6470</v>
      </c>
    </row>
    <row r="6472" spans="20:20" x14ac:dyDescent="0.35">
      <c r="T6472" s="44">
        <v>6471</v>
      </c>
    </row>
    <row r="6473" spans="20:20" x14ac:dyDescent="0.35">
      <c r="T6473" s="44">
        <v>6472</v>
      </c>
    </row>
    <row r="6474" spans="20:20" x14ac:dyDescent="0.35">
      <c r="T6474" s="44">
        <v>6473</v>
      </c>
    </row>
    <row r="6475" spans="20:20" x14ac:dyDescent="0.35">
      <c r="T6475" s="44">
        <v>6474</v>
      </c>
    </row>
    <row r="6476" spans="20:20" x14ac:dyDescent="0.35">
      <c r="T6476" s="44">
        <v>6475</v>
      </c>
    </row>
    <row r="6477" spans="20:20" x14ac:dyDescent="0.35">
      <c r="T6477" s="44">
        <v>6476</v>
      </c>
    </row>
    <row r="6478" spans="20:20" x14ac:dyDescent="0.35">
      <c r="T6478" s="44">
        <v>6477</v>
      </c>
    </row>
    <row r="6479" spans="20:20" x14ac:dyDescent="0.35">
      <c r="T6479" s="44">
        <v>6478</v>
      </c>
    </row>
    <row r="6480" spans="20:20" x14ac:dyDescent="0.35">
      <c r="T6480" s="44">
        <v>6479</v>
      </c>
    </row>
    <row r="6481" spans="20:20" x14ac:dyDescent="0.35">
      <c r="T6481" s="44">
        <v>6480</v>
      </c>
    </row>
    <row r="6482" spans="20:20" x14ac:dyDescent="0.35">
      <c r="T6482" s="44">
        <v>6481</v>
      </c>
    </row>
    <row r="6483" spans="20:20" x14ac:dyDescent="0.35">
      <c r="T6483" s="44">
        <v>6482</v>
      </c>
    </row>
    <row r="6484" spans="20:20" x14ac:dyDescent="0.35">
      <c r="T6484" s="44">
        <v>6483</v>
      </c>
    </row>
    <row r="6485" spans="20:20" x14ac:dyDescent="0.35">
      <c r="T6485" s="44">
        <v>6484</v>
      </c>
    </row>
    <row r="6486" spans="20:20" x14ac:dyDescent="0.35">
      <c r="T6486" s="44">
        <v>6485</v>
      </c>
    </row>
    <row r="6487" spans="20:20" x14ac:dyDescent="0.35">
      <c r="T6487" s="44">
        <v>6486</v>
      </c>
    </row>
    <row r="6488" spans="20:20" x14ac:dyDescent="0.35">
      <c r="T6488" s="44">
        <v>6487</v>
      </c>
    </row>
    <row r="6489" spans="20:20" x14ac:dyDescent="0.35">
      <c r="T6489" s="44">
        <v>6488</v>
      </c>
    </row>
    <row r="6490" spans="20:20" x14ac:dyDescent="0.35">
      <c r="T6490" s="44">
        <v>6489</v>
      </c>
    </row>
    <row r="6491" spans="20:20" x14ac:dyDescent="0.35">
      <c r="T6491" s="44">
        <v>6490</v>
      </c>
    </row>
    <row r="6492" spans="20:20" x14ac:dyDescent="0.35">
      <c r="T6492" s="44">
        <v>6491</v>
      </c>
    </row>
    <row r="6493" spans="20:20" x14ac:dyDescent="0.35">
      <c r="T6493" s="44">
        <v>6492</v>
      </c>
    </row>
    <row r="6494" spans="20:20" x14ac:dyDescent="0.35">
      <c r="T6494" s="44">
        <v>6493</v>
      </c>
    </row>
    <row r="6495" spans="20:20" x14ac:dyDescent="0.35">
      <c r="T6495" s="44">
        <v>6494</v>
      </c>
    </row>
    <row r="6496" spans="20:20" x14ac:dyDescent="0.35">
      <c r="T6496" s="44">
        <v>6495</v>
      </c>
    </row>
    <row r="6497" spans="20:20" x14ac:dyDescent="0.35">
      <c r="T6497" s="44">
        <v>6496</v>
      </c>
    </row>
    <row r="6498" spans="20:20" x14ac:dyDescent="0.35">
      <c r="T6498" s="44">
        <v>6497</v>
      </c>
    </row>
    <row r="6499" spans="20:20" x14ac:dyDescent="0.35">
      <c r="T6499" s="44">
        <v>6498</v>
      </c>
    </row>
    <row r="6500" spans="20:20" x14ac:dyDescent="0.35">
      <c r="T6500" s="44">
        <v>6499</v>
      </c>
    </row>
    <row r="6501" spans="20:20" x14ac:dyDescent="0.35">
      <c r="T6501" s="44">
        <v>6500</v>
      </c>
    </row>
    <row r="6502" spans="20:20" x14ac:dyDescent="0.35">
      <c r="T6502" s="44">
        <v>6501</v>
      </c>
    </row>
    <row r="6503" spans="20:20" x14ac:dyDescent="0.35">
      <c r="T6503" s="44">
        <v>6502</v>
      </c>
    </row>
    <row r="6504" spans="20:20" x14ac:dyDescent="0.35">
      <c r="T6504" s="44">
        <v>6503</v>
      </c>
    </row>
    <row r="6505" spans="20:20" x14ac:dyDescent="0.35">
      <c r="T6505" s="44">
        <v>6504</v>
      </c>
    </row>
    <row r="6506" spans="20:20" x14ac:dyDescent="0.35">
      <c r="T6506" s="44">
        <v>6505</v>
      </c>
    </row>
    <row r="6507" spans="20:20" x14ac:dyDescent="0.35">
      <c r="T6507" s="44">
        <v>6506</v>
      </c>
    </row>
    <row r="6508" spans="20:20" x14ac:dyDescent="0.35">
      <c r="T6508" s="44">
        <v>6507</v>
      </c>
    </row>
    <row r="6509" spans="20:20" x14ac:dyDescent="0.35">
      <c r="T6509" s="44">
        <v>6508</v>
      </c>
    </row>
    <row r="6510" spans="20:20" x14ac:dyDescent="0.35">
      <c r="T6510" s="44">
        <v>6509</v>
      </c>
    </row>
    <row r="6511" spans="20:20" x14ac:dyDescent="0.35">
      <c r="T6511" s="44">
        <v>6510</v>
      </c>
    </row>
    <row r="6512" spans="20:20" x14ac:dyDescent="0.35">
      <c r="T6512" s="44">
        <v>6511</v>
      </c>
    </row>
    <row r="6513" spans="20:20" x14ac:dyDescent="0.35">
      <c r="T6513" s="44">
        <v>6512</v>
      </c>
    </row>
    <row r="6514" spans="20:20" x14ac:dyDescent="0.35">
      <c r="T6514" s="44">
        <v>6513</v>
      </c>
    </row>
    <row r="6515" spans="20:20" x14ac:dyDescent="0.35">
      <c r="T6515" s="44">
        <v>6514</v>
      </c>
    </row>
    <row r="6516" spans="20:20" x14ac:dyDescent="0.35">
      <c r="T6516" s="44">
        <v>6515</v>
      </c>
    </row>
    <row r="6517" spans="20:20" x14ac:dyDescent="0.35">
      <c r="T6517" s="44">
        <v>6516</v>
      </c>
    </row>
    <row r="6518" spans="20:20" x14ac:dyDescent="0.35">
      <c r="T6518" s="44">
        <v>6517</v>
      </c>
    </row>
    <row r="6519" spans="20:20" x14ac:dyDescent="0.35">
      <c r="T6519" s="44">
        <v>6518</v>
      </c>
    </row>
    <row r="6520" spans="20:20" x14ac:dyDescent="0.35">
      <c r="T6520" s="44">
        <v>6519</v>
      </c>
    </row>
    <row r="6521" spans="20:20" x14ac:dyDescent="0.35">
      <c r="T6521" s="44">
        <v>6520</v>
      </c>
    </row>
    <row r="6522" spans="20:20" x14ac:dyDescent="0.35">
      <c r="T6522" s="44">
        <v>6521</v>
      </c>
    </row>
    <row r="6523" spans="20:20" x14ac:dyDescent="0.35">
      <c r="T6523" s="44">
        <v>6522</v>
      </c>
    </row>
    <row r="6524" spans="20:20" x14ac:dyDescent="0.35">
      <c r="T6524" s="44">
        <v>6523</v>
      </c>
    </row>
    <row r="6525" spans="20:20" x14ac:dyDescent="0.35">
      <c r="T6525" s="44">
        <v>6524</v>
      </c>
    </row>
    <row r="6526" spans="20:20" x14ac:dyDescent="0.35">
      <c r="T6526" s="44">
        <v>6525</v>
      </c>
    </row>
    <row r="6527" spans="20:20" x14ac:dyDescent="0.35">
      <c r="T6527" s="44">
        <v>6526</v>
      </c>
    </row>
    <row r="6528" spans="20:20" x14ac:dyDescent="0.35">
      <c r="T6528" s="44">
        <v>6527</v>
      </c>
    </row>
    <row r="6529" spans="20:20" x14ac:dyDescent="0.35">
      <c r="T6529" s="44">
        <v>6528</v>
      </c>
    </row>
    <row r="6530" spans="20:20" x14ac:dyDescent="0.35">
      <c r="T6530" s="44">
        <v>6529</v>
      </c>
    </row>
    <row r="6531" spans="20:20" x14ac:dyDescent="0.35">
      <c r="T6531" s="44">
        <v>6530</v>
      </c>
    </row>
    <row r="6532" spans="20:20" x14ac:dyDescent="0.35">
      <c r="T6532" s="44">
        <v>6531</v>
      </c>
    </row>
    <row r="6533" spans="20:20" x14ac:dyDescent="0.35">
      <c r="T6533" s="44">
        <v>6532</v>
      </c>
    </row>
    <row r="6534" spans="20:20" x14ac:dyDescent="0.35">
      <c r="T6534" s="44">
        <v>6533</v>
      </c>
    </row>
    <row r="6535" spans="20:20" x14ac:dyDescent="0.35">
      <c r="T6535" s="44">
        <v>6534</v>
      </c>
    </row>
    <row r="6536" spans="20:20" x14ac:dyDescent="0.35">
      <c r="T6536" s="44">
        <v>6535</v>
      </c>
    </row>
    <row r="6537" spans="20:20" x14ac:dyDescent="0.35">
      <c r="T6537" s="44">
        <v>6536</v>
      </c>
    </row>
    <row r="6538" spans="20:20" x14ac:dyDescent="0.35">
      <c r="T6538" s="44">
        <v>6537</v>
      </c>
    </row>
    <row r="6539" spans="20:20" x14ac:dyDescent="0.35">
      <c r="T6539" s="44">
        <v>6538</v>
      </c>
    </row>
    <row r="6540" spans="20:20" x14ac:dyDescent="0.35">
      <c r="T6540" s="44">
        <v>6539</v>
      </c>
    </row>
    <row r="6541" spans="20:20" x14ac:dyDescent="0.35">
      <c r="T6541" s="44">
        <v>6540</v>
      </c>
    </row>
    <row r="6542" spans="20:20" x14ac:dyDescent="0.35">
      <c r="T6542" s="44">
        <v>6541</v>
      </c>
    </row>
    <row r="6543" spans="20:20" x14ac:dyDescent="0.35">
      <c r="T6543" s="44">
        <v>6542</v>
      </c>
    </row>
    <row r="6544" spans="20:20" x14ac:dyDescent="0.35">
      <c r="T6544" s="44">
        <v>6543</v>
      </c>
    </row>
    <row r="6545" spans="20:20" x14ac:dyDescent="0.35">
      <c r="T6545" s="44">
        <v>6544</v>
      </c>
    </row>
    <row r="6546" spans="20:20" x14ac:dyDescent="0.35">
      <c r="T6546" s="44">
        <v>6545</v>
      </c>
    </row>
    <row r="6547" spans="20:20" x14ac:dyDescent="0.35">
      <c r="T6547" s="44">
        <v>6546</v>
      </c>
    </row>
    <row r="6548" spans="20:20" x14ac:dyDescent="0.35">
      <c r="T6548" s="44">
        <v>6547</v>
      </c>
    </row>
    <row r="6549" spans="20:20" x14ac:dyDescent="0.35">
      <c r="T6549" s="44">
        <v>6548</v>
      </c>
    </row>
    <row r="6550" spans="20:20" x14ac:dyDescent="0.35">
      <c r="T6550" s="44">
        <v>6549</v>
      </c>
    </row>
    <row r="6551" spans="20:20" x14ac:dyDescent="0.35">
      <c r="T6551" s="44">
        <v>6550</v>
      </c>
    </row>
    <row r="6552" spans="20:20" x14ac:dyDescent="0.35">
      <c r="T6552" s="44">
        <v>6551</v>
      </c>
    </row>
    <row r="6553" spans="20:20" x14ac:dyDescent="0.35">
      <c r="T6553" s="44">
        <v>6552</v>
      </c>
    </row>
    <row r="6554" spans="20:20" x14ac:dyDescent="0.35">
      <c r="T6554" s="44">
        <v>6553</v>
      </c>
    </row>
    <row r="6555" spans="20:20" x14ac:dyDescent="0.35">
      <c r="T6555" s="44">
        <v>6554</v>
      </c>
    </row>
    <row r="6556" spans="20:20" x14ac:dyDescent="0.35">
      <c r="T6556" s="44">
        <v>6555</v>
      </c>
    </row>
    <row r="6557" spans="20:20" x14ac:dyDescent="0.35">
      <c r="T6557" s="44">
        <v>6556</v>
      </c>
    </row>
    <row r="6558" spans="20:20" x14ac:dyDescent="0.35">
      <c r="T6558" s="44">
        <v>6557</v>
      </c>
    </row>
    <row r="6559" spans="20:20" x14ac:dyDescent="0.35">
      <c r="T6559" s="44">
        <v>6558</v>
      </c>
    </row>
    <row r="6560" spans="20:20" x14ac:dyDescent="0.35">
      <c r="T6560" s="44">
        <v>6559</v>
      </c>
    </row>
    <row r="6561" spans="20:20" x14ac:dyDescent="0.35">
      <c r="T6561" s="44">
        <v>6560</v>
      </c>
    </row>
    <row r="6562" spans="20:20" x14ac:dyDescent="0.35">
      <c r="T6562" s="44">
        <v>6561</v>
      </c>
    </row>
    <row r="6563" spans="20:20" x14ac:dyDescent="0.35">
      <c r="T6563" s="44">
        <v>6562</v>
      </c>
    </row>
    <row r="6564" spans="20:20" x14ac:dyDescent="0.35">
      <c r="T6564" s="44">
        <v>6563</v>
      </c>
    </row>
    <row r="6565" spans="20:20" x14ac:dyDescent="0.35">
      <c r="T6565" s="44">
        <v>6564</v>
      </c>
    </row>
    <row r="6566" spans="20:20" x14ac:dyDescent="0.35">
      <c r="T6566" s="44">
        <v>6565</v>
      </c>
    </row>
    <row r="6567" spans="20:20" x14ac:dyDescent="0.35">
      <c r="T6567" s="44">
        <v>6566</v>
      </c>
    </row>
    <row r="6568" spans="20:20" x14ac:dyDescent="0.35">
      <c r="T6568" s="44">
        <v>6567</v>
      </c>
    </row>
    <row r="6569" spans="20:20" x14ac:dyDescent="0.35">
      <c r="T6569" s="44">
        <v>6568</v>
      </c>
    </row>
    <row r="6570" spans="20:20" x14ac:dyDescent="0.35">
      <c r="T6570" s="44">
        <v>6569</v>
      </c>
    </row>
    <row r="6571" spans="20:20" x14ac:dyDescent="0.35">
      <c r="T6571" s="44">
        <v>6570</v>
      </c>
    </row>
    <row r="6572" spans="20:20" x14ac:dyDescent="0.35">
      <c r="T6572" s="44">
        <v>6571</v>
      </c>
    </row>
    <row r="6573" spans="20:20" x14ac:dyDescent="0.35">
      <c r="T6573" s="44">
        <v>6572</v>
      </c>
    </row>
    <row r="6574" spans="20:20" x14ac:dyDescent="0.35">
      <c r="T6574" s="44">
        <v>6573</v>
      </c>
    </row>
    <row r="6575" spans="20:20" x14ac:dyDescent="0.35">
      <c r="T6575" s="44">
        <v>6574</v>
      </c>
    </row>
    <row r="6576" spans="20:20" x14ac:dyDescent="0.35">
      <c r="T6576" s="44">
        <v>6575</v>
      </c>
    </row>
    <row r="6577" spans="20:20" x14ac:dyDescent="0.35">
      <c r="T6577" s="44">
        <v>6576</v>
      </c>
    </row>
    <row r="6578" spans="20:20" x14ac:dyDescent="0.35">
      <c r="T6578" s="44">
        <v>6577</v>
      </c>
    </row>
    <row r="6579" spans="20:20" x14ac:dyDescent="0.35">
      <c r="T6579" s="44">
        <v>6578</v>
      </c>
    </row>
    <row r="6580" spans="20:20" x14ac:dyDescent="0.35">
      <c r="T6580" s="44">
        <v>6579</v>
      </c>
    </row>
    <row r="6581" spans="20:20" x14ac:dyDescent="0.35">
      <c r="T6581" s="44">
        <v>6580</v>
      </c>
    </row>
    <row r="6582" spans="20:20" x14ac:dyDescent="0.35">
      <c r="T6582" s="44">
        <v>6581</v>
      </c>
    </row>
    <row r="6583" spans="20:20" x14ac:dyDescent="0.35">
      <c r="T6583" s="44">
        <v>6582</v>
      </c>
    </row>
    <row r="6584" spans="20:20" x14ac:dyDescent="0.35">
      <c r="T6584" s="44">
        <v>6583</v>
      </c>
    </row>
    <row r="6585" spans="20:20" x14ac:dyDescent="0.35">
      <c r="T6585" s="44">
        <v>6584</v>
      </c>
    </row>
    <row r="6586" spans="20:20" x14ac:dyDescent="0.35">
      <c r="T6586" s="44">
        <v>6585</v>
      </c>
    </row>
    <row r="6587" spans="20:20" x14ac:dyDescent="0.35">
      <c r="T6587" s="44">
        <v>6586</v>
      </c>
    </row>
    <row r="6588" spans="20:20" x14ac:dyDescent="0.35">
      <c r="T6588" s="44">
        <v>6587</v>
      </c>
    </row>
    <row r="6589" spans="20:20" x14ac:dyDescent="0.35">
      <c r="T6589" s="44">
        <v>6588</v>
      </c>
    </row>
    <row r="6590" spans="20:20" x14ac:dyDescent="0.35">
      <c r="T6590" s="44">
        <v>6589</v>
      </c>
    </row>
    <row r="6591" spans="20:20" x14ac:dyDescent="0.35">
      <c r="T6591" s="44">
        <v>6590</v>
      </c>
    </row>
    <row r="6592" spans="20:20" x14ac:dyDescent="0.35">
      <c r="T6592" s="44">
        <v>6591</v>
      </c>
    </row>
    <row r="6593" spans="20:20" x14ac:dyDescent="0.35">
      <c r="T6593" s="44">
        <v>6592</v>
      </c>
    </row>
    <row r="6594" spans="20:20" x14ac:dyDescent="0.35">
      <c r="T6594" s="44">
        <v>6593</v>
      </c>
    </row>
    <row r="6595" spans="20:20" x14ac:dyDescent="0.35">
      <c r="T6595" s="44">
        <v>6594</v>
      </c>
    </row>
    <row r="6596" spans="20:20" x14ac:dyDescent="0.35">
      <c r="T6596" s="44">
        <v>6595</v>
      </c>
    </row>
    <row r="6597" spans="20:20" x14ac:dyDescent="0.35">
      <c r="T6597" s="44">
        <v>6596</v>
      </c>
    </row>
    <row r="6598" spans="20:20" x14ac:dyDescent="0.35">
      <c r="T6598" s="44">
        <v>6597</v>
      </c>
    </row>
    <row r="6599" spans="20:20" x14ac:dyDescent="0.35">
      <c r="T6599" s="44">
        <v>6598</v>
      </c>
    </row>
    <row r="6600" spans="20:20" x14ac:dyDescent="0.35">
      <c r="T6600" s="44">
        <v>6599</v>
      </c>
    </row>
    <row r="6601" spans="20:20" x14ac:dyDescent="0.35">
      <c r="T6601" s="44">
        <v>6600</v>
      </c>
    </row>
    <row r="6602" spans="20:20" x14ac:dyDescent="0.35">
      <c r="T6602" s="44">
        <v>6601</v>
      </c>
    </row>
    <row r="6603" spans="20:20" x14ac:dyDescent="0.35">
      <c r="T6603" s="44">
        <v>6602</v>
      </c>
    </row>
    <row r="6604" spans="20:20" x14ac:dyDescent="0.35">
      <c r="T6604" s="44">
        <v>6603</v>
      </c>
    </row>
    <row r="6605" spans="20:20" x14ac:dyDescent="0.35">
      <c r="T6605" s="44">
        <v>6604</v>
      </c>
    </row>
    <row r="6606" spans="20:20" x14ac:dyDescent="0.35">
      <c r="T6606" s="44">
        <v>6605</v>
      </c>
    </row>
    <row r="6607" spans="20:20" x14ac:dyDescent="0.35">
      <c r="T6607" s="44">
        <v>6606</v>
      </c>
    </row>
    <row r="6608" spans="20:20" x14ac:dyDescent="0.35">
      <c r="T6608" s="44">
        <v>6607</v>
      </c>
    </row>
    <row r="6609" spans="20:20" x14ac:dyDescent="0.35">
      <c r="T6609" s="44">
        <v>6608</v>
      </c>
    </row>
    <row r="6610" spans="20:20" x14ac:dyDescent="0.35">
      <c r="T6610" s="44">
        <v>6609</v>
      </c>
    </row>
    <row r="6611" spans="20:20" x14ac:dyDescent="0.35">
      <c r="T6611" s="44">
        <v>6610</v>
      </c>
    </row>
    <row r="6612" spans="20:20" x14ac:dyDescent="0.35">
      <c r="T6612" s="44">
        <v>6611</v>
      </c>
    </row>
    <row r="6613" spans="20:20" x14ac:dyDescent="0.35">
      <c r="T6613" s="44">
        <v>6612</v>
      </c>
    </row>
    <row r="6614" spans="20:20" x14ac:dyDescent="0.35">
      <c r="T6614" s="44">
        <v>6613</v>
      </c>
    </row>
    <row r="6615" spans="20:20" x14ac:dyDescent="0.35">
      <c r="T6615" s="44">
        <v>6614</v>
      </c>
    </row>
    <row r="6616" spans="20:20" x14ac:dyDescent="0.35">
      <c r="T6616" s="44">
        <v>6615</v>
      </c>
    </row>
    <row r="6617" spans="20:20" x14ac:dyDescent="0.35">
      <c r="T6617" s="44">
        <v>6616</v>
      </c>
    </row>
    <row r="6618" spans="20:20" x14ac:dyDescent="0.35">
      <c r="T6618" s="44">
        <v>6617</v>
      </c>
    </row>
    <row r="6619" spans="20:20" x14ac:dyDescent="0.35">
      <c r="T6619" s="44">
        <v>6618</v>
      </c>
    </row>
    <row r="6620" spans="20:20" x14ac:dyDescent="0.35">
      <c r="T6620" s="44">
        <v>6619</v>
      </c>
    </row>
    <row r="6621" spans="20:20" x14ac:dyDescent="0.35">
      <c r="T6621" s="44">
        <v>6620</v>
      </c>
    </row>
    <row r="6622" spans="20:20" x14ac:dyDescent="0.35">
      <c r="T6622" s="44">
        <v>6621</v>
      </c>
    </row>
    <row r="6623" spans="20:20" x14ac:dyDescent="0.35">
      <c r="T6623" s="44">
        <v>6622</v>
      </c>
    </row>
    <row r="6624" spans="20:20" x14ac:dyDescent="0.35">
      <c r="T6624" s="44">
        <v>6623</v>
      </c>
    </row>
    <row r="6625" spans="20:20" x14ac:dyDescent="0.35">
      <c r="T6625" s="44">
        <v>6624</v>
      </c>
    </row>
    <row r="6626" spans="20:20" x14ac:dyDescent="0.35">
      <c r="T6626" s="44">
        <v>6625</v>
      </c>
    </row>
    <row r="6627" spans="20:20" x14ac:dyDescent="0.35">
      <c r="T6627" s="44">
        <v>6626</v>
      </c>
    </row>
    <row r="6628" spans="20:20" x14ac:dyDescent="0.35">
      <c r="T6628" s="44">
        <v>6627</v>
      </c>
    </row>
    <row r="6629" spans="20:20" x14ac:dyDescent="0.35">
      <c r="T6629" s="44">
        <v>6628</v>
      </c>
    </row>
    <row r="6630" spans="20:20" x14ac:dyDescent="0.35">
      <c r="T6630" s="44">
        <v>6629</v>
      </c>
    </row>
    <row r="6631" spans="20:20" x14ac:dyDescent="0.35">
      <c r="T6631" s="44">
        <v>6630</v>
      </c>
    </row>
    <row r="6632" spans="20:20" x14ac:dyDescent="0.35">
      <c r="T6632" s="44">
        <v>6631</v>
      </c>
    </row>
    <row r="6633" spans="20:20" x14ac:dyDescent="0.35">
      <c r="T6633" s="44">
        <v>6632</v>
      </c>
    </row>
    <row r="6634" spans="20:20" x14ac:dyDescent="0.35">
      <c r="T6634" s="44">
        <v>6633</v>
      </c>
    </row>
    <row r="6635" spans="20:20" x14ac:dyDescent="0.35">
      <c r="T6635" s="44">
        <v>6634</v>
      </c>
    </row>
    <row r="6636" spans="20:20" x14ac:dyDescent="0.35">
      <c r="T6636" s="44">
        <v>6635</v>
      </c>
    </row>
    <row r="6637" spans="20:20" x14ac:dyDescent="0.35">
      <c r="T6637" s="44">
        <v>6636</v>
      </c>
    </row>
    <row r="6638" spans="20:20" x14ac:dyDescent="0.35">
      <c r="T6638" s="44">
        <v>6637</v>
      </c>
    </row>
    <row r="6639" spans="20:20" x14ac:dyDescent="0.35">
      <c r="T6639" s="44">
        <v>6638</v>
      </c>
    </row>
    <row r="6640" spans="20:20" x14ac:dyDescent="0.35">
      <c r="T6640" s="44">
        <v>6639</v>
      </c>
    </row>
    <row r="6641" spans="20:20" x14ac:dyDescent="0.35">
      <c r="T6641" s="44">
        <v>6640</v>
      </c>
    </row>
    <row r="6642" spans="20:20" x14ac:dyDescent="0.35">
      <c r="T6642" s="44">
        <v>6641</v>
      </c>
    </row>
    <row r="6643" spans="20:20" x14ac:dyDescent="0.35">
      <c r="T6643" s="44">
        <v>6642</v>
      </c>
    </row>
    <row r="6644" spans="20:20" x14ac:dyDescent="0.35">
      <c r="T6644" s="44">
        <v>6643</v>
      </c>
    </row>
    <row r="6645" spans="20:20" x14ac:dyDescent="0.35">
      <c r="T6645" s="44">
        <v>6644</v>
      </c>
    </row>
    <row r="6646" spans="20:20" x14ac:dyDescent="0.35">
      <c r="T6646" s="44">
        <v>6645</v>
      </c>
    </row>
    <row r="6647" spans="20:20" x14ac:dyDescent="0.35">
      <c r="T6647" s="44">
        <v>6646</v>
      </c>
    </row>
    <row r="6648" spans="20:20" x14ac:dyDescent="0.35">
      <c r="T6648" s="44">
        <v>6647</v>
      </c>
    </row>
    <row r="6649" spans="20:20" x14ac:dyDescent="0.35">
      <c r="T6649" s="44">
        <v>6648</v>
      </c>
    </row>
    <row r="6650" spans="20:20" x14ac:dyDescent="0.35">
      <c r="T6650" s="44">
        <v>6649</v>
      </c>
    </row>
    <row r="6651" spans="20:20" x14ac:dyDescent="0.35">
      <c r="T6651" s="44">
        <v>6650</v>
      </c>
    </row>
    <row r="6652" spans="20:20" x14ac:dyDescent="0.35">
      <c r="T6652" s="44">
        <v>6651</v>
      </c>
    </row>
    <row r="6653" spans="20:20" x14ac:dyDescent="0.35">
      <c r="T6653" s="44">
        <v>6652</v>
      </c>
    </row>
    <row r="6654" spans="20:20" x14ac:dyDescent="0.35">
      <c r="T6654" s="44">
        <v>6653</v>
      </c>
    </row>
    <row r="6655" spans="20:20" x14ac:dyDescent="0.35">
      <c r="T6655" s="44">
        <v>6654</v>
      </c>
    </row>
    <row r="6656" spans="20:20" x14ac:dyDescent="0.35">
      <c r="T6656" s="44">
        <v>6655</v>
      </c>
    </row>
    <row r="6657" spans="20:20" x14ac:dyDescent="0.35">
      <c r="T6657" s="44">
        <v>6656</v>
      </c>
    </row>
    <row r="6658" spans="20:20" x14ac:dyDescent="0.35">
      <c r="T6658" s="44">
        <v>6657</v>
      </c>
    </row>
    <row r="6659" spans="20:20" x14ac:dyDescent="0.35">
      <c r="T6659" s="44">
        <v>6658</v>
      </c>
    </row>
    <row r="6660" spans="20:20" x14ac:dyDescent="0.35">
      <c r="T6660" s="44">
        <v>6659</v>
      </c>
    </row>
    <row r="6661" spans="20:20" x14ac:dyDescent="0.35">
      <c r="T6661" s="44">
        <v>6660</v>
      </c>
    </row>
    <row r="6662" spans="20:20" x14ac:dyDescent="0.35">
      <c r="T6662" s="44">
        <v>6661</v>
      </c>
    </row>
    <row r="6663" spans="20:20" x14ac:dyDescent="0.35">
      <c r="T6663" s="44">
        <v>6662</v>
      </c>
    </row>
    <row r="6664" spans="20:20" x14ac:dyDescent="0.35">
      <c r="T6664" s="44">
        <v>6663</v>
      </c>
    </row>
    <row r="6665" spans="20:20" x14ac:dyDescent="0.35">
      <c r="T6665" s="44">
        <v>6664</v>
      </c>
    </row>
    <row r="6666" spans="20:20" x14ac:dyDescent="0.35">
      <c r="T6666" s="44">
        <v>6665</v>
      </c>
    </row>
    <row r="6667" spans="20:20" x14ac:dyDescent="0.35">
      <c r="T6667" s="44">
        <v>6666</v>
      </c>
    </row>
    <row r="6668" spans="20:20" x14ac:dyDescent="0.35">
      <c r="T6668" s="44">
        <v>6667</v>
      </c>
    </row>
    <row r="6669" spans="20:20" x14ac:dyDescent="0.35">
      <c r="T6669" s="44">
        <v>6668</v>
      </c>
    </row>
    <row r="6670" spans="20:20" x14ac:dyDescent="0.35">
      <c r="T6670" s="44">
        <v>6669</v>
      </c>
    </row>
    <row r="6671" spans="20:20" x14ac:dyDescent="0.35">
      <c r="T6671" s="44">
        <v>6670</v>
      </c>
    </row>
    <row r="6672" spans="20:20" x14ac:dyDescent="0.35">
      <c r="T6672" s="44">
        <v>6671</v>
      </c>
    </row>
    <row r="6673" spans="20:20" x14ac:dyDescent="0.35">
      <c r="T6673" s="44">
        <v>6672</v>
      </c>
    </row>
    <row r="6674" spans="20:20" x14ac:dyDescent="0.35">
      <c r="T6674" s="44">
        <v>6673</v>
      </c>
    </row>
    <row r="6675" spans="20:20" x14ac:dyDescent="0.35">
      <c r="T6675" s="44">
        <v>6674</v>
      </c>
    </row>
    <row r="6676" spans="20:20" x14ac:dyDescent="0.35">
      <c r="T6676" s="44">
        <v>6675</v>
      </c>
    </row>
    <row r="6677" spans="20:20" x14ac:dyDescent="0.35">
      <c r="T6677" s="44">
        <v>6676</v>
      </c>
    </row>
    <row r="6678" spans="20:20" x14ac:dyDescent="0.35">
      <c r="T6678" s="44">
        <v>6677</v>
      </c>
    </row>
    <row r="6679" spans="20:20" x14ac:dyDescent="0.35">
      <c r="T6679" s="44">
        <v>6678</v>
      </c>
    </row>
    <row r="6680" spans="20:20" x14ac:dyDescent="0.35">
      <c r="T6680" s="44">
        <v>6679</v>
      </c>
    </row>
    <row r="6681" spans="20:20" x14ac:dyDescent="0.35">
      <c r="T6681" s="44">
        <v>6680</v>
      </c>
    </row>
    <row r="6682" spans="20:20" x14ac:dyDescent="0.35">
      <c r="T6682" s="44">
        <v>6681</v>
      </c>
    </row>
    <row r="6683" spans="20:20" x14ac:dyDescent="0.35">
      <c r="T6683" s="44">
        <v>6682</v>
      </c>
    </row>
    <row r="6684" spans="20:20" x14ac:dyDescent="0.35">
      <c r="T6684" s="44">
        <v>6683</v>
      </c>
    </row>
    <row r="6685" spans="20:20" x14ac:dyDescent="0.35">
      <c r="T6685" s="44">
        <v>6684</v>
      </c>
    </row>
    <row r="6686" spans="20:20" x14ac:dyDescent="0.35">
      <c r="T6686" s="44">
        <v>6685</v>
      </c>
    </row>
    <row r="6687" spans="20:20" x14ac:dyDescent="0.35">
      <c r="T6687" s="44">
        <v>6686</v>
      </c>
    </row>
    <row r="6688" spans="20:20" x14ac:dyDescent="0.35">
      <c r="T6688" s="44">
        <v>6687</v>
      </c>
    </row>
    <row r="6689" spans="20:20" x14ac:dyDescent="0.35">
      <c r="T6689" s="44">
        <v>6688</v>
      </c>
    </row>
    <row r="6690" spans="20:20" x14ac:dyDescent="0.35">
      <c r="T6690" s="44">
        <v>6689</v>
      </c>
    </row>
    <row r="6691" spans="20:20" x14ac:dyDescent="0.35">
      <c r="T6691" s="44">
        <v>6690</v>
      </c>
    </row>
    <row r="6692" spans="20:20" x14ac:dyDescent="0.35">
      <c r="T6692" s="44">
        <v>6691</v>
      </c>
    </row>
    <row r="6693" spans="20:20" x14ac:dyDescent="0.35">
      <c r="T6693" s="44">
        <v>6692</v>
      </c>
    </row>
    <row r="6694" spans="20:20" x14ac:dyDescent="0.35">
      <c r="T6694" s="44">
        <v>6693</v>
      </c>
    </row>
    <row r="6695" spans="20:20" x14ac:dyDescent="0.35">
      <c r="T6695" s="44">
        <v>6694</v>
      </c>
    </row>
    <row r="6696" spans="20:20" x14ac:dyDescent="0.35">
      <c r="T6696" s="44">
        <v>6695</v>
      </c>
    </row>
    <row r="6697" spans="20:20" x14ac:dyDescent="0.35">
      <c r="T6697" s="44">
        <v>6696</v>
      </c>
    </row>
    <row r="6698" spans="20:20" x14ac:dyDescent="0.35">
      <c r="T6698" s="44">
        <v>6697</v>
      </c>
    </row>
    <row r="6699" spans="20:20" x14ac:dyDescent="0.35">
      <c r="T6699" s="44">
        <v>6698</v>
      </c>
    </row>
    <row r="6700" spans="20:20" x14ac:dyDescent="0.35">
      <c r="T6700" s="44">
        <v>6699</v>
      </c>
    </row>
    <row r="6701" spans="20:20" x14ac:dyDescent="0.35">
      <c r="T6701" s="44">
        <v>6700</v>
      </c>
    </row>
    <row r="6702" spans="20:20" x14ac:dyDescent="0.35">
      <c r="T6702" s="44">
        <v>6701</v>
      </c>
    </row>
    <row r="6703" spans="20:20" x14ac:dyDescent="0.35">
      <c r="T6703" s="44">
        <v>6702</v>
      </c>
    </row>
    <row r="6704" spans="20:20" x14ac:dyDescent="0.35">
      <c r="T6704" s="44">
        <v>6703</v>
      </c>
    </row>
    <row r="6705" spans="20:20" x14ac:dyDescent="0.35">
      <c r="T6705" s="44">
        <v>6704</v>
      </c>
    </row>
    <row r="6706" spans="20:20" x14ac:dyDescent="0.35">
      <c r="T6706" s="44">
        <v>6705</v>
      </c>
    </row>
    <row r="6707" spans="20:20" x14ac:dyDescent="0.35">
      <c r="T6707" s="44">
        <v>6706</v>
      </c>
    </row>
    <row r="6708" spans="20:20" x14ac:dyDescent="0.35">
      <c r="T6708" s="44">
        <v>6707</v>
      </c>
    </row>
    <row r="6709" spans="20:20" x14ac:dyDescent="0.35">
      <c r="T6709" s="44">
        <v>6708</v>
      </c>
    </row>
    <row r="6710" spans="20:20" x14ac:dyDescent="0.35">
      <c r="T6710" s="44">
        <v>6709</v>
      </c>
    </row>
    <row r="6711" spans="20:20" x14ac:dyDescent="0.35">
      <c r="T6711" s="44">
        <v>6710</v>
      </c>
    </row>
    <row r="6712" spans="20:20" x14ac:dyDescent="0.35">
      <c r="T6712" s="44">
        <v>6711</v>
      </c>
    </row>
    <row r="6713" spans="20:20" x14ac:dyDescent="0.35">
      <c r="T6713" s="44">
        <v>6712</v>
      </c>
    </row>
    <row r="6714" spans="20:20" x14ac:dyDescent="0.35">
      <c r="T6714" s="44">
        <v>6713</v>
      </c>
    </row>
    <row r="6715" spans="20:20" x14ac:dyDescent="0.35">
      <c r="T6715" s="44">
        <v>6714</v>
      </c>
    </row>
    <row r="6716" spans="20:20" x14ac:dyDescent="0.35">
      <c r="T6716" s="44">
        <v>6715</v>
      </c>
    </row>
    <row r="6717" spans="20:20" x14ac:dyDescent="0.35">
      <c r="T6717" s="44">
        <v>6716</v>
      </c>
    </row>
    <row r="6718" spans="20:20" x14ac:dyDescent="0.35">
      <c r="T6718" s="44">
        <v>6717</v>
      </c>
    </row>
    <row r="6719" spans="20:20" x14ac:dyDescent="0.35">
      <c r="T6719" s="44">
        <v>6718</v>
      </c>
    </row>
    <row r="6720" spans="20:20" x14ac:dyDescent="0.35">
      <c r="T6720" s="44">
        <v>6719</v>
      </c>
    </row>
    <row r="6721" spans="20:20" x14ac:dyDescent="0.35">
      <c r="T6721" s="44">
        <v>6720</v>
      </c>
    </row>
    <row r="6722" spans="20:20" x14ac:dyDescent="0.35">
      <c r="T6722" s="44">
        <v>6721</v>
      </c>
    </row>
    <row r="6723" spans="20:20" x14ac:dyDescent="0.35">
      <c r="T6723" s="44">
        <v>6722</v>
      </c>
    </row>
    <row r="6724" spans="20:20" x14ac:dyDescent="0.35">
      <c r="T6724" s="44">
        <v>6723</v>
      </c>
    </row>
    <row r="6725" spans="20:20" x14ac:dyDescent="0.35">
      <c r="T6725" s="44">
        <v>6724</v>
      </c>
    </row>
    <row r="6726" spans="20:20" x14ac:dyDescent="0.35">
      <c r="T6726" s="44">
        <v>6725</v>
      </c>
    </row>
    <row r="6727" spans="20:20" x14ac:dyDescent="0.35">
      <c r="T6727" s="44">
        <v>6726</v>
      </c>
    </row>
    <row r="6728" spans="20:20" x14ac:dyDescent="0.35">
      <c r="T6728" s="44">
        <v>6727</v>
      </c>
    </row>
    <row r="6729" spans="20:20" x14ac:dyDescent="0.35">
      <c r="T6729" s="44">
        <v>6728</v>
      </c>
    </row>
    <row r="6730" spans="20:20" x14ac:dyDescent="0.35">
      <c r="T6730" s="44">
        <v>6729</v>
      </c>
    </row>
    <row r="6731" spans="20:20" x14ac:dyDescent="0.35">
      <c r="T6731" s="44">
        <v>6730</v>
      </c>
    </row>
    <row r="6732" spans="20:20" x14ac:dyDescent="0.35">
      <c r="T6732" s="44">
        <v>6731</v>
      </c>
    </row>
    <row r="6733" spans="20:20" x14ac:dyDescent="0.35">
      <c r="T6733" s="44">
        <v>6732</v>
      </c>
    </row>
    <row r="6734" spans="20:20" x14ac:dyDescent="0.35">
      <c r="T6734" s="44">
        <v>6733</v>
      </c>
    </row>
    <row r="6735" spans="20:20" x14ac:dyDescent="0.35">
      <c r="T6735" s="44">
        <v>6734</v>
      </c>
    </row>
    <row r="6736" spans="20:20" x14ac:dyDescent="0.35">
      <c r="T6736" s="44">
        <v>6735</v>
      </c>
    </row>
    <row r="6737" spans="20:20" x14ac:dyDescent="0.35">
      <c r="T6737" s="44">
        <v>6736</v>
      </c>
    </row>
    <row r="6738" spans="20:20" x14ac:dyDescent="0.35">
      <c r="T6738" s="44">
        <v>6737</v>
      </c>
    </row>
    <row r="6739" spans="20:20" x14ac:dyDescent="0.35">
      <c r="T6739" s="44">
        <v>6738</v>
      </c>
    </row>
    <row r="6740" spans="20:20" x14ac:dyDescent="0.35">
      <c r="T6740" s="44">
        <v>6739</v>
      </c>
    </row>
    <row r="6741" spans="20:20" x14ac:dyDescent="0.35">
      <c r="T6741" s="44">
        <v>6740</v>
      </c>
    </row>
    <row r="6742" spans="20:20" x14ac:dyDescent="0.35">
      <c r="T6742" s="44">
        <v>6741</v>
      </c>
    </row>
    <row r="6743" spans="20:20" x14ac:dyDescent="0.35">
      <c r="T6743" s="44">
        <v>6742</v>
      </c>
    </row>
    <row r="6744" spans="20:20" x14ac:dyDescent="0.35">
      <c r="T6744" s="44">
        <v>6743</v>
      </c>
    </row>
    <row r="6745" spans="20:20" x14ac:dyDescent="0.35">
      <c r="T6745" s="44">
        <v>6744</v>
      </c>
    </row>
    <row r="6746" spans="20:20" x14ac:dyDescent="0.35">
      <c r="T6746" s="44">
        <v>6745</v>
      </c>
    </row>
    <row r="6747" spans="20:20" x14ac:dyDescent="0.35">
      <c r="T6747" s="44">
        <v>6746</v>
      </c>
    </row>
    <row r="6748" spans="20:20" x14ac:dyDescent="0.35">
      <c r="T6748" s="44">
        <v>6747</v>
      </c>
    </row>
    <row r="6749" spans="20:20" x14ac:dyDescent="0.35">
      <c r="T6749" s="44">
        <v>6748</v>
      </c>
    </row>
    <row r="6750" spans="20:20" x14ac:dyDescent="0.35">
      <c r="T6750" s="44">
        <v>6749</v>
      </c>
    </row>
    <row r="6751" spans="20:20" x14ac:dyDescent="0.35">
      <c r="T6751" s="44">
        <v>6750</v>
      </c>
    </row>
    <row r="6752" spans="20:20" x14ac:dyDescent="0.35">
      <c r="T6752" s="44">
        <v>6751</v>
      </c>
    </row>
    <row r="6753" spans="20:20" x14ac:dyDescent="0.35">
      <c r="T6753" s="44">
        <v>6752</v>
      </c>
    </row>
    <row r="6754" spans="20:20" x14ac:dyDescent="0.35">
      <c r="T6754" s="44">
        <v>6753</v>
      </c>
    </row>
    <row r="6755" spans="20:20" x14ac:dyDescent="0.35">
      <c r="T6755" s="44">
        <v>6754</v>
      </c>
    </row>
    <row r="6756" spans="20:20" x14ac:dyDescent="0.35">
      <c r="T6756" s="44">
        <v>6755</v>
      </c>
    </row>
    <row r="6757" spans="20:20" x14ac:dyDescent="0.35">
      <c r="T6757" s="44">
        <v>6756</v>
      </c>
    </row>
    <row r="6758" spans="20:20" x14ac:dyDescent="0.35">
      <c r="T6758" s="44">
        <v>6757</v>
      </c>
    </row>
    <row r="6759" spans="20:20" x14ac:dyDescent="0.35">
      <c r="T6759" s="44">
        <v>6758</v>
      </c>
    </row>
    <row r="6760" spans="20:20" x14ac:dyDescent="0.35">
      <c r="T6760" s="44">
        <v>6759</v>
      </c>
    </row>
    <row r="6761" spans="20:20" x14ac:dyDescent="0.35">
      <c r="T6761" s="44">
        <v>6760</v>
      </c>
    </row>
    <row r="6762" spans="20:20" x14ac:dyDescent="0.35">
      <c r="T6762" s="44">
        <v>6761</v>
      </c>
    </row>
    <row r="6763" spans="20:20" x14ac:dyDescent="0.35">
      <c r="T6763" s="44">
        <v>6762</v>
      </c>
    </row>
    <row r="6764" spans="20:20" x14ac:dyDescent="0.35">
      <c r="T6764" s="44">
        <v>6763</v>
      </c>
    </row>
    <row r="6765" spans="20:20" x14ac:dyDescent="0.35">
      <c r="T6765" s="44">
        <v>6764</v>
      </c>
    </row>
    <row r="6766" spans="20:20" x14ac:dyDescent="0.35">
      <c r="T6766" s="44">
        <v>6765</v>
      </c>
    </row>
    <row r="6767" spans="20:20" x14ac:dyDescent="0.35">
      <c r="T6767" s="44">
        <v>6766</v>
      </c>
    </row>
    <row r="6768" spans="20:20" x14ac:dyDescent="0.35">
      <c r="T6768" s="44">
        <v>6767</v>
      </c>
    </row>
    <row r="6769" spans="20:20" x14ac:dyDescent="0.35">
      <c r="T6769" s="44">
        <v>6768</v>
      </c>
    </row>
    <row r="6770" spans="20:20" x14ac:dyDescent="0.35">
      <c r="T6770" s="44">
        <v>6769</v>
      </c>
    </row>
    <row r="6771" spans="20:20" x14ac:dyDescent="0.35">
      <c r="T6771" s="44">
        <v>6770</v>
      </c>
    </row>
    <row r="6772" spans="20:20" x14ac:dyDescent="0.35">
      <c r="T6772" s="44">
        <v>6771</v>
      </c>
    </row>
    <row r="6773" spans="20:20" x14ac:dyDescent="0.35">
      <c r="T6773" s="44">
        <v>6772</v>
      </c>
    </row>
    <row r="6774" spans="20:20" x14ac:dyDescent="0.35">
      <c r="T6774" s="44">
        <v>6773</v>
      </c>
    </row>
    <row r="6775" spans="20:20" x14ac:dyDescent="0.35">
      <c r="T6775" s="44">
        <v>6774</v>
      </c>
    </row>
    <row r="6776" spans="20:20" x14ac:dyDescent="0.35">
      <c r="T6776" s="44">
        <v>6775</v>
      </c>
    </row>
    <row r="6777" spans="20:20" x14ac:dyDescent="0.35">
      <c r="T6777" s="44">
        <v>6776</v>
      </c>
    </row>
    <row r="6778" spans="20:20" x14ac:dyDescent="0.35">
      <c r="T6778" s="44">
        <v>6777</v>
      </c>
    </row>
    <row r="6779" spans="20:20" x14ac:dyDescent="0.35">
      <c r="T6779" s="44">
        <v>6778</v>
      </c>
    </row>
    <row r="6780" spans="20:20" x14ac:dyDescent="0.35">
      <c r="T6780" s="44">
        <v>6779</v>
      </c>
    </row>
    <row r="6781" spans="20:20" x14ac:dyDescent="0.35">
      <c r="T6781" s="44">
        <v>6780</v>
      </c>
    </row>
    <row r="6782" spans="20:20" x14ac:dyDescent="0.35">
      <c r="T6782" s="44">
        <v>6781</v>
      </c>
    </row>
    <row r="6783" spans="20:20" x14ac:dyDescent="0.35">
      <c r="T6783" s="44">
        <v>6782</v>
      </c>
    </row>
    <row r="6784" spans="20:20" x14ac:dyDescent="0.35">
      <c r="T6784" s="44">
        <v>6783</v>
      </c>
    </row>
    <row r="6785" spans="20:20" x14ac:dyDescent="0.35">
      <c r="T6785" s="44">
        <v>6784</v>
      </c>
    </row>
    <row r="6786" spans="20:20" x14ac:dyDescent="0.35">
      <c r="T6786" s="44">
        <v>6785</v>
      </c>
    </row>
    <row r="6787" spans="20:20" x14ac:dyDescent="0.35">
      <c r="T6787" s="44">
        <v>6786</v>
      </c>
    </row>
    <row r="6788" spans="20:20" x14ac:dyDescent="0.35">
      <c r="T6788" s="44">
        <v>6787</v>
      </c>
    </row>
    <row r="6789" spans="20:20" x14ac:dyDescent="0.35">
      <c r="T6789" s="44">
        <v>6788</v>
      </c>
    </row>
    <row r="6790" spans="20:20" x14ac:dyDescent="0.35">
      <c r="T6790" s="44">
        <v>6789</v>
      </c>
    </row>
    <row r="6791" spans="20:20" x14ac:dyDescent="0.35">
      <c r="T6791" s="44">
        <v>6790</v>
      </c>
    </row>
    <row r="6792" spans="20:20" x14ac:dyDescent="0.35">
      <c r="T6792" s="44">
        <v>6791</v>
      </c>
    </row>
    <row r="6793" spans="20:20" x14ac:dyDescent="0.35">
      <c r="T6793" s="44">
        <v>6792</v>
      </c>
    </row>
    <row r="6794" spans="20:20" x14ac:dyDescent="0.35">
      <c r="T6794" s="44">
        <v>6793</v>
      </c>
    </row>
    <row r="6795" spans="20:20" x14ac:dyDescent="0.35">
      <c r="T6795" s="44">
        <v>6794</v>
      </c>
    </row>
    <row r="6796" spans="20:20" x14ac:dyDescent="0.35">
      <c r="T6796" s="44">
        <v>6795</v>
      </c>
    </row>
    <row r="6797" spans="20:20" x14ac:dyDescent="0.35">
      <c r="T6797" s="44">
        <v>6796</v>
      </c>
    </row>
    <row r="6798" spans="20:20" x14ac:dyDescent="0.35">
      <c r="T6798" s="44">
        <v>6797</v>
      </c>
    </row>
    <row r="6799" spans="20:20" x14ac:dyDescent="0.35">
      <c r="T6799" s="44">
        <v>6798</v>
      </c>
    </row>
    <row r="6800" spans="20:20" x14ac:dyDescent="0.35">
      <c r="T6800" s="44">
        <v>6799</v>
      </c>
    </row>
    <row r="6801" spans="20:20" x14ac:dyDescent="0.35">
      <c r="T6801" s="44">
        <v>6800</v>
      </c>
    </row>
    <row r="6802" spans="20:20" x14ac:dyDescent="0.35">
      <c r="T6802" s="44">
        <v>6801</v>
      </c>
    </row>
    <row r="6803" spans="20:20" x14ac:dyDescent="0.35">
      <c r="T6803" s="44">
        <v>6802</v>
      </c>
    </row>
    <row r="6804" spans="20:20" x14ac:dyDescent="0.35">
      <c r="T6804" s="44">
        <v>6803</v>
      </c>
    </row>
    <row r="6805" spans="20:20" x14ac:dyDescent="0.35">
      <c r="T6805" s="44">
        <v>6804</v>
      </c>
    </row>
    <row r="6806" spans="20:20" x14ac:dyDescent="0.35">
      <c r="T6806" s="44">
        <v>6805</v>
      </c>
    </row>
    <row r="6807" spans="20:20" x14ac:dyDescent="0.35">
      <c r="T6807" s="44">
        <v>6806</v>
      </c>
    </row>
    <row r="6808" spans="20:20" x14ac:dyDescent="0.35">
      <c r="T6808" s="44">
        <v>6807</v>
      </c>
    </row>
    <row r="6809" spans="20:20" x14ac:dyDescent="0.35">
      <c r="T6809" s="44">
        <v>6808</v>
      </c>
    </row>
    <row r="6810" spans="20:20" x14ac:dyDescent="0.35">
      <c r="T6810" s="44">
        <v>6809</v>
      </c>
    </row>
    <row r="6811" spans="20:20" x14ac:dyDescent="0.35">
      <c r="T6811" s="44">
        <v>6810</v>
      </c>
    </row>
    <row r="6812" spans="20:20" x14ac:dyDescent="0.35">
      <c r="T6812" s="44">
        <v>6811</v>
      </c>
    </row>
    <row r="6813" spans="20:20" x14ac:dyDescent="0.35">
      <c r="T6813" s="44">
        <v>6812</v>
      </c>
    </row>
    <row r="6814" spans="20:20" x14ac:dyDescent="0.35">
      <c r="T6814" s="44">
        <v>6813</v>
      </c>
    </row>
    <row r="6815" spans="20:20" x14ac:dyDescent="0.35">
      <c r="T6815" s="44">
        <v>6814</v>
      </c>
    </row>
    <row r="6816" spans="20:20" x14ac:dyDescent="0.35">
      <c r="T6816" s="44">
        <v>6815</v>
      </c>
    </row>
    <row r="6817" spans="20:20" x14ac:dyDescent="0.35">
      <c r="T6817" s="44">
        <v>6816</v>
      </c>
    </row>
    <row r="6818" spans="20:20" x14ac:dyDescent="0.35">
      <c r="T6818" s="44">
        <v>6817</v>
      </c>
    </row>
    <row r="6819" spans="20:20" x14ac:dyDescent="0.35">
      <c r="T6819" s="44">
        <v>6818</v>
      </c>
    </row>
    <row r="6820" spans="20:20" x14ac:dyDescent="0.35">
      <c r="T6820" s="44">
        <v>6819</v>
      </c>
    </row>
    <row r="6821" spans="20:20" x14ac:dyDescent="0.35">
      <c r="T6821" s="44">
        <v>6820</v>
      </c>
    </row>
    <row r="6822" spans="20:20" x14ac:dyDescent="0.35">
      <c r="T6822" s="44">
        <v>6821</v>
      </c>
    </row>
    <row r="6823" spans="20:20" x14ac:dyDescent="0.35">
      <c r="T6823" s="44">
        <v>6822</v>
      </c>
    </row>
    <row r="6824" spans="20:20" x14ac:dyDescent="0.35">
      <c r="T6824" s="44">
        <v>6823</v>
      </c>
    </row>
    <row r="6825" spans="20:20" x14ac:dyDescent="0.35">
      <c r="T6825" s="44">
        <v>6824</v>
      </c>
    </row>
    <row r="6826" spans="20:20" x14ac:dyDescent="0.35">
      <c r="T6826" s="44">
        <v>6825</v>
      </c>
    </row>
    <row r="6827" spans="20:20" x14ac:dyDescent="0.35">
      <c r="T6827" s="44">
        <v>6826</v>
      </c>
    </row>
    <row r="6828" spans="20:20" x14ac:dyDescent="0.35">
      <c r="T6828" s="44">
        <v>6827</v>
      </c>
    </row>
    <row r="6829" spans="20:20" x14ac:dyDescent="0.35">
      <c r="T6829" s="44">
        <v>6828</v>
      </c>
    </row>
    <row r="6830" spans="20:20" x14ac:dyDescent="0.35">
      <c r="T6830" s="44">
        <v>6829</v>
      </c>
    </row>
    <row r="6831" spans="20:20" x14ac:dyDescent="0.35">
      <c r="T6831" s="44">
        <v>6830</v>
      </c>
    </row>
    <row r="6832" spans="20:20" x14ac:dyDescent="0.35">
      <c r="T6832" s="44">
        <v>6831</v>
      </c>
    </row>
    <row r="6833" spans="20:20" x14ac:dyDescent="0.35">
      <c r="T6833" s="44">
        <v>6832</v>
      </c>
    </row>
    <row r="6834" spans="20:20" x14ac:dyDescent="0.35">
      <c r="T6834" s="44">
        <v>6833</v>
      </c>
    </row>
    <row r="6835" spans="20:20" x14ac:dyDescent="0.35">
      <c r="T6835" s="44">
        <v>6834</v>
      </c>
    </row>
    <row r="6836" spans="20:20" x14ac:dyDescent="0.35">
      <c r="T6836" s="44">
        <v>6835</v>
      </c>
    </row>
    <row r="6837" spans="20:20" x14ac:dyDescent="0.35">
      <c r="T6837" s="44">
        <v>6836</v>
      </c>
    </row>
    <row r="6838" spans="20:20" x14ac:dyDescent="0.35">
      <c r="T6838" s="44">
        <v>6837</v>
      </c>
    </row>
    <row r="6839" spans="20:20" x14ac:dyDescent="0.35">
      <c r="T6839" s="44">
        <v>6838</v>
      </c>
    </row>
    <row r="6840" spans="20:20" x14ac:dyDescent="0.35">
      <c r="T6840" s="44">
        <v>6839</v>
      </c>
    </row>
    <row r="6841" spans="20:20" x14ac:dyDescent="0.35">
      <c r="T6841" s="44">
        <v>6840</v>
      </c>
    </row>
    <row r="6842" spans="20:20" x14ac:dyDescent="0.35">
      <c r="T6842" s="44">
        <v>6841</v>
      </c>
    </row>
    <row r="6843" spans="20:20" x14ac:dyDescent="0.35">
      <c r="T6843" s="44">
        <v>6842</v>
      </c>
    </row>
    <row r="6844" spans="20:20" x14ac:dyDescent="0.35">
      <c r="T6844" s="44">
        <v>6843</v>
      </c>
    </row>
    <row r="6845" spans="20:20" x14ac:dyDescent="0.35">
      <c r="T6845" s="44">
        <v>6844</v>
      </c>
    </row>
    <row r="6846" spans="20:20" x14ac:dyDescent="0.35">
      <c r="T6846" s="44">
        <v>6845</v>
      </c>
    </row>
    <row r="6847" spans="20:20" x14ac:dyDescent="0.35">
      <c r="T6847" s="44">
        <v>6846</v>
      </c>
    </row>
    <row r="6848" spans="20:20" x14ac:dyDescent="0.35">
      <c r="T6848" s="44">
        <v>6847</v>
      </c>
    </row>
    <row r="6849" spans="20:20" x14ac:dyDescent="0.35">
      <c r="T6849" s="44">
        <v>6848</v>
      </c>
    </row>
    <row r="6850" spans="20:20" x14ac:dyDescent="0.35">
      <c r="T6850" s="44">
        <v>6849</v>
      </c>
    </row>
    <row r="6851" spans="20:20" x14ac:dyDescent="0.35">
      <c r="T6851" s="44">
        <v>6850</v>
      </c>
    </row>
    <row r="6852" spans="20:20" x14ac:dyDescent="0.35">
      <c r="T6852" s="44">
        <v>6851</v>
      </c>
    </row>
    <row r="6853" spans="20:20" x14ac:dyDescent="0.35">
      <c r="T6853" s="44">
        <v>6852</v>
      </c>
    </row>
    <row r="6854" spans="20:20" x14ac:dyDescent="0.35">
      <c r="T6854" s="44">
        <v>6853</v>
      </c>
    </row>
    <row r="6855" spans="20:20" x14ac:dyDescent="0.35">
      <c r="T6855" s="44">
        <v>6854</v>
      </c>
    </row>
    <row r="6856" spans="20:20" x14ac:dyDescent="0.35">
      <c r="T6856" s="44">
        <v>6855</v>
      </c>
    </row>
    <row r="6857" spans="20:20" x14ac:dyDescent="0.35">
      <c r="T6857" s="44">
        <v>6856</v>
      </c>
    </row>
    <row r="6858" spans="20:20" x14ac:dyDescent="0.35">
      <c r="T6858" s="44">
        <v>6857</v>
      </c>
    </row>
    <row r="6859" spans="20:20" x14ac:dyDescent="0.35">
      <c r="T6859" s="44">
        <v>6858</v>
      </c>
    </row>
    <row r="6860" spans="20:20" x14ac:dyDescent="0.35">
      <c r="T6860" s="44">
        <v>6859</v>
      </c>
    </row>
    <row r="6861" spans="20:20" x14ac:dyDescent="0.35">
      <c r="T6861" s="44">
        <v>6860</v>
      </c>
    </row>
    <row r="6862" spans="20:20" x14ac:dyDescent="0.35">
      <c r="T6862" s="44">
        <v>6861</v>
      </c>
    </row>
    <row r="6863" spans="20:20" x14ac:dyDescent="0.35">
      <c r="T6863" s="44">
        <v>6862</v>
      </c>
    </row>
    <row r="6864" spans="20:20" x14ac:dyDescent="0.35">
      <c r="T6864" s="44">
        <v>6863</v>
      </c>
    </row>
    <row r="6865" spans="20:20" x14ac:dyDescent="0.35">
      <c r="T6865" s="44">
        <v>6864</v>
      </c>
    </row>
    <row r="6866" spans="20:20" x14ac:dyDescent="0.35">
      <c r="T6866" s="44">
        <v>6865</v>
      </c>
    </row>
    <row r="6867" spans="20:20" x14ac:dyDescent="0.35">
      <c r="T6867" s="44">
        <v>6866</v>
      </c>
    </row>
    <row r="6868" spans="20:20" x14ac:dyDescent="0.35">
      <c r="T6868" s="44">
        <v>6867</v>
      </c>
    </row>
    <row r="6869" spans="20:20" x14ac:dyDescent="0.35">
      <c r="T6869" s="44">
        <v>6868</v>
      </c>
    </row>
    <row r="6870" spans="20:20" x14ac:dyDescent="0.35">
      <c r="T6870" s="44">
        <v>6869</v>
      </c>
    </row>
    <row r="6871" spans="20:20" x14ac:dyDescent="0.35">
      <c r="T6871" s="44">
        <v>6870</v>
      </c>
    </row>
    <row r="6872" spans="20:20" x14ac:dyDescent="0.35">
      <c r="T6872" s="44">
        <v>6871</v>
      </c>
    </row>
    <row r="6873" spans="20:20" x14ac:dyDescent="0.35">
      <c r="T6873" s="44">
        <v>6872</v>
      </c>
    </row>
    <row r="6874" spans="20:20" x14ac:dyDescent="0.35">
      <c r="T6874" s="44">
        <v>6873</v>
      </c>
    </row>
    <row r="6875" spans="20:20" x14ac:dyDescent="0.35">
      <c r="T6875" s="44">
        <v>6874</v>
      </c>
    </row>
    <row r="6876" spans="20:20" x14ac:dyDescent="0.35">
      <c r="T6876" s="44">
        <v>6875</v>
      </c>
    </row>
    <row r="6877" spans="20:20" x14ac:dyDescent="0.35">
      <c r="T6877" s="44">
        <v>6876</v>
      </c>
    </row>
    <row r="6878" spans="20:20" x14ac:dyDescent="0.35">
      <c r="T6878" s="44">
        <v>6877</v>
      </c>
    </row>
    <row r="6879" spans="20:20" x14ac:dyDescent="0.35">
      <c r="T6879" s="44">
        <v>6878</v>
      </c>
    </row>
    <row r="6880" spans="20:20" x14ac:dyDescent="0.35">
      <c r="T6880" s="44">
        <v>6879</v>
      </c>
    </row>
    <row r="6881" spans="20:20" x14ac:dyDescent="0.35">
      <c r="T6881" s="44">
        <v>6880</v>
      </c>
    </row>
    <row r="6882" spans="20:20" x14ac:dyDescent="0.35">
      <c r="T6882" s="44">
        <v>6881</v>
      </c>
    </row>
    <row r="6883" spans="20:20" x14ac:dyDescent="0.35">
      <c r="T6883" s="44">
        <v>6882</v>
      </c>
    </row>
    <row r="6884" spans="20:20" x14ac:dyDescent="0.35">
      <c r="T6884" s="44">
        <v>6883</v>
      </c>
    </row>
    <row r="6885" spans="20:20" x14ac:dyDescent="0.35">
      <c r="T6885" s="44">
        <v>6884</v>
      </c>
    </row>
    <row r="6886" spans="20:20" x14ac:dyDescent="0.35">
      <c r="T6886" s="44">
        <v>6885</v>
      </c>
    </row>
    <row r="6887" spans="20:20" x14ac:dyDescent="0.35">
      <c r="T6887" s="44">
        <v>6886</v>
      </c>
    </row>
    <row r="6888" spans="20:20" x14ac:dyDescent="0.35">
      <c r="T6888" s="44">
        <v>6887</v>
      </c>
    </row>
    <row r="6889" spans="20:20" x14ac:dyDescent="0.35">
      <c r="T6889" s="44">
        <v>6888</v>
      </c>
    </row>
    <row r="6890" spans="20:20" x14ac:dyDescent="0.35">
      <c r="T6890" s="44">
        <v>6889</v>
      </c>
    </row>
    <row r="6891" spans="20:20" x14ac:dyDescent="0.35">
      <c r="T6891" s="44">
        <v>6890</v>
      </c>
    </row>
    <row r="6892" spans="20:20" x14ac:dyDescent="0.35">
      <c r="T6892" s="44">
        <v>6891</v>
      </c>
    </row>
    <row r="6893" spans="20:20" x14ac:dyDescent="0.35">
      <c r="T6893" s="44">
        <v>6892</v>
      </c>
    </row>
    <row r="6894" spans="20:20" x14ac:dyDescent="0.35">
      <c r="T6894" s="44">
        <v>6893</v>
      </c>
    </row>
    <row r="6895" spans="20:20" x14ac:dyDescent="0.35">
      <c r="T6895" s="44">
        <v>6894</v>
      </c>
    </row>
    <row r="6896" spans="20:20" x14ac:dyDescent="0.35">
      <c r="T6896" s="44">
        <v>6895</v>
      </c>
    </row>
    <row r="6897" spans="20:20" x14ac:dyDescent="0.35">
      <c r="T6897" s="44">
        <v>6896</v>
      </c>
    </row>
    <row r="6898" spans="20:20" x14ac:dyDescent="0.35">
      <c r="T6898" s="44">
        <v>6897</v>
      </c>
    </row>
    <row r="6899" spans="20:20" x14ac:dyDescent="0.35">
      <c r="T6899" s="44">
        <v>6898</v>
      </c>
    </row>
    <row r="6900" spans="20:20" x14ac:dyDescent="0.35">
      <c r="T6900" s="44">
        <v>6899</v>
      </c>
    </row>
    <row r="6901" spans="20:20" x14ac:dyDescent="0.35">
      <c r="T6901" s="44">
        <v>6900</v>
      </c>
    </row>
    <row r="6902" spans="20:20" x14ac:dyDescent="0.35">
      <c r="T6902" s="44">
        <v>6901</v>
      </c>
    </row>
    <row r="6903" spans="20:20" x14ac:dyDescent="0.35">
      <c r="T6903" s="44">
        <v>6902</v>
      </c>
    </row>
    <row r="6904" spans="20:20" x14ac:dyDescent="0.35">
      <c r="T6904" s="44">
        <v>6903</v>
      </c>
    </row>
    <row r="6905" spans="20:20" x14ac:dyDescent="0.35">
      <c r="T6905" s="44">
        <v>6904</v>
      </c>
    </row>
    <row r="6906" spans="20:20" x14ac:dyDescent="0.35">
      <c r="T6906" s="44">
        <v>6905</v>
      </c>
    </row>
    <row r="6907" spans="20:20" x14ac:dyDescent="0.35">
      <c r="T6907" s="44">
        <v>6906</v>
      </c>
    </row>
    <row r="6908" spans="20:20" x14ac:dyDescent="0.35">
      <c r="T6908" s="44">
        <v>6907</v>
      </c>
    </row>
    <row r="6909" spans="20:20" x14ac:dyDescent="0.35">
      <c r="T6909" s="44">
        <v>6908</v>
      </c>
    </row>
    <row r="6910" spans="20:20" x14ac:dyDescent="0.35">
      <c r="T6910" s="44">
        <v>6909</v>
      </c>
    </row>
    <row r="6911" spans="20:20" x14ac:dyDescent="0.35">
      <c r="T6911" s="44">
        <v>6910</v>
      </c>
    </row>
    <row r="6912" spans="20:20" x14ac:dyDescent="0.35">
      <c r="T6912" s="44">
        <v>6911</v>
      </c>
    </row>
    <row r="6913" spans="20:20" x14ac:dyDescent="0.35">
      <c r="T6913" s="44">
        <v>6912</v>
      </c>
    </row>
    <row r="6914" spans="20:20" x14ac:dyDescent="0.35">
      <c r="T6914" s="44">
        <v>6913</v>
      </c>
    </row>
    <row r="6915" spans="20:20" x14ac:dyDescent="0.35">
      <c r="T6915" s="44">
        <v>6914</v>
      </c>
    </row>
    <row r="6916" spans="20:20" x14ac:dyDescent="0.35">
      <c r="T6916" s="44">
        <v>6915</v>
      </c>
    </row>
    <row r="6917" spans="20:20" x14ac:dyDescent="0.35">
      <c r="T6917" s="44">
        <v>6916</v>
      </c>
    </row>
    <row r="6918" spans="20:20" x14ac:dyDescent="0.35">
      <c r="T6918" s="44">
        <v>6917</v>
      </c>
    </row>
    <row r="6919" spans="20:20" x14ac:dyDescent="0.35">
      <c r="T6919" s="44">
        <v>6918</v>
      </c>
    </row>
    <row r="6920" spans="20:20" x14ac:dyDescent="0.35">
      <c r="T6920" s="44">
        <v>6919</v>
      </c>
    </row>
    <row r="6921" spans="20:20" x14ac:dyDescent="0.35">
      <c r="T6921" s="44">
        <v>6920</v>
      </c>
    </row>
    <row r="6922" spans="20:20" x14ac:dyDescent="0.35">
      <c r="T6922" s="44">
        <v>6921</v>
      </c>
    </row>
    <row r="6923" spans="20:20" x14ac:dyDescent="0.35">
      <c r="T6923" s="44">
        <v>6922</v>
      </c>
    </row>
    <row r="6924" spans="20:20" x14ac:dyDescent="0.35">
      <c r="T6924" s="44">
        <v>6923</v>
      </c>
    </row>
    <row r="6925" spans="20:20" x14ac:dyDescent="0.35">
      <c r="T6925" s="44">
        <v>6924</v>
      </c>
    </row>
    <row r="6926" spans="20:20" x14ac:dyDescent="0.35">
      <c r="T6926" s="44">
        <v>6925</v>
      </c>
    </row>
    <row r="6927" spans="20:20" x14ac:dyDescent="0.35">
      <c r="T6927" s="44">
        <v>6926</v>
      </c>
    </row>
    <row r="6928" spans="20:20" x14ac:dyDescent="0.35">
      <c r="T6928" s="44">
        <v>6927</v>
      </c>
    </row>
    <row r="6929" spans="20:20" x14ac:dyDescent="0.35">
      <c r="T6929" s="44">
        <v>6928</v>
      </c>
    </row>
    <row r="6930" spans="20:20" x14ac:dyDescent="0.35">
      <c r="T6930" s="44">
        <v>6929</v>
      </c>
    </row>
    <row r="6931" spans="20:20" x14ac:dyDescent="0.35">
      <c r="T6931" s="44">
        <v>6930</v>
      </c>
    </row>
    <row r="6932" spans="20:20" x14ac:dyDescent="0.35">
      <c r="T6932" s="44">
        <v>6931</v>
      </c>
    </row>
    <row r="6933" spans="20:20" x14ac:dyDescent="0.35">
      <c r="T6933" s="44">
        <v>6932</v>
      </c>
    </row>
    <row r="6934" spans="20:20" x14ac:dyDescent="0.35">
      <c r="T6934" s="44">
        <v>6933</v>
      </c>
    </row>
    <row r="6935" spans="20:20" x14ac:dyDescent="0.35">
      <c r="T6935" s="44">
        <v>6934</v>
      </c>
    </row>
    <row r="6936" spans="20:20" x14ac:dyDescent="0.35">
      <c r="T6936" s="44">
        <v>6935</v>
      </c>
    </row>
    <row r="6937" spans="20:20" x14ac:dyDescent="0.35">
      <c r="T6937" s="44">
        <v>6936</v>
      </c>
    </row>
    <row r="6938" spans="20:20" x14ac:dyDescent="0.35">
      <c r="T6938" s="44">
        <v>6937</v>
      </c>
    </row>
    <row r="6939" spans="20:20" x14ac:dyDescent="0.35">
      <c r="T6939" s="44">
        <v>6938</v>
      </c>
    </row>
    <row r="6940" spans="20:20" x14ac:dyDescent="0.35">
      <c r="T6940" s="44">
        <v>6939</v>
      </c>
    </row>
    <row r="6941" spans="20:20" x14ac:dyDescent="0.35">
      <c r="T6941" s="44">
        <v>6940</v>
      </c>
    </row>
    <row r="6942" spans="20:20" x14ac:dyDescent="0.35">
      <c r="T6942" s="44">
        <v>6941</v>
      </c>
    </row>
    <row r="6943" spans="20:20" x14ac:dyDescent="0.35">
      <c r="T6943" s="44">
        <v>6942</v>
      </c>
    </row>
    <row r="6944" spans="20:20" x14ac:dyDescent="0.35">
      <c r="T6944" s="44">
        <v>6943</v>
      </c>
    </row>
    <row r="6945" spans="20:20" x14ac:dyDescent="0.35">
      <c r="T6945" s="44">
        <v>6944</v>
      </c>
    </row>
    <row r="6946" spans="20:20" x14ac:dyDescent="0.35">
      <c r="T6946" s="44">
        <v>6945</v>
      </c>
    </row>
    <row r="6947" spans="20:20" x14ac:dyDescent="0.35">
      <c r="T6947" s="44">
        <v>6946</v>
      </c>
    </row>
    <row r="6948" spans="20:20" x14ac:dyDescent="0.35">
      <c r="T6948" s="44">
        <v>6947</v>
      </c>
    </row>
    <row r="6949" spans="20:20" x14ac:dyDescent="0.35">
      <c r="T6949" s="44">
        <v>6948</v>
      </c>
    </row>
    <row r="6950" spans="20:20" x14ac:dyDescent="0.35">
      <c r="T6950" s="44">
        <v>6949</v>
      </c>
    </row>
    <row r="6951" spans="20:20" x14ac:dyDescent="0.35">
      <c r="T6951" s="44">
        <v>6950</v>
      </c>
    </row>
    <row r="6952" spans="20:20" x14ac:dyDescent="0.35">
      <c r="T6952" s="44">
        <v>6951</v>
      </c>
    </row>
    <row r="6953" spans="20:20" x14ac:dyDescent="0.35">
      <c r="T6953" s="44">
        <v>6952</v>
      </c>
    </row>
    <row r="6954" spans="20:20" x14ac:dyDescent="0.35">
      <c r="T6954" s="44">
        <v>6953</v>
      </c>
    </row>
    <row r="6955" spans="20:20" x14ac:dyDescent="0.35">
      <c r="T6955" s="44">
        <v>6954</v>
      </c>
    </row>
    <row r="6956" spans="20:20" x14ac:dyDescent="0.35">
      <c r="T6956" s="44">
        <v>6955</v>
      </c>
    </row>
    <row r="6957" spans="20:20" x14ac:dyDescent="0.35">
      <c r="T6957" s="44">
        <v>6956</v>
      </c>
    </row>
    <row r="6958" spans="20:20" x14ac:dyDescent="0.35">
      <c r="T6958" s="44">
        <v>6957</v>
      </c>
    </row>
    <row r="6959" spans="20:20" x14ac:dyDescent="0.35">
      <c r="T6959" s="44">
        <v>6958</v>
      </c>
    </row>
    <row r="6960" spans="20:20" x14ac:dyDescent="0.35">
      <c r="T6960" s="44">
        <v>6959</v>
      </c>
    </row>
    <row r="6961" spans="20:20" x14ac:dyDescent="0.35">
      <c r="T6961" s="44">
        <v>6960</v>
      </c>
    </row>
    <row r="6962" spans="20:20" x14ac:dyDescent="0.35">
      <c r="T6962" s="44">
        <v>6961</v>
      </c>
    </row>
    <row r="6963" spans="20:20" x14ac:dyDescent="0.35">
      <c r="T6963" s="44">
        <v>6962</v>
      </c>
    </row>
    <row r="6964" spans="20:20" x14ac:dyDescent="0.35">
      <c r="T6964" s="44">
        <v>6963</v>
      </c>
    </row>
    <row r="6965" spans="20:20" x14ac:dyDescent="0.35">
      <c r="T6965" s="44">
        <v>6964</v>
      </c>
    </row>
    <row r="6966" spans="20:20" x14ac:dyDescent="0.35">
      <c r="T6966" s="44">
        <v>6965</v>
      </c>
    </row>
    <row r="6967" spans="20:20" x14ac:dyDescent="0.35">
      <c r="T6967" s="44">
        <v>6966</v>
      </c>
    </row>
    <row r="6968" spans="20:20" x14ac:dyDescent="0.35">
      <c r="T6968" s="44">
        <v>6967</v>
      </c>
    </row>
    <row r="6969" spans="20:20" x14ac:dyDescent="0.35">
      <c r="T6969" s="44">
        <v>6968</v>
      </c>
    </row>
    <row r="6970" spans="20:20" x14ac:dyDescent="0.35">
      <c r="T6970" s="44">
        <v>6969</v>
      </c>
    </row>
    <row r="6971" spans="20:20" x14ac:dyDescent="0.35">
      <c r="T6971" s="44">
        <v>6970</v>
      </c>
    </row>
    <row r="6972" spans="20:20" x14ac:dyDescent="0.35">
      <c r="T6972" s="44">
        <v>6971</v>
      </c>
    </row>
    <row r="6973" spans="20:20" x14ac:dyDescent="0.35">
      <c r="T6973" s="44">
        <v>6972</v>
      </c>
    </row>
    <row r="6974" spans="20:20" x14ac:dyDescent="0.35">
      <c r="T6974" s="44">
        <v>6973</v>
      </c>
    </row>
    <row r="6975" spans="20:20" x14ac:dyDescent="0.35">
      <c r="T6975" s="44">
        <v>6974</v>
      </c>
    </row>
    <row r="6976" spans="20:20" x14ac:dyDescent="0.35">
      <c r="T6976" s="44">
        <v>6975</v>
      </c>
    </row>
    <row r="6977" spans="20:20" x14ac:dyDescent="0.35">
      <c r="T6977" s="44">
        <v>6976</v>
      </c>
    </row>
    <row r="6978" spans="20:20" x14ac:dyDescent="0.35">
      <c r="T6978" s="44">
        <v>6977</v>
      </c>
    </row>
    <row r="6979" spans="20:20" x14ac:dyDescent="0.35">
      <c r="T6979" s="44">
        <v>6978</v>
      </c>
    </row>
    <row r="6980" spans="20:20" x14ac:dyDescent="0.35">
      <c r="T6980" s="44">
        <v>6979</v>
      </c>
    </row>
    <row r="6981" spans="20:20" x14ac:dyDescent="0.35">
      <c r="T6981" s="44">
        <v>6980</v>
      </c>
    </row>
    <row r="6982" spans="20:20" x14ac:dyDescent="0.35">
      <c r="T6982" s="44">
        <v>6981</v>
      </c>
    </row>
    <row r="6983" spans="20:20" x14ac:dyDescent="0.35">
      <c r="T6983" s="44">
        <v>6982</v>
      </c>
    </row>
    <row r="6984" spans="20:20" x14ac:dyDescent="0.35">
      <c r="T6984" s="44">
        <v>6983</v>
      </c>
    </row>
    <row r="6985" spans="20:20" x14ac:dyDescent="0.35">
      <c r="T6985" s="44">
        <v>6984</v>
      </c>
    </row>
    <row r="6986" spans="20:20" x14ac:dyDescent="0.35">
      <c r="T6986" s="44">
        <v>6985</v>
      </c>
    </row>
    <row r="6987" spans="20:20" x14ac:dyDescent="0.35">
      <c r="T6987" s="44">
        <v>6986</v>
      </c>
    </row>
    <row r="6988" spans="20:20" x14ac:dyDescent="0.35">
      <c r="T6988" s="44">
        <v>6987</v>
      </c>
    </row>
    <row r="6989" spans="20:20" x14ac:dyDescent="0.35">
      <c r="T6989" s="44">
        <v>6988</v>
      </c>
    </row>
    <row r="6990" spans="20:20" x14ac:dyDescent="0.35">
      <c r="T6990" s="44">
        <v>6989</v>
      </c>
    </row>
    <row r="6991" spans="20:20" x14ac:dyDescent="0.35">
      <c r="T6991" s="44">
        <v>6990</v>
      </c>
    </row>
    <row r="6992" spans="20:20" x14ac:dyDescent="0.35">
      <c r="T6992" s="44">
        <v>6991</v>
      </c>
    </row>
    <row r="6993" spans="20:20" x14ac:dyDescent="0.35">
      <c r="T6993" s="44">
        <v>6992</v>
      </c>
    </row>
    <row r="6994" spans="20:20" x14ac:dyDescent="0.35">
      <c r="T6994" s="44">
        <v>6993</v>
      </c>
    </row>
    <row r="6995" spans="20:20" x14ac:dyDescent="0.35">
      <c r="T6995" s="44">
        <v>6994</v>
      </c>
    </row>
    <row r="6996" spans="20:20" x14ac:dyDescent="0.35">
      <c r="T6996" s="44">
        <v>6995</v>
      </c>
    </row>
    <row r="6997" spans="20:20" x14ac:dyDescent="0.35">
      <c r="T6997" s="44">
        <v>6996</v>
      </c>
    </row>
    <row r="6998" spans="20:20" x14ac:dyDescent="0.35">
      <c r="T6998" s="44">
        <v>6997</v>
      </c>
    </row>
    <row r="6999" spans="20:20" x14ac:dyDescent="0.35">
      <c r="T6999" s="44">
        <v>6998</v>
      </c>
    </row>
    <row r="7000" spans="20:20" x14ac:dyDescent="0.35">
      <c r="T7000" s="44">
        <v>6999</v>
      </c>
    </row>
    <row r="7001" spans="20:20" x14ac:dyDescent="0.35">
      <c r="T7001" s="44">
        <v>7000</v>
      </c>
    </row>
    <row r="7002" spans="20:20" x14ac:dyDescent="0.35">
      <c r="T7002" s="44">
        <v>7001</v>
      </c>
    </row>
    <row r="7003" spans="20:20" x14ac:dyDescent="0.35">
      <c r="T7003" s="44">
        <v>7002</v>
      </c>
    </row>
    <row r="7004" spans="20:20" x14ac:dyDescent="0.35">
      <c r="T7004" s="44">
        <v>7003</v>
      </c>
    </row>
    <row r="7005" spans="20:20" x14ac:dyDescent="0.35">
      <c r="T7005" s="44">
        <v>7004</v>
      </c>
    </row>
    <row r="7006" spans="20:20" x14ac:dyDescent="0.35">
      <c r="T7006" s="44">
        <v>7005</v>
      </c>
    </row>
    <row r="7007" spans="20:20" x14ac:dyDescent="0.35">
      <c r="T7007" s="44">
        <v>7006</v>
      </c>
    </row>
    <row r="7008" spans="20:20" x14ac:dyDescent="0.35">
      <c r="T7008" s="44">
        <v>7007</v>
      </c>
    </row>
    <row r="7009" spans="20:20" x14ac:dyDescent="0.35">
      <c r="T7009" s="44">
        <v>7008</v>
      </c>
    </row>
    <row r="7010" spans="20:20" x14ac:dyDescent="0.35">
      <c r="T7010" s="44">
        <v>7009</v>
      </c>
    </row>
    <row r="7011" spans="20:20" x14ac:dyDescent="0.35">
      <c r="T7011" s="44">
        <v>7010</v>
      </c>
    </row>
    <row r="7012" spans="20:20" x14ac:dyDescent="0.35">
      <c r="T7012" s="44">
        <v>7011</v>
      </c>
    </row>
    <row r="7013" spans="20:20" x14ac:dyDescent="0.35">
      <c r="T7013" s="44">
        <v>7012</v>
      </c>
    </row>
    <row r="7014" spans="20:20" x14ac:dyDescent="0.35">
      <c r="T7014" s="44">
        <v>7013</v>
      </c>
    </row>
    <row r="7015" spans="20:20" x14ac:dyDescent="0.35">
      <c r="T7015" s="44">
        <v>7014</v>
      </c>
    </row>
    <row r="7016" spans="20:20" x14ac:dyDescent="0.35">
      <c r="T7016" s="44">
        <v>7015</v>
      </c>
    </row>
    <row r="7017" spans="20:20" x14ac:dyDescent="0.35">
      <c r="T7017" s="44">
        <v>7016</v>
      </c>
    </row>
    <row r="7018" spans="20:20" x14ac:dyDescent="0.35">
      <c r="T7018" s="44">
        <v>7017</v>
      </c>
    </row>
    <row r="7019" spans="20:20" x14ac:dyDescent="0.35">
      <c r="T7019" s="44">
        <v>7018</v>
      </c>
    </row>
    <row r="7020" spans="20:20" x14ac:dyDescent="0.35">
      <c r="T7020" s="44">
        <v>7019</v>
      </c>
    </row>
    <row r="7021" spans="20:20" x14ac:dyDescent="0.35">
      <c r="T7021" s="44">
        <v>7020</v>
      </c>
    </row>
    <row r="7022" spans="20:20" x14ac:dyDescent="0.35">
      <c r="T7022" s="44">
        <v>7021</v>
      </c>
    </row>
    <row r="7023" spans="20:20" x14ac:dyDescent="0.35">
      <c r="T7023" s="44">
        <v>7022</v>
      </c>
    </row>
    <row r="7024" spans="20:20" x14ac:dyDescent="0.35">
      <c r="T7024" s="44">
        <v>7023</v>
      </c>
    </row>
    <row r="7025" spans="20:20" x14ac:dyDescent="0.35">
      <c r="T7025" s="44">
        <v>7024</v>
      </c>
    </row>
    <row r="7026" spans="20:20" x14ac:dyDescent="0.35">
      <c r="T7026" s="44">
        <v>7025</v>
      </c>
    </row>
    <row r="7027" spans="20:20" x14ac:dyDescent="0.35">
      <c r="T7027" s="44">
        <v>7026</v>
      </c>
    </row>
    <row r="7028" spans="20:20" x14ac:dyDescent="0.35">
      <c r="T7028" s="44">
        <v>7027</v>
      </c>
    </row>
    <row r="7029" spans="20:20" x14ac:dyDescent="0.35">
      <c r="T7029" s="44">
        <v>7028</v>
      </c>
    </row>
    <row r="7030" spans="20:20" x14ac:dyDescent="0.35">
      <c r="T7030" s="44">
        <v>7029</v>
      </c>
    </row>
    <row r="7031" spans="20:20" x14ac:dyDescent="0.35">
      <c r="T7031" s="44">
        <v>7030</v>
      </c>
    </row>
    <row r="7032" spans="20:20" x14ac:dyDescent="0.35">
      <c r="T7032" s="44">
        <v>7031</v>
      </c>
    </row>
    <row r="7033" spans="20:20" x14ac:dyDescent="0.35">
      <c r="T7033" s="44">
        <v>7032</v>
      </c>
    </row>
    <row r="7034" spans="20:20" x14ac:dyDescent="0.35">
      <c r="T7034" s="44">
        <v>7033</v>
      </c>
    </row>
    <row r="7035" spans="20:20" x14ac:dyDescent="0.35">
      <c r="T7035" s="44">
        <v>7034</v>
      </c>
    </row>
    <row r="7036" spans="20:20" x14ac:dyDescent="0.35">
      <c r="T7036" s="44">
        <v>7035</v>
      </c>
    </row>
    <row r="7037" spans="20:20" x14ac:dyDescent="0.35">
      <c r="T7037" s="44">
        <v>7036</v>
      </c>
    </row>
    <row r="7038" spans="20:20" x14ac:dyDescent="0.35">
      <c r="T7038" s="44">
        <v>7037</v>
      </c>
    </row>
    <row r="7039" spans="20:20" x14ac:dyDescent="0.35">
      <c r="T7039" s="44">
        <v>7038</v>
      </c>
    </row>
    <row r="7040" spans="20:20" x14ac:dyDescent="0.35">
      <c r="T7040" s="44">
        <v>7039</v>
      </c>
    </row>
    <row r="7041" spans="20:20" x14ac:dyDescent="0.35">
      <c r="T7041" s="44">
        <v>7040</v>
      </c>
    </row>
    <row r="7042" spans="20:20" x14ac:dyDescent="0.35">
      <c r="T7042" s="44">
        <v>7041</v>
      </c>
    </row>
    <row r="7043" spans="20:20" x14ac:dyDescent="0.35">
      <c r="T7043" s="44">
        <v>7042</v>
      </c>
    </row>
    <row r="7044" spans="20:20" x14ac:dyDescent="0.35">
      <c r="T7044" s="44">
        <v>7043</v>
      </c>
    </row>
    <row r="7045" spans="20:20" x14ac:dyDescent="0.35">
      <c r="T7045" s="44">
        <v>7044</v>
      </c>
    </row>
    <row r="7046" spans="20:20" x14ac:dyDescent="0.35">
      <c r="T7046" s="44">
        <v>7045</v>
      </c>
    </row>
    <row r="7047" spans="20:20" x14ac:dyDescent="0.35">
      <c r="T7047" s="44">
        <v>7046</v>
      </c>
    </row>
    <row r="7048" spans="20:20" x14ac:dyDescent="0.35">
      <c r="T7048" s="44">
        <v>7047</v>
      </c>
    </row>
    <row r="7049" spans="20:20" x14ac:dyDescent="0.35">
      <c r="T7049" s="44">
        <v>7048</v>
      </c>
    </row>
    <row r="7050" spans="20:20" x14ac:dyDescent="0.35">
      <c r="T7050" s="44">
        <v>7049</v>
      </c>
    </row>
    <row r="7051" spans="20:20" x14ac:dyDescent="0.35">
      <c r="T7051" s="44">
        <v>7050</v>
      </c>
    </row>
    <row r="7052" spans="20:20" x14ac:dyDescent="0.35">
      <c r="T7052" s="44">
        <v>7051</v>
      </c>
    </row>
    <row r="7053" spans="20:20" x14ac:dyDescent="0.35">
      <c r="T7053" s="44">
        <v>7052</v>
      </c>
    </row>
    <row r="7054" spans="20:20" x14ac:dyDescent="0.35">
      <c r="T7054" s="44">
        <v>7053</v>
      </c>
    </row>
    <row r="7055" spans="20:20" x14ac:dyDescent="0.35">
      <c r="T7055" s="44">
        <v>7054</v>
      </c>
    </row>
    <row r="7056" spans="20:20" x14ac:dyDescent="0.35">
      <c r="T7056" s="44">
        <v>7055</v>
      </c>
    </row>
    <row r="7057" spans="20:20" x14ac:dyDescent="0.35">
      <c r="T7057" s="44">
        <v>7056</v>
      </c>
    </row>
    <row r="7058" spans="20:20" x14ac:dyDescent="0.35">
      <c r="T7058" s="44">
        <v>7057</v>
      </c>
    </row>
    <row r="7059" spans="20:20" x14ac:dyDescent="0.35">
      <c r="T7059" s="44">
        <v>7058</v>
      </c>
    </row>
    <row r="7060" spans="20:20" x14ac:dyDescent="0.35">
      <c r="T7060" s="44">
        <v>7059</v>
      </c>
    </row>
    <row r="7061" spans="20:20" x14ac:dyDescent="0.35">
      <c r="T7061" s="44">
        <v>7060</v>
      </c>
    </row>
    <row r="7062" spans="20:20" x14ac:dyDescent="0.35">
      <c r="T7062" s="44">
        <v>7061</v>
      </c>
    </row>
    <row r="7063" spans="20:20" x14ac:dyDescent="0.35">
      <c r="T7063" s="44">
        <v>7062</v>
      </c>
    </row>
    <row r="7064" spans="20:20" x14ac:dyDescent="0.35">
      <c r="T7064" s="44">
        <v>7063</v>
      </c>
    </row>
    <row r="7065" spans="20:20" x14ac:dyDescent="0.35">
      <c r="T7065" s="44">
        <v>7064</v>
      </c>
    </row>
    <row r="7066" spans="20:20" x14ac:dyDescent="0.35">
      <c r="T7066" s="44">
        <v>7065</v>
      </c>
    </row>
    <row r="7067" spans="20:20" x14ac:dyDescent="0.35">
      <c r="T7067" s="44">
        <v>7066</v>
      </c>
    </row>
    <row r="7068" spans="20:20" x14ac:dyDescent="0.35">
      <c r="T7068" s="44">
        <v>7067</v>
      </c>
    </row>
    <row r="7069" spans="20:20" x14ac:dyDescent="0.35">
      <c r="T7069" s="44">
        <v>7068</v>
      </c>
    </row>
    <row r="7070" spans="20:20" x14ac:dyDescent="0.35">
      <c r="T7070" s="44">
        <v>7069</v>
      </c>
    </row>
    <row r="7071" spans="20:20" x14ac:dyDescent="0.35">
      <c r="T7071" s="44">
        <v>7070</v>
      </c>
    </row>
    <row r="7072" spans="20:20" x14ac:dyDescent="0.35">
      <c r="T7072" s="44">
        <v>7071</v>
      </c>
    </row>
    <row r="7073" spans="20:20" x14ac:dyDescent="0.35">
      <c r="T7073" s="44">
        <v>7072</v>
      </c>
    </row>
    <row r="7074" spans="20:20" x14ac:dyDescent="0.35">
      <c r="T7074" s="44">
        <v>7073</v>
      </c>
    </row>
    <row r="7075" spans="20:20" x14ac:dyDescent="0.35">
      <c r="T7075" s="44">
        <v>7074</v>
      </c>
    </row>
    <row r="7076" spans="20:20" x14ac:dyDescent="0.35">
      <c r="T7076" s="44">
        <v>7075</v>
      </c>
    </row>
    <row r="7077" spans="20:20" x14ac:dyDescent="0.35">
      <c r="T7077" s="44">
        <v>7076</v>
      </c>
    </row>
    <row r="7078" spans="20:20" x14ac:dyDescent="0.35">
      <c r="T7078" s="44">
        <v>7077</v>
      </c>
    </row>
    <row r="7079" spans="20:20" x14ac:dyDescent="0.35">
      <c r="T7079" s="44">
        <v>7078</v>
      </c>
    </row>
    <row r="7080" spans="20:20" x14ac:dyDescent="0.35">
      <c r="T7080" s="44">
        <v>7079</v>
      </c>
    </row>
    <row r="7081" spans="20:20" x14ac:dyDescent="0.35">
      <c r="T7081" s="44">
        <v>7080</v>
      </c>
    </row>
    <row r="7082" spans="20:20" x14ac:dyDescent="0.35">
      <c r="T7082" s="44">
        <v>7081</v>
      </c>
    </row>
    <row r="7083" spans="20:20" x14ac:dyDescent="0.35">
      <c r="T7083" s="44">
        <v>7082</v>
      </c>
    </row>
    <row r="7084" spans="20:20" x14ac:dyDescent="0.35">
      <c r="T7084" s="44">
        <v>7083</v>
      </c>
    </row>
    <row r="7085" spans="20:20" x14ac:dyDescent="0.35">
      <c r="T7085" s="44">
        <v>7084</v>
      </c>
    </row>
    <row r="7086" spans="20:20" x14ac:dyDescent="0.35">
      <c r="T7086" s="44">
        <v>7085</v>
      </c>
    </row>
    <row r="7087" spans="20:20" x14ac:dyDescent="0.35">
      <c r="T7087" s="44">
        <v>7086</v>
      </c>
    </row>
    <row r="7088" spans="20:20" x14ac:dyDescent="0.35">
      <c r="T7088" s="44">
        <v>7087</v>
      </c>
    </row>
    <row r="7089" spans="20:20" x14ac:dyDescent="0.35">
      <c r="T7089" s="44">
        <v>7088</v>
      </c>
    </row>
    <row r="7090" spans="20:20" x14ac:dyDescent="0.35">
      <c r="T7090" s="44">
        <v>7089</v>
      </c>
    </row>
    <row r="7091" spans="20:20" x14ac:dyDescent="0.35">
      <c r="T7091" s="44">
        <v>7090</v>
      </c>
    </row>
    <row r="7092" spans="20:20" x14ac:dyDescent="0.35">
      <c r="T7092" s="44">
        <v>7091</v>
      </c>
    </row>
    <row r="7093" spans="20:20" x14ac:dyDescent="0.35">
      <c r="T7093" s="44">
        <v>7092</v>
      </c>
    </row>
    <row r="7094" spans="20:20" x14ac:dyDescent="0.35">
      <c r="T7094" s="44">
        <v>7093</v>
      </c>
    </row>
    <row r="7095" spans="20:20" x14ac:dyDescent="0.35">
      <c r="T7095" s="44">
        <v>7094</v>
      </c>
    </row>
    <row r="7096" spans="20:20" x14ac:dyDescent="0.35">
      <c r="T7096" s="44">
        <v>7095</v>
      </c>
    </row>
    <row r="7097" spans="20:20" x14ac:dyDescent="0.35">
      <c r="T7097" s="44">
        <v>7096</v>
      </c>
    </row>
    <row r="7098" spans="20:20" x14ac:dyDescent="0.35">
      <c r="T7098" s="44">
        <v>7097</v>
      </c>
    </row>
    <row r="7099" spans="20:20" x14ac:dyDescent="0.35">
      <c r="T7099" s="44">
        <v>7098</v>
      </c>
    </row>
    <row r="7100" spans="20:20" x14ac:dyDescent="0.35">
      <c r="T7100" s="44">
        <v>7099</v>
      </c>
    </row>
    <row r="7101" spans="20:20" x14ac:dyDescent="0.35">
      <c r="T7101" s="44">
        <v>7100</v>
      </c>
    </row>
    <row r="7102" spans="20:20" x14ac:dyDescent="0.35">
      <c r="T7102" s="44">
        <v>7101</v>
      </c>
    </row>
    <row r="7103" spans="20:20" x14ac:dyDescent="0.35">
      <c r="T7103" s="44">
        <v>7102</v>
      </c>
    </row>
    <row r="7104" spans="20:20" x14ac:dyDescent="0.35">
      <c r="T7104" s="44">
        <v>7103</v>
      </c>
    </row>
    <row r="7105" spans="20:20" x14ac:dyDescent="0.35">
      <c r="T7105" s="44">
        <v>7104</v>
      </c>
    </row>
    <row r="7106" spans="20:20" x14ac:dyDescent="0.35">
      <c r="T7106" s="44">
        <v>7105</v>
      </c>
    </row>
    <row r="7107" spans="20:20" x14ac:dyDescent="0.35">
      <c r="T7107" s="44">
        <v>7106</v>
      </c>
    </row>
    <row r="7108" spans="20:20" x14ac:dyDescent="0.35">
      <c r="T7108" s="44">
        <v>7107</v>
      </c>
    </row>
    <row r="7109" spans="20:20" x14ac:dyDescent="0.35">
      <c r="T7109" s="44">
        <v>7108</v>
      </c>
    </row>
    <row r="7110" spans="20:20" x14ac:dyDescent="0.35">
      <c r="T7110" s="44">
        <v>7109</v>
      </c>
    </row>
    <row r="7111" spans="20:20" x14ac:dyDescent="0.35">
      <c r="T7111" s="44">
        <v>7110</v>
      </c>
    </row>
    <row r="7112" spans="20:20" x14ac:dyDescent="0.35">
      <c r="T7112" s="44">
        <v>7111</v>
      </c>
    </row>
    <row r="7113" spans="20:20" x14ac:dyDescent="0.35">
      <c r="T7113" s="44">
        <v>7112</v>
      </c>
    </row>
    <row r="7114" spans="20:20" x14ac:dyDescent="0.35">
      <c r="T7114" s="44">
        <v>7113</v>
      </c>
    </row>
    <row r="7115" spans="20:20" x14ac:dyDescent="0.35">
      <c r="T7115" s="44">
        <v>7114</v>
      </c>
    </row>
    <row r="7116" spans="20:20" x14ac:dyDescent="0.35">
      <c r="T7116" s="44">
        <v>7115</v>
      </c>
    </row>
    <row r="7117" spans="20:20" x14ac:dyDescent="0.35">
      <c r="T7117" s="44">
        <v>7116</v>
      </c>
    </row>
    <row r="7118" spans="20:20" x14ac:dyDescent="0.35">
      <c r="T7118" s="44">
        <v>7117</v>
      </c>
    </row>
    <row r="7119" spans="20:20" x14ac:dyDescent="0.35">
      <c r="T7119" s="44">
        <v>7118</v>
      </c>
    </row>
    <row r="7120" spans="20:20" x14ac:dyDescent="0.35">
      <c r="T7120" s="44">
        <v>7119</v>
      </c>
    </row>
    <row r="7121" spans="20:20" x14ac:dyDescent="0.35">
      <c r="T7121" s="44">
        <v>7120</v>
      </c>
    </row>
    <row r="7122" spans="20:20" x14ac:dyDescent="0.35">
      <c r="T7122" s="44">
        <v>7121</v>
      </c>
    </row>
    <row r="7123" spans="20:20" x14ac:dyDescent="0.35">
      <c r="T7123" s="44">
        <v>7122</v>
      </c>
    </row>
    <row r="7124" spans="20:20" x14ac:dyDescent="0.35">
      <c r="T7124" s="44">
        <v>7123</v>
      </c>
    </row>
    <row r="7125" spans="20:20" x14ac:dyDescent="0.35">
      <c r="T7125" s="44">
        <v>7124</v>
      </c>
    </row>
    <row r="7126" spans="20:20" x14ac:dyDescent="0.35">
      <c r="T7126" s="44">
        <v>7125</v>
      </c>
    </row>
    <row r="7127" spans="20:20" x14ac:dyDescent="0.35">
      <c r="T7127" s="44">
        <v>7126</v>
      </c>
    </row>
    <row r="7128" spans="20:20" x14ac:dyDescent="0.35">
      <c r="T7128" s="44">
        <v>7127</v>
      </c>
    </row>
    <row r="7129" spans="20:20" x14ac:dyDescent="0.35">
      <c r="T7129" s="44">
        <v>7128</v>
      </c>
    </row>
    <row r="7130" spans="20:20" x14ac:dyDescent="0.35">
      <c r="T7130" s="44">
        <v>7129</v>
      </c>
    </row>
    <row r="7131" spans="20:20" x14ac:dyDescent="0.35">
      <c r="T7131" s="44">
        <v>7130</v>
      </c>
    </row>
    <row r="7132" spans="20:20" x14ac:dyDescent="0.35">
      <c r="T7132" s="44">
        <v>7131</v>
      </c>
    </row>
    <row r="7133" spans="20:20" x14ac:dyDescent="0.35">
      <c r="T7133" s="44">
        <v>7132</v>
      </c>
    </row>
    <row r="7134" spans="20:20" x14ac:dyDescent="0.35">
      <c r="T7134" s="44">
        <v>7133</v>
      </c>
    </row>
    <row r="7135" spans="20:20" x14ac:dyDescent="0.35">
      <c r="T7135" s="44">
        <v>7134</v>
      </c>
    </row>
    <row r="7136" spans="20:20" x14ac:dyDescent="0.35">
      <c r="T7136" s="44">
        <v>7135</v>
      </c>
    </row>
    <row r="7137" spans="20:20" x14ac:dyDescent="0.35">
      <c r="T7137" s="44">
        <v>7136</v>
      </c>
    </row>
    <row r="7138" spans="20:20" x14ac:dyDescent="0.35">
      <c r="T7138" s="44">
        <v>7137</v>
      </c>
    </row>
    <row r="7139" spans="20:20" x14ac:dyDescent="0.35">
      <c r="T7139" s="44">
        <v>7138</v>
      </c>
    </row>
    <row r="7140" spans="20:20" x14ac:dyDescent="0.35">
      <c r="T7140" s="44">
        <v>7139</v>
      </c>
    </row>
    <row r="7141" spans="20:20" x14ac:dyDescent="0.35">
      <c r="T7141" s="44">
        <v>7140</v>
      </c>
    </row>
    <row r="7142" spans="20:20" x14ac:dyDescent="0.35">
      <c r="T7142" s="44">
        <v>7141</v>
      </c>
    </row>
    <row r="7143" spans="20:20" x14ac:dyDescent="0.35">
      <c r="T7143" s="44">
        <v>7142</v>
      </c>
    </row>
    <row r="7144" spans="20:20" x14ac:dyDescent="0.35">
      <c r="T7144" s="44">
        <v>7143</v>
      </c>
    </row>
    <row r="7145" spans="20:20" x14ac:dyDescent="0.35">
      <c r="T7145" s="44">
        <v>7144</v>
      </c>
    </row>
    <row r="7146" spans="20:20" x14ac:dyDescent="0.35">
      <c r="T7146" s="44">
        <v>7145</v>
      </c>
    </row>
    <row r="7147" spans="20:20" x14ac:dyDescent="0.35">
      <c r="T7147" s="44">
        <v>7146</v>
      </c>
    </row>
    <row r="7148" spans="20:20" x14ac:dyDescent="0.35">
      <c r="T7148" s="44">
        <v>7147</v>
      </c>
    </row>
    <row r="7149" spans="20:20" x14ac:dyDescent="0.35">
      <c r="T7149" s="44">
        <v>7148</v>
      </c>
    </row>
    <row r="7150" spans="20:20" x14ac:dyDescent="0.35">
      <c r="T7150" s="44">
        <v>7149</v>
      </c>
    </row>
    <row r="7151" spans="20:20" x14ac:dyDescent="0.35">
      <c r="T7151" s="44">
        <v>7150</v>
      </c>
    </row>
    <row r="7152" spans="20:20" x14ac:dyDescent="0.35">
      <c r="T7152" s="44">
        <v>7151</v>
      </c>
    </row>
    <row r="7153" spans="20:20" x14ac:dyDescent="0.35">
      <c r="T7153" s="44">
        <v>7152</v>
      </c>
    </row>
    <row r="7154" spans="20:20" x14ac:dyDescent="0.35">
      <c r="T7154" s="44">
        <v>7153</v>
      </c>
    </row>
    <row r="7155" spans="20:20" x14ac:dyDescent="0.35">
      <c r="T7155" s="44">
        <v>7154</v>
      </c>
    </row>
    <row r="7156" spans="20:20" x14ac:dyDescent="0.35">
      <c r="T7156" s="44">
        <v>7155</v>
      </c>
    </row>
    <row r="7157" spans="20:20" x14ac:dyDescent="0.35">
      <c r="T7157" s="44">
        <v>7156</v>
      </c>
    </row>
    <row r="7158" spans="20:20" x14ac:dyDescent="0.35">
      <c r="T7158" s="44">
        <v>7157</v>
      </c>
    </row>
    <row r="7159" spans="20:20" x14ac:dyDescent="0.35">
      <c r="T7159" s="44">
        <v>7158</v>
      </c>
    </row>
    <row r="7160" spans="20:20" x14ac:dyDescent="0.35">
      <c r="T7160" s="44">
        <v>7159</v>
      </c>
    </row>
    <row r="7161" spans="20:20" x14ac:dyDescent="0.35">
      <c r="T7161" s="44">
        <v>7160</v>
      </c>
    </row>
    <row r="7162" spans="20:20" x14ac:dyDescent="0.35">
      <c r="T7162" s="44">
        <v>7161</v>
      </c>
    </row>
    <row r="7163" spans="20:20" x14ac:dyDescent="0.35">
      <c r="T7163" s="44">
        <v>7162</v>
      </c>
    </row>
    <row r="7164" spans="20:20" x14ac:dyDescent="0.35">
      <c r="T7164" s="44">
        <v>7163</v>
      </c>
    </row>
    <row r="7165" spans="20:20" x14ac:dyDescent="0.35">
      <c r="T7165" s="44">
        <v>7164</v>
      </c>
    </row>
    <row r="7166" spans="20:20" x14ac:dyDescent="0.35">
      <c r="T7166" s="44">
        <v>7165</v>
      </c>
    </row>
    <row r="7167" spans="20:20" x14ac:dyDescent="0.35">
      <c r="T7167" s="44">
        <v>7166</v>
      </c>
    </row>
    <row r="7168" spans="20:20" x14ac:dyDescent="0.35">
      <c r="T7168" s="44">
        <v>7167</v>
      </c>
    </row>
    <row r="7169" spans="20:20" x14ac:dyDescent="0.35">
      <c r="T7169" s="44">
        <v>7168</v>
      </c>
    </row>
    <row r="7170" spans="20:20" x14ac:dyDescent="0.35">
      <c r="T7170" s="44">
        <v>7169</v>
      </c>
    </row>
    <row r="7171" spans="20:20" x14ac:dyDescent="0.35">
      <c r="T7171" s="44">
        <v>7170</v>
      </c>
    </row>
    <row r="7172" spans="20:20" x14ac:dyDescent="0.35">
      <c r="T7172" s="44">
        <v>7171</v>
      </c>
    </row>
    <row r="7173" spans="20:20" x14ac:dyDescent="0.35">
      <c r="T7173" s="44">
        <v>7172</v>
      </c>
    </row>
    <row r="7174" spans="20:20" x14ac:dyDescent="0.35">
      <c r="T7174" s="44">
        <v>7173</v>
      </c>
    </row>
    <row r="7175" spans="20:20" x14ac:dyDescent="0.35">
      <c r="T7175" s="44">
        <v>7174</v>
      </c>
    </row>
    <row r="7176" spans="20:20" x14ac:dyDescent="0.35">
      <c r="T7176" s="44">
        <v>7175</v>
      </c>
    </row>
    <row r="7177" spans="20:20" x14ac:dyDescent="0.35">
      <c r="T7177" s="44">
        <v>7176</v>
      </c>
    </row>
    <row r="7178" spans="20:20" x14ac:dyDescent="0.35">
      <c r="T7178" s="44">
        <v>7177</v>
      </c>
    </row>
    <row r="7179" spans="20:20" x14ac:dyDescent="0.35">
      <c r="T7179" s="44">
        <v>7178</v>
      </c>
    </row>
    <row r="7180" spans="20:20" x14ac:dyDescent="0.35">
      <c r="T7180" s="44">
        <v>7179</v>
      </c>
    </row>
    <row r="7181" spans="20:20" x14ac:dyDescent="0.35">
      <c r="T7181" s="44">
        <v>7180</v>
      </c>
    </row>
    <row r="7182" spans="20:20" x14ac:dyDescent="0.35">
      <c r="T7182" s="44">
        <v>7181</v>
      </c>
    </row>
    <row r="7183" spans="20:20" x14ac:dyDescent="0.35">
      <c r="T7183" s="44">
        <v>7182</v>
      </c>
    </row>
    <row r="7184" spans="20:20" x14ac:dyDescent="0.35">
      <c r="T7184" s="44">
        <v>7183</v>
      </c>
    </row>
    <row r="7185" spans="20:20" x14ac:dyDescent="0.35">
      <c r="T7185" s="44">
        <v>7184</v>
      </c>
    </row>
    <row r="7186" spans="20:20" x14ac:dyDescent="0.35">
      <c r="T7186" s="44">
        <v>7185</v>
      </c>
    </row>
    <row r="7187" spans="20:20" x14ac:dyDescent="0.35">
      <c r="T7187" s="44">
        <v>7186</v>
      </c>
    </row>
    <row r="7188" spans="20:20" x14ac:dyDescent="0.35">
      <c r="T7188" s="44">
        <v>7187</v>
      </c>
    </row>
    <row r="7189" spans="20:20" x14ac:dyDescent="0.35">
      <c r="T7189" s="44">
        <v>7188</v>
      </c>
    </row>
    <row r="7190" spans="20:20" x14ac:dyDescent="0.35">
      <c r="T7190" s="44">
        <v>7189</v>
      </c>
    </row>
    <row r="7191" spans="20:20" x14ac:dyDescent="0.35">
      <c r="T7191" s="44">
        <v>7190</v>
      </c>
    </row>
    <row r="7192" spans="20:20" x14ac:dyDescent="0.35">
      <c r="T7192" s="44">
        <v>7191</v>
      </c>
    </row>
    <row r="7193" spans="20:20" x14ac:dyDescent="0.35">
      <c r="T7193" s="44">
        <v>7192</v>
      </c>
    </row>
    <row r="7194" spans="20:20" x14ac:dyDescent="0.35">
      <c r="T7194" s="44">
        <v>7193</v>
      </c>
    </row>
    <row r="7195" spans="20:20" x14ac:dyDescent="0.35">
      <c r="T7195" s="44">
        <v>7194</v>
      </c>
    </row>
    <row r="7196" spans="20:20" x14ac:dyDescent="0.35">
      <c r="T7196" s="44">
        <v>7195</v>
      </c>
    </row>
    <row r="7197" spans="20:20" x14ac:dyDescent="0.35">
      <c r="T7197" s="44">
        <v>7196</v>
      </c>
    </row>
    <row r="7198" spans="20:20" x14ac:dyDescent="0.35">
      <c r="T7198" s="44">
        <v>7197</v>
      </c>
    </row>
    <row r="7199" spans="20:20" x14ac:dyDescent="0.35">
      <c r="T7199" s="44">
        <v>7198</v>
      </c>
    </row>
    <row r="7200" spans="20:20" x14ac:dyDescent="0.35">
      <c r="T7200" s="44">
        <v>7199</v>
      </c>
    </row>
    <row r="7201" spans="20:20" x14ac:dyDescent="0.35">
      <c r="T7201" s="44">
        <v>7200</v>
      </c>
    </row>
    <row r="7202" spans="20:20" x14ac:dyDescent="0.35">
      <c r="T7202" s="44">
        <v>7201</v>
      </c>
    </row>
    <row r="7203" spans="20:20" x14ac:dyDescent="0.35">
      <c r="T7203" s="44">
        <v>7202</v>
      </c>
    </row>
    <row r="7204" spans="20:20" x14ac:dyDescent="0.35">
      <c r="T7204" s="44">
        <v>7203</v>
      </c>
    </row>
    <row r="7205" spans="20:20" x14ac:dyDescent="0.35">
      <c r="T7205" s="44">
        <v>7204</v>
      </c>
    </row>
    <row r="7206" spans="20:20" x14ac:dyDescent="0.35">
      <c r="T7206" s="44">
        <v>7205</v>
      </c>
    </row>
    <row r="7207" spans="20:20" x14ac:dyDescent="0.35">
      <c r="T7207" s="44">
        <v>7206</v>
      </c>
    </row>
    <row r="7208" spans="20:20" x14ac:dyDescent="0.35">
      <c r="T7208" s="44">
        <v>7207</v>
      </c>
    </row>
    <row r="7209" spans="20:20" x14ac:dyDescent="0.35">
      <c r="T7209" s="44">
        <v>7208</v>
      </c>
    </row>
    <row r="7210" spans="20:20" x14ac:dyDescent="0.35">
      <c r="T7210" s="44">
        <v>7209</v>
      </c>
    </row>
    <row r="7211" spans="20:20" x14ac:dyDescent="0.35">
      <c r="T7211" s="44">
        <v>7210</v>
      </c>
    </row>
    <row r="7212" spans="20:20" x14ac:dyDescent="0.35">
      <c r="T7212" s="44">
        <v>7211</v>
      </c>
    </row>
    <row r="7213" spans="20:20" x14ac:dyDescent="0.35">
      <c r="T7213" s="44">
        <v>7212</v>
      </c>
    </row>
    <row r="7214" spans="20:20" x14ac:dyDescent="0.35">
      <c r="T7214" s="44">
        <v>7213</v>
      </c>
    </row>
    <row r="7215" spans="20:20" x14ac:dyDescent="0.35">
      <c r="T7215" s="44">
        <v>7214</v>
      </c>
    </row>
    <row r="7216" spans="20:20" x14ac:dyDescent="0.35">
      <c r="T7216" s="44">
        <v>7215</v>
      </c>
    </row>
    <row r="7217" spans="20:20" x14ac:dyDescent="0.35">
      <c r="T7217" s="44">
        <v>7216</v>
      </c>
    </row>
    <row r="7218" spans="20:20" x14ac:dyDescent="0.35">
      <c r="T7218" s="44">
        <v>7217</v>
      </c>
    </row>
    <row r="7219" spans="20:20" x14ac:dyDescent="0.35">
      <c r="T7219" s="44">
        <v>7218</v>
      </c>
    </row>
    <row r="7220" spans="20:20" x14ac:dyDescent="0.35">
      <c r="T7220" s="44">
        <v>7219</v>
      </c>
    </row>
    <row r="7221" spans="20:20" x14ac:dyDescent="0.35">
      <c r="T7221" s="44">
        <v>7220</v>
      </c>
    </row>
    <row r="7222" spans="20:20" x14ac:dyDescent="0.35">
      <c r="T7222" s="44">
        <v>7221</v>
      </c>
    </row>
    <row r="7223" spans="20:20" x14ac:dyDescent="0.35">
      <c r="T7223" s="44">
        <v>7222</v>
      </c>
    </row>
    <row r="7224" spans="20:20" x14ac:dyDescent="0.35">
      <c r="T7224" s="44">
        <v>7223</v>
      </c>
    </row>
    <row r="7225" spans="20:20" x14ac:dyDescent="0.35">
      <c r="T7225" s="44">
        <v>7224</v>
      </c>
    </row>
    <row r="7226" spans="20:20" x14ac:dyDescent="0.35">
      <c r="T7226" s="44">
        <v>7225</v>
      </c>
    </row>
    <row r="7227" spans="20:20" x14ac:dyDescent="0.35">
      <c r="T7227" s="44">
        <v>7226</v>
      </c>
    </row>
    <row r="7228" spans="20:20" x14ac:dyDescent="0.35">
      <c r="T7228" s="44">
        <v>7227</v>
      </c>
    </row>
    <row r="7229" spans="20:20" x14ac:dyDescent="0.35">
      <c r="T7229" s="44">
        <v>7228</v>
      </c>
    </row>
    <row r="7230" spans="20:20" x14ac:dyDescent="0.35">
      <c r="T7230" s="44">
        <v>7229</v>
      </c>
    </row>
    <row r="7231" spans="20:20" x14ac:dyDescent="0.35">
      <c r="T7231" s="44">
        <v>7230</v>
      </c>
    </row>
    <row r="7232" spans="20:20" x14ac:dyDescent="0.35">
      <c r="T7232" s="44">
        <v>7231</v>
      </c>
    </row>
    <row r="7233" spans="20:20" x14ac:dyDescent="0.35">
      <c r="T7233" s="44">
        <v>7232</v>
      </c>
    </row>
    <row r="7234" spans="20:20" x14ac:dyDescent="0.35">
      <c r="T7234" s="44">
        <v>7233</v>
      </c>
    </row>
    <row r="7235" spans="20:20" x14ac:dyDescent="0.35">
      <c r="T7235" s="44">
        <v>7234</v>
      </c>
    </row>
    <row r="7236" spans="20:20" x14ac:dyDescent="0.35">
      <c r="T7236" s="44">
        <v>7235</v>
      </c>
    </row>
    <row r="7237" spans="20:20" x14ac:dyDescent="0.35">
      <c r="T7237" s="44">
        <v>7236</v>
      </c>
    </row>
    <row r="7238" spans="20:20" x14ac:dyDescent="0.35">
      <c r="T7238" s="44">
        <v>7237</v>
      </c>
    </row>
    <row r="7239" spans="20:20" x14ac:dyDescent="0.35">
      <c r="T7239" s="44">
        <v>7238</v>
      </c>
    </row>
    <row r="7240" spans="20:20" x14ac:dyDescent="0.35">
      <c r="T7240" s="44">
        <v>7239</v>
      </c>
    </row>
    <row r="7241" spans="20:20" x14ac:dyDescent="0.35">
      <c r="T7241" s="44">
        <v>7240</v>
      </c>
    </row>
    <row r="7242" spans="20:20" x14ac:dyDescent="0.35">
      <c r="T7242" s="44">
        <v>7241</v>
      </c>
    </row>
    <row r="7243" spans="20:20" x14ac:dyDescent="0.35">
      <c r="T7243" s="44">
        <v>7242</v>
      </c>
    </row>
    <row r="7244" spans="20:20" x14ac:dyDescent="0.35">
      <c r="T7244" s="44">
        <v>7243</v>
      </c>
    </row>
    <row r="7245" spans="20:20" x14ac:dyDescent="0.35">
      <c r="T7245" s="44">
        <v>7244</v>
      </c>
    </row>
    <row r="7246" spans="20:20" x14ac:dyDescent="0.35">
      <c r="T7246" s="44">
        <v>7245</v>
      </c>
    </row>
    <row r="7247" spans="20:20" x14ac:dyDescent="0.35">
      <c r="T7247" s="44">
        <v>7246</v>
      </c>
    </row>
    <row r="7248" spans="20:20" x14ac:dyDescent="0.35">
      <c r="T7248" s="44">
        <v>7247</v>
      </c>
    </row>
    <row r="7249" spans="20:20" x14ac:dyDescent="0.35">
      <c r="T7249" s="44">
        <v>7248</v>
      </c>
    </row>
    <row r="7250" spans="20:20" x14ac:dyDescent="0.35">
      <c r="T7250" s="44">
        <v>7249</v>
      </c>
    </row>
    <row r="7251" spans="20:20" x14ac:dyDescent="0.35">
      <c r="T7251" s="44">
        <v>7250</v>
      </c>
    </row>
    <row r="7252" spans="20:20" x14ac:dyDescent="0.35">
      <c r="T7252" s="44">
        <v>7251</v>
      </c>
    </row>
    <row r="7253" spans="20:20" x14ac:dyDescent="0.35">
      <c r="T7253" s="44">
        <v>7252</v>
      </c>
    </row>
    <row r="7254" spans="20:20" x14ac:dyDescent="0.35">
      <c r="T7254" s="44">
        <v>7253</v>
      </c>
    </row>
    <row r="7255" spans="20:20" x14ac:dyDescent="0.35">
      <c r="T7255" s="44">
        <v>7254</v>
      </c>
    </row>
    <row r="7256" spans="20:20" x14ac:dyDescent="0.35">
      <c r="T7256" s="44">
        <v>7255</v>
      </c>
    </row>
    <row r="7257" spans="20:20" x14ac:dyDescent="0.35">
      <c r="T7257" s="44">
        <v>7256</v>
      </c>
    </row>
    <row r="7258" spans="20:20" x14ac:dyDescent="0.35">
      <c r="T7258" s="44">
        <v>7257</v>
      </c>
    </row>
    <row r="7259" spans="20:20" x14ac:dyDescent="0.35">
      <c r="T7259" s="44">
        <v>7258</v>
      </c>
    </row>
    <row r="7260" spans="20:20" x14ac:dyDescent="0.35">
      <c r="T7260" s="44">
        <v>7259</v>
      </c>
    </row>
    <row r="7261" spans="20:20" x14ac:dyDescent="0.35">
      <c r="T7261" s="44">
        <v>7260</v>
      </c>
    </row>
    <row r="7262" spans="20:20" x14ac:dyDescent="0.35">
      <c r="T7262" s="44">
        <v>7261</v>
      </c>
    </row>
    <row r="7263" spans="20:20" x14ac:dyDescent="0.35">
      <c r="T7263" s="44">
        <v>7262</v>
      </c>
    </row>
    <row r="7264" spans="20:20" x14ac:dyDescent="0.35">
      <c r="T7264" s="44">
        <v>7263</v>
      </c>
    </row>
    <row r="7265" spans="20:20" x14ac:dyDescent="0.35">
      <c r="T7265" s="44">
        <v>7264</v>
      </c>
    </row>
    <row r="7266" spans="20:20" x14ac:dyDescent="0.35">
      <c r="T7266" s="44">
        <v>7265</v>
      </c>
    </row>
    <row r="7267" spans="20:20" x14ac:dyDescent="0.35">
      <c r="T7267" s="44">
        <v>7266</v>
      </c>
    </row>
    <row r="7268" spans="20:20" x14ac:dyDescent="0.35">
      <c r="T7268" s="44">
        <v>7267</v>
      </c>
    </row>
    <row r="7269" spans="20:20" x14ac:dyDescent="0.35">
      <c r="T7269" s="44">
        <v>7268</v>
      </c>
    </row>
    <row r="7270" spans="20:20" x14ac:dyDescent="0.35">
      <c r="T7270" s="44">
        <v>7269</v>
      </c>
    </row>
    <row r="7271" spans="20:20" x14ac:dyDescent="0.35">
      <c r="T7271" s="44">
        <v>7270</v>
      </c>
    </row>
    <row r="7272" spans="20:20" x14ac:dyDescent="0.35">
      <c r="T7272" s="44">
        <v>7271</v>
      </c>
    </row>
    <row r="7273" spans="20:20" x14ac:dyDescent="0.35">
      <c r="T7273" s="44">
        <v>7272</v>
      </c>
    </row>
    <row r="7274" spans="20:20" x14ac:dyDescent="0.35">
      <c r="T7274" s="44">
        <v>7273</v>
      </c>
    </row>
    <row r="7275" spans="20:20" x14ac:dyDescent="0.35">
      <c r="T7275" s="44">
        <v>7274</v>
      </c>
    </row>
    <row r="7276" spans="20:20" x14ac:dyDescent="0.35">
      <c r="T7276" s="44">
        <v>7275</v>
      </c>
    </row>
    <row r="7277" spans="20:20" x14ac:dyDescent="0.35">
      <c r="T7277" s="44">
        <v>7276</v>
      </c>
    </row>
    <row r="7278" spans="20:20" x14ac:dyDescent="0.35">
      <c r="T7278" s="44">
        <v>7277</v>
      </c>
    </row>
    <row r="7279" spans="20:20" x14ac:dyDescent="0.35">
      <c r="T7279" s="44">
        <v>7278</v>
      </c>
    </row>
    <row r="7280" spans="20:20" x14ac:dyDescent="0.35">
      <c r="T7280" s="44">
        <v>7279</v>
      </c>
    </row>
    <row r="7281" spans="20:20" x14ac:dyDescent="0.35">
      <c r="T7281" s="44">
        <v>7280</v>
      </c>
    </row>
    <row r="7282" spans="20:20" x14ac:dyDescent="0.35">
      <c r="T7282" s="44">
        <v>7281</v>
      </c>
    </row>
    <row r="7283" spans="20:20" x14ac:dyDescent="0.35">
      <c r="T7283" s="44">
        <v>7282</v>
      </c>
    </row>
    <row r="7284" spans="20:20" x14ac:dyDescent="0.35">
      <c r="T7284" s="44">
        <v>7283</v>
      </c>
    </row>
    <row r="7285" spans="20:20" x14ac:dyDescent="0.35">
      <c r="T7285" s="44">
        <v>7284</v>
      </c>
    </row>
    <row r="7286" spans="20:20" x14ac:dyDescent="0.35">
      <c r="T7286" s="44">
        <v>7285</v>
      </c>
    </row>
    <row r="7287" spans="20:20" x14ac:dyDescent="0.35">
      <c r="T7287" s="44">
        <v>7286</v>
      </c>
    </row>
    <row r="7288" spans="20:20" x14ac:dyDescent="0.35">
      <c r="T7288" s="44">
        <v>7287</v>
      </c>
    </row>
    <row r="7289" spans="20:20" x14ac:dyDescent="0.35">
      <c r="T7289" s="44">
        <v>7288</v>
      </c>
    </row>
    <row r="7290" spans="20:20" x14ac:dyDescent="0.35">
      <c r="T7290" s="44">
        <v>7289</v>
      </c>
    </row>
    <row r="7291" spans="20:20" x14ac:dyDescent="0.35">
      <c r="T7291" s="44">
        <v>7290</v>
      </c>
    </row>
    <row r="7292" spans="20:20" x14ac:dyDescent="0.35">
      <c r="T7292" s="44">
        <v>7291</v>
      </c>
    </row>
    <row r="7293" spans="20:20" x14ac:dyDescent="0.35">
      <c r="T7293" s="44">
        <v>7292</v>
      </c>
    </row>
    <row r="7294" spans="20:20" x14ac:dyDescent="0.35">
      <c r="T7294" s="44">
        <v>7293</v>
      </c>
    </row>
    <row r="7295" spans="20:20" x14ac:dyDescent="0.35">
      <c r="T7295" s="44">
        <v>7294</v>
      </c>
    </row>
    <row r="7296" spans="20:20" x14ac:dyDescent="0.35">
      <c r="T7296" s="44">
        <v>7295</v>
      </c>
    </row>
    <row r="7297" spans="20:20" x14ac:dyDescent="0.35">
      <c r="T7297" s="44">
        <v>7296</v>
      </c>
    </row>
    <row r="7298" spans="20:20" x14ac:dyDescent="0.35">
      <c r="T7298" s="44">
        <v>7297</v>
      </c>
    </row>
    <row r="7299" spans="20:20" x14ac:dyDescent="0.35">
      <c r="T7299" s="44">
        <v>7298</v>
      </c>
    </row>
    <row r="7300" spans="20:20" x14ac:dyDescent="0.35">
      <c r="T7300" s="44">
        <v>7299</v>
      </c>
    </row>
    <row r="7301" spans="20:20" x14ac:dyDescent="0.35">
      <c r="T7301" s="44">
        <v>7300</v>
      </c>
    </row>
    <row r="7302" spans="20:20" x14ac:dyDescent="0.35">
      <c r="T7302" s="44">
        <v>7301</v>
      </c>
    </row>
    <row r="7303" spans="20:20" x14ac:dyDescent="0.35">
      <c r="T7303" s="44">
        <v>7302</v>
      </c>
    </row>
    <row r="7304" spans="20:20" x14ac:dyDescent="0.35">
      <c r="T7304" s="44">
        <v>7303</v>
      </c>
    </row>
    <row r="7305" spans="20:20" x14ac:dyDescent="0.35">
      <c r="T7305" s="44">
        <v>7304</v>
      </c>
    </row>
    <row r="7306" spans="20:20" x14ac:dyDescent="0.35">
      <c r="T7306" s="44">
        <v>7305</v>
      </c>
    </row>
    <row r="7307" spans="20:20" x14ac:dyDescent="0.35">
      <c r="T7307" s="44">
        <v>7306</v>
      </c>
    </row>
    <row r="7308" spans="20:20" x14ac:dyDescent="0.35">
      <c r="T7308" s="44">
        <v>7307</v>
      </c>
    </row>
    <row r="7309" spans="20:20" x14ac:dyDescent="0.35">
      <c r="T7309" s="44">
        <v>7308</v>
      </c>
    </row>
    <row r="7310" spans="20:20" x14ac:dyDescent="0.35">
      <c r="T7310" s="44">
        <v>7309</v>
      </c>
    </row>
    <row r="7311" spans="20:20" x14ac:dyDescent="0.35">
      <c r="T7311" s="44">
        <v>7310</v>
      </c>
    </row>
    <row r="7312" spans="20:20" x14ac:dyDescent="0.35">
      <c r="T7312" s="44">
        <v>7311</v>
      </c>
    </row>
    <row r="7313" spans="20:20" x14ac:dyDescent="0.35">
      <c r="T7313" s="44">
        <v>7312</v>
      </c>
    </row>
    <row r="7314" spans="20:20" x14ac:dyDescent="0.35">
      <c r="T7314" s="44">
        <v>7313</v>
      </c>
    </row>
    <row r="7315" spans="20:20" x14ac:dyDescent="0.35">
      <c r="T7315" s="44">
        <v>7314</v>
      </c>
    </row>
    <row r="7316" spans="20:20" x14ac:dyDescent="0.35">
      <c r="T7316" s="44">
        <v>7315</v>
      </c>
    </row>
    <row r="7317" spans="20:20" x14ac:dyDescent="0.35">
      <c r="T7317" s="44">
        <v>7316</v>
      </c>
    </row>
    <row r="7318" spans="20:20" x14ac:dyDescent="0.35">
      <c r="T7318" s="44">
        <v>7317</v>
      </c>
    </row>
    <row r="7319" spans="20:20" x14ac:dyDescent="0.35">
      <c r="T7319" s="44">
        <v>7318</v>
      </c>
    </row>
    <row r="7320" spans="20:20" x14ac:dyDescent="0.35">
      <c r="T7320" s="44">
        <v>7319</v>
      </c>
    </row>
    <row r="7321" spans="20:20" x14ac:dyDescent="0.35">
      <c r="T7321" s="44">
        <v>7320</v>
      </c>
    </row>
    <row r="7322" spans="20:20" x14ac:dyDescent="0.35">
      <c r="T7322" s="44">
        <v>7321</v>
      </c>
    </row>
    <row r="7323" spans="20:20" x14ac:dyDescent="0.35">
      <c r="T7323" s="44">
        <v>7322</v>
      </c>
    </row>
    <row r="7324" spans="20:20" x14ac:dyDescent="0.35">
      <c r="T7324" s="44">
        <v>7323</v>
      </c>
    </row>
    <row r="7325" spans="20:20" x14ac:dyDescent="0.35">
      <c r="T7325" s="44">
        <v>7324</v>
      </c>
    </row>
    <row r="7326" spans="20:20" x14ac:dyDescent="0.35">
      <c r="T7326" s="44">
        <v>7325</v>
      </c>
    </row>
    <row r="7327" spans="20:20" x14ac:dyDescent="0.35">
      <c r="T7327" s="44">
        <v>7326</v>
      </c>
    </row>
    <row r="7328" spans="20:20" x14ac:dyDescent="0.35">
      <c r="T7328" s="44">
        <v>7327</v>
      </c>
    </row>
    <row r="7329" spans="20:20" x14ac:dyDescent="0.35">
      <c r="T7329" s="44">
        <v>7328</v>
      </c>
    </row>
    <row r="7330" spans="20:20" x14ac:dyDescent="0.35">
      <c r="T7330" s="44">
        <v>7329</v>
      </c>
    </row>
    <row r="7331" spans="20:20" x14ac:dyDescent="0.35">
      <c r="T7331" s="44">
        <v>7330</v>
      </c>
    </row>
    <row r="7332" spans="20:20" x14ac:dyDescent="0.35">
      <c r="T7332" s="44">
        <v>7331</v>
      </c>
    </row>
    <row r="7333" spans="20:20" x14ac:dyDescent="0.35">
      <c r="T7333" s="44">
        <v>7332</v>
      </c>
    </row>
    <row r="7334" spans="20:20" x14ac:dyDescent="0.35">
      <c r="T7334" s="44">
        <v>7333</v>
      </c>
    </row>
    <row r="7335" spans="20:20" x14ac:dyDescent="0.35">
      <c r="T7335" s="44">
        <v>7334</v>
      </c>
    </row>
    <row r="7336" spans="20:20" x14ac:dyDescent="0.35">
      <c r="T7336" s="44">
        <v>7335</v>
      </c>
    </row>
    <row r="7337" spans="20:20" x14ac:dyDescent="0.35">
      <c r="T7337" s="44">
        <v>7336</v>
      </c>
    </row>
    <row r="7338" spans="20:20" x14ac:dyDescent="0.35">
      <c r="T7338" s="44">
        <v>7337</v>
      </c>
    </row>
    <row r="7339" spans="20:20" x14ac:dyDescent="0.35">
      <c r="T7339" s="44">
        <v>7338</v>
      </c>
    </row>
    <row r="7340" spans="20:20" x14ac:dyDescent="0.35">
      <c r="T7340" s="44">
        <v>7339</v>
      </c>
    </row>
    <row r="7341" spans="20:20" x14ac:dyDescent="0.35">
      <c r="T7341" s="44">
        <v>7340</v>
      </c>
    </row>
    <row r="7342" spans="20:20" x14ac:dyDescent="0.35">
      <c r="T7342" s="44">
        <v>7341</v>
      </c>
    </row>
    <row r="7343" spans="20:20" x14ac:dyDescent="0.35">
      <c r="T7343" s="44">
        <v>7342</v>
      </c>
    </row>
    <row r="7344" spans="20:20" x14ac:dyDescent="0.35">
      <c r="T7344" s="44">
        <v>7343</v>
      </c>
    </row>
    <row r="7345" spans="20:20" x14ac:dyDescent="0.35">
      <c r="T7345" s="44">
        <v>7344</v>
      </c>
    </row>
    <row r="7346" spans="20:20" x14ac:dyDescent="0.35">
      <c r="T7346" s="44">
        <v>7345</v>
      </c>
    </row>
    <row r="7347" spans="20:20" x14ac:dyDescent="0.35">
      <c r="T7347" s="44">
        <v>7346</v>
      </c>
    </row>
    <row r="7348" spans="20:20" x14ac:dyDescent="0.35">
      <c r="T7348" s="44">
        <v>7347</v>
      </c>
    </row>
    <row r="7349" spans="20:20" x14ac:dyDescent="0.35">
      <c r="T7349" s="44">
        <v>7348</v>
      </c>
    </row>
    <row r="7350" spans="20:20" x14ac:dyDescent="0.35">
      <c r="T7350" s="44">
        <v>7349</v>
      </c>
    </row>
    <row r="7351" spans="20:20" x14ac:dyDescent="0.35">
      <c r="T7351" s="44">
        <v>7350</v>
      </c>
    </row>
    <row r="7352" spans="20:20" x14ac:dyDescent="0.35">
      <c r="T7352" s="44">
        <v>7351</v>
      </c>
    </row>
    <row r="7353" spans="20:20" x14ac:dyDescent="0.35">
      <c r="T7353" s="44">
        <v>7352</v>
      </c>
    </row>
    <row r="7354" spans="20:20" x14ac:dyDescent="0.35">
      <c r="T7354" s="44">
        <v>7353</v>
      </c>
    </row>
    <row r="7355" spans="20:20" x14ac:dyDescent="0.35">
      <c r="T7355" s="44">
        <v>7354</v>
      </c>
    </row>
    <row r="7356" spans="20:20" x14ac:dyDescent="0.35">
      <c r="T7356" s="44">
        <v>7355</v>
      </c>
    </row>
    <row r="7357" spans="20:20" x14ac:dyDescent="0.35">
      <c r="T7357" s="44">
        <v>7356</v>
      </c>
    </row>
    <row r="7358" spans="20:20" x14ac:dyDescent="0.35">
      <c r="T7358" s="44">
        <v>7357</v>
      </c>
    </row>
    <row r="7359" spans="20:20" x14ac:dyDescent="0.35">
      <c r="T7359" s="44">
        <v>7358</v>
      </c>
    </row>
    <row r="7360" spans="20:20" x14ac:dyDescent="0.35">
      <c r="T7360" s="44">
        <v>7359</v>
      </c>
    </row>
    <row r="7361" spans="20:20" x14ac:dyDescent="0.35">
      <c r="T7361" s="44">
        <v>7360</v>
      </c>
    </row>
    <row r="7362" spans="20:20" x14ac:dyDescent="0.35">
      <c r="T7362" s="44">
        <v>7361</v>
      </c>
    </row>
    <row r="7363" spans="20:20" x14ac:dyDescent="0.35">
      <c r="T7363" s="44">
        <v>7362</v>
      </c>
    </row>
    <row r="7364" spans="20:20" x14ac:dyDescent="0.35">
      <c r="T7364" s="44">
        <v>7363</v>
      </c>
    </row>
    <row r="7365" spans="20:20" x14ac:dyDescent="0.35">
      <c r="T7365" s="44">
        <v>7364</v>
      </c>
    </row>
    <row r="7366" spans="20:20" x14ac:dyDescent="0.35">
      <c r="T7366" s="44">
        <v>7365</v>
      </c>
    </row>
    <row r="7367" spans="20:20" x14ac:dyDescent="0.35">
      <c r="T7367" s="44">
        <v>7366</v>
      </c>
    </row>
    <row r="7368" spans="20:20" x14ac:dyDescent="0.35">
      <c r="T7368" s="44">
        <v>7367</v>
      </c>
    </row>
    <row r="7369" spans="20:20" x14ac:dyDescent="0.35">
      <c r="T7369" s="44">
        <v>7368</v>
      </c>
    </row>
    <row r="7370" spans="20:20" x14ac:dyDescent="0.35">
      <c r="T7370" s="44">
        <v>7369</v>
      </c>
    </row>
    <row r="7371" spans="20:20" x14ac:dyDescent="0.35">
      <c r="T7371" s="44">
        <v>7370</v>
      </c>
    </row>
    <row r="7372" spans="20:20" x14ac:dyDescent="0.35">
      <c r="T7372" s="44">
        <v>7371</v>
      </c>
    </row>
    <row r="7373" spans="20:20" x14ac:dyDescent="0.35">
      <c r="T7373" s="44">
        <v>7372</v>
      </c>
    </row>
    <row r="7374" spans="20:20" x14ac:dyDescent="0.35">
      <c r="T7374" s="44">
        <v>7373</v>
      </c>
    </row>
    <row r="7375" spans="20:20" x14ac:dyDescent="0.35">
      <c r="T7375" s="44">
        <v>7374</v>
      </c>
    </row>
    <row r="7376" spans="20:20" x14ac:dyDescent="0.35">
      <c r="T7376" s="44">
        <v>7375</v>
      </c>
    </row>
    <row r="7377" spans="20:20" x14ac:dyDescent="0.35">
      <c r="T7377" s="44">
        <v>7376</v>
      </c>
    </row>
    <row r="7378" spans="20:20" x14ac:dyDescent="0.35">
      <c r="T7378" s="44">
        <v>7377</v>
      </c>
    </row>
    <row r="7379" spans="20:20" x14ac:dyDescent="0.35">
      <c r="T7379" s="44">
        <v>7378</v>
      </c>
    </row>
    <row r="7380" spans="20:20" x14ac:dyDescent="0.35">
      <c r="T7380" s="44">
        <v>7379</v>
      </c>
    </row>
    <row r="7381" spans="20:20" x14ac:dyDescent="0.35">
      <c r="T7381" s="44">
        <v>7380</v>
      </c>
    </row>
    <row r="7382" spans="20:20" x14ac:dyDescent="0.35">
      <c r="T7382" s="44">
        <v>7381</v>
      </c>
    </row>
    <row r="7383" spans="20:20" x14ac:dyDescent="0.35">
      <c r="T7383" s="44">
        <v>7382</v>
      </c>
    </row>
    <row r="7384" spans="20:20" x14ac:dyDescent="0.35">
      <c r="T7384" s="44">
        <v>7383</v>
      </c>
    </row>
    <row r="7385" spans="20:20" x14ac:dyDescent="0.35">
      <c r="T7385" s="44">
        <v>7384</v>
      </c>
    </row>
    <row r="7386" spans="20:20" x14ac:dyDescent="0.35">
      <c r="T7386" s="44">
        <v>7385</v>
      </c>
    </row>
    <row r="7387" spans="20:20" x14ac:dyDescent="0.35">
      <c r="T7387" s="44">
        <v>7386</v>
      </c>
    </row>
    <row r="7388" spans="20:20" x14ac:dyDescent="0.35">
      <c r="T7388" s="44">
        <v>7387</v>
      </c>
    </row>
    <row r="7389" spans="20:20" x14ac:dyDescent="0.35">
      <c r="T7389" s="44">
        <v>7388</v>
      </c>
    </row>
    <row r="7390" spans="20:20" x14ac:dyDescent="0.35">
      <c r="T7390" s="44">
        <v>7389</v>
      </c>
    </row>
    <row r="7391" spans="20:20" x14ac:dyDescent="0.35">
      <c r="T7391" s="44">
        <v>7390</v>
      </c>
    </row>
    <row r="7392" spans="20:20" x14ac:dyDescent="0.35">
      <c r="T7392" s="44">
        <v>7391</v>
      </c>
    </row>
    <row r="7393" spans="20:20" x14ac:dyDescent="0.35">
      <c r="T7393" s="44">
        <v>7392</v>
      </c>
    </row>
    <row r="7394" spans="20:20" x14ac:dyDescent="0.35">
      <c r="T7394" s="44">
        <v>7393</v>
      </c>
    </row>
    <row r="7395" spans="20:20" x14ac:dyDescent="0.35">
      <c r="T7395" s="44">
        <v>7394</v>
      </c>
    </row>
    <row r="7396" spans="20:20" x14ac:dyDescent="0.35">
      <c r="T7396" s="44">
        <v>7395</v>
      </c>
    </row>
    <row r="7397" spans="20:20" x14ac:dyDescent="0.35">
      <c r="T7397" s="44">
        <v>7396</v>
      </c>
    </row>
    <row r="7398" spans="20:20" x14ac:dyDescent="0.35">
      <c r="T7398" s="44">
        <v>7397</v>
      </c>
    </row>
    <row r="7399" spans="20:20" x14ac:dyDescent="0.35">
      <c r="T7399" s="44">
        <v>7398</v>
      </c>
    </row>
    <row r="7400" spans="20:20" x14ac:dyDescent="0.35">
      <c r="T7400" s="44">
        <v>7399</v>
      </c>
    </row>
    <row r="7401" spans="20:20" x14ac:dyDescent="0.35">
      <c r="T7401" s="44">
        <v>7400</v>
      </c>
    </row>
    <row r="7402" spans="20:20" x14ac:dyDescent="0.35">
      <c r="T7402" s="44">
        <v>7401</v>
      </c>
    </row>
    <row r="7403" spans="20:20" x14ac:dyDescent="0.35">
      <c r="T7403" s="44">
        <v>7402</v>
      </c>
    </row>
    <row r="7404" spans="20:20" x14ac:dyDescent="0.35">
      <c r="T7404" s="44">
        <v>7403</v>
      </c>
    </row>
    <row r="7405" spans="20:20" x14ac:dyDescent="0.35">
      <c r="T7405" s="44">
        <v>7404</v>
      </c>
    </row>
    <row r="7406" spans="20:20" x14ac:dyDescent="0.35">
      <c r="T7406" s="44">
        <v>7405</v>
      </c>
    </row>
    <row r="7407" spans="20:20" x14ac:dyDescent="0.35">
      <c r="T7407" s="44">
        <v>7406</v>
      </c>
    </row>
    <row r="7408" spans="20:20" x14ac:dyDescent="0.35">
      <c r="T7408" s="44">
        <v>7407</v>
      </c>
    </row>
    <row r="7409" spans="20:20" x14ac:dyDescent="0.35">
      <c r="T7409" s="44">
        <v>7408</v>
      </c>
    </row>
    <row r="7410" spans="20:20" x14ac:dyDescent="0.35">
      <c r="T7410" s="44">
        <v>7409</v>
      </c>
    </row>
    <row r="7411" spans="20:20" x14ac:dyDescent="0.35">
      <c r="T7411" s="44">
        <v>7410</v>
      </c>
    </row>
    <row r="7412" spans="20:20" x14ac:dyDescent="0.35">
      <c r="T7412" s="44">
        <v>7411</v>
      </c>
    </row>
    <row r="7413" spans="20:20" x14ac:dyDescent="0.35">
      <c r="T7413" s="44">
        <v>7412</v>
      </c>
    </row>
    <row r="7414" spans="20:20" x14ac:dyDescent="0.35">
      <c r="T7414" s="44">
        <v>7413</v>
      </c>
    </row>
    <row r="7415" spans="20:20" x14ac:dyDescent="0.35">
      <c r="T7415" s="44">
        <v>7414</v>
      </c>
    </row>
    <row r="7416" spans="20:20" x14ac:dyDescent="0.35">
      <c r="T7416" s="44">
        <v>7415</v>
      </c>
    </row>
    <row r="7417" spans="20:20" x14ac:dyDescent="0.35">
      <c r="T7417" s="44">
        <v>7416</v>
      </c>
    </row>
    <row r="7418" spans="20:20" x14ac:dyDescent="0.35">
      <c r="T7418" s="44">
        <v>7417</v>
      </c>
    </row>
    <row r="7419" spans="20:20" x14ac:dyDescent="0.35">
      <c r="T7419" s="44">
        <v>7418</v>
      </c>
    </row>
    <row r="7420" spans="20:20" x14ac:dyDescent="0.35">
      <c r="T7420" s="44">
        <v>7419</v>
      </c>
    </row>
    <row r="7421" spans="20:20" x14ac:dyDescent="0.35">
      <c r="T7421" s="44">
        <v>7420</v>
      </c>
    </row>
    <row r="7422" spans="20:20" x14ac:dyDescent="0.35">
      <c r="T7422" s="44">
        <v>7421</v>
      </c>
    </row>
    <row r="7423" spans="20:20" x14ac:dyDescent="0.35">
      <c r="T7423" s="44">
        <v>7422</v>
      </c>
    </row>
    <row r="7424" spans="20:20" x14ac:dyDescent="0.35">
      <c r="T7424" s="44">
        <v>7423</v>
      </c>
    </row>
    <row r="7425" spans="20:20" x14ac:dyDescent="0.35">
      <c r="T7425" s="44">
        <v>7424</v>
      </c>
    </row>
    <row r="7426" spans="20:20" x14ac:dyDescent="0.35">
      <c r="T7426" s="44">
        <v>7425</v>
      </c>
    </row>
    <row r="7427" spans="20:20" x14ac:dyDescent="0.35">
      <c r="T7427" s="44">
        <v>7426</v>
      </c>
    </row>
    <row r="7428" spans="20:20" x14ac:dyDescent="0.35">
      <c r="T7428" s="44">
        <v>7427</v>
      </c>
    </row>
    <row r="7429" spans="20:20" x14ac:dyDescent="0.35">
      <c r="T7429" s="44">
        <v>7428</v>
      </c>
    </row>
    <row r="7430" spans="20:20" x14ac:dyDescent="0.35">
      <c r="T7430" s="44">
        <v>7429</v>
      </c>
    </row>
    <row r="7431" spans="20:20" x14ac:dyDescent="0.35">
      <c r="T7431" s="44">
        <v>7430</v>
      </c>
    </row>
    <row r="7432" spans="20:20" x14ac:dyDescent="0.35">
      <c r="T7432" s="44">
        <v>7431</v>
      </c>
    </row>
    <row r="7433" spans="20:20" x14ac:dyDescent="0.35">
      <c r="T7433" s="44">
        <v>7432</v>
      </c>
    </row>
    <row r="7434" spans="20:20" x14ac:dyDescent="0.35">
      <c r="T7434" s="44">
        <v>7433</v>
      </c>
    </row>
    <row r="7435" spans="20:20" x14ac:dyDescent="0.35">
      <c r="T7435" s="44">
        <v>7434</v>
      </c>
    </row>
    <row r="7436" spans="20:20" x14ac:dyDescent="0.35">
      <c r="T7436" s="44">
        <v>7435</v>
      </c>
    </row>
    <row r="7437" spans="20:20" x14ac:dyDescent="0.35">
      <c r="T7437" s="44">
        <v>7436</v>
      </c>
    </row>
    <row r="7438" spans="20:20" x14ac:dyDescent="0.35">
      <c r="T7438" s="44">
        <v>7437</v>
      </c>
    </row>
    <row r="7439" spans="20:20" x14ac:dyDescent="0.35">
      <c r="T7439" s="44">
        <v>7438</v>
      </c>
    </row>
    <row r="7440" spans="20:20" x14ac:dyDescent="0.35">
      <c r="T7440" s="44">
        <v>7439</v>
      </c>
    </row>
    <row r="7441" spans="20:20" x14ac:dyDescent="0.35">
      <c r="T7441" s="44">
        <v>7440</v>
      </c>
    </row>
    <row r="7442" spans="20:20" x14ac:dyDescent="0.35">
      <c r="T7442" s="44">
        <v>7441</v>
      </c>
    </row>
    <row r="7443" spans="20:20" x14ac:dyDescent="0.35">
      <c r="T7443" s="44">
        <v>7442</v>
      </c>
    </row>
    <row r="7444" spans="20:20" x14ac:dyDescent="0.35">
      <c r="T7444" s="44">
        <v>7443</v>
      </c>
    </row>
    <row r="7445" spans="20:20" x14ac:dyDescent="0.35">
      <c r="T7445" s="44">
        <v>7444</v>
      </c>
    </row>
    <row r="7446" spans="20:20" x14ac:dyDescent="0.35">
      <c r="T7446" s="44">
        <v>7445</v>
      </c>
    </row>
    <row r="7447" spans="20:20" x14ac:dyDescent="0.35">
      <c r="T7447" s="44">
        <v>7446</v>
      </c>
    </row>
    <row r="7448" spans="20:20" x14ac:dyDescent="0.35">
      <c r="T7448" s="44">
        <v>7447</v>
      </c>
    </row>
    <row r="7449" spans="20:20" x14ac:dyDescent="0.35">
      <c r="T7449" s="44">
        <v>7448</v>
      </c>
    </row>
    <row r="7450" spans="20:20" x14ac:dyDescent="0.35">
      <c r="T7450" s="44">
        <v>7449</v>
      </c>
    </row>
    <row r="7451" spans="20:20" x14ac:dyDescent="0.35">
      <c r="T7451" s="44">
        <v>7450</v>
      </c>
    </row>
    <row r="7452" spans="20:20" x14ac:dyDescent="0.35">
      <c r="T7452" s="44">
        <v>7451</v>
      </c>
    </row>
    <row r="7453" spans="20:20" x14ac:dyDescent="0.35">
      <c r="T7453" s="44">
        <v>7452</v>
      </c>
    </row>
    <row r="7454" spans="20:20" x14ac:dyDescent="0.35">
      <c r="T7454" s="44">
        <v>7453</v>
      </c>
    </row>
    <row r="7455" spans="20:20" x14ac:dyDescent="0.35">
      <c r="T7455" s="44">
        <v>7454</v>
      </c>
    </row>
    <row r="7456" spans="20:20" x14ac:dyDescent="0.35">
      <c r="T7456" s="44">
        <v>7455</v>
      </c>
    </row>
    <row r="7457" spans="20:20" x14ac:dyDescent="0.35">
      <c r="T7457" s="44">
        <v>7456</v>
      </c>
    </row>
    <row r="7458" spans="20:20" x14ac:dyDescent="0.35">
      <c r="T7458" s="44">
        <v>7457</v>
      </c>
    </row>
    <row r="7459" spans="20:20" x14ac:dyDescent="0.35">
      <c r="T7459" s="44">
        <v>7458</v>
      </c>
    </row>
    <row r="7460" spans="20:20" x14ac:dyDescent="0.35">
      <c r="T7460" s="44">
        <v>7459</v>
      </c>
    </row>
    <row r="7461" spans="20:20" x14ac:dyDescent="0.35">
      <c r="T7461" s="44">
        <v>7460</v>
      </c>
    </row>
    <row r="7462" spans="20:20" x14ac:dyDescent="0.35">
      <c r="T7462" s="44">
        <v>7461</v>
      </c>
    </row>
    <row r="7463" spans="20:20" x14ac:dyDescent="0.35">
      <c r="T7463" s="44">
        <v>7462</v>
      </c>
    </row>
    <row r="7464" spans="20:20" x14ac:dyDescent="0.35">
      <c r="T7464" s="44">
        <v>7463</v>
      </c>
    </row>
    <row r="7465" spans="20:20" x14ac:dyDescent="0.35">
      <c r="T7465" s="44">
        <v>7464</v>
      </c>
    </row>
    <row r="7466" spans="20:20" x14ac:dyDescent="0.35">
      <c r="T7466" s="44">
        <v>7465</v>
      </c>
    </row>
    <row r="7467" spans="20:20" x14ac:dyDescent="0.35">
      <c r="T7467" s="44">
        <v>7466</v>
      </c>
    </row>
    <row r="7468" spans="20:20" x14ac:dyDescent="0.35">
      <c r="T7468" s="44">
        <v>7467</v>
      </c>
    </row>
    <row r="7469" spans="20:20" x14ac:dyDescent="0.35">
      <c r="T7469" s="44">
        <v>7468</v>
      </c>
    </row>
    <row r="7470" spans="20:20" x14ac:dyDescent="0.35">
      <c r="T7470" s="44">
        <v>7469</v>
      </c>
    </row>
    <row r="7471" spans="20:20" x14ac:dyDescent="0.35">
      <c r="T7471" s="44">
        <v>7470</v>
      </c>
    </row>
    <row r="7472" spans="20:20" x14ac:dyDescent="0.35">
      <c r="T7472" s="44">
        <v>7471</v>
      </c>
    </row>
    <row r="7473" spans="20:20" x14ac:dyDescent="0.35">
      <c r="T7473" s="44">
        <v>7472</v>
      </c>
    </row>
    <row r="7474" spans="20:20" x14ac:dyDescent="0.35">
      <c r="T7474" s="44">
        <v>7473</v>
      </c>
    </row>
    <row r="7475" spans="20:20" x14ac:dyDescent="0.35">
      <c r="T7475" s="44">
        <v>7474</v>
      </c>
    </row>
    <row r="7476" spans="20:20" x14ac:dyDescent="0.35">
      <c r="T7476" s="44">
        <v>7475</v>
      </c>
    </row>
    <row r="7477" spans="20:20" x14ac:dyDescent="0.35">
      <c r="T7477" s="44">
        <v>7476</v>
      </c>
    </row>
    <row r="7478" spans="20:20" x14ac:dyDescent="0.35">
      <c r="T7478" s="44">
        <v>7477</v>
      </c>
    </row>
    <row r="7479" spans="20:20" x14ac:dyDescent="0.35">
      <c r="T7479" s="44">
        <v>7478</v>
      </c>
    </row>
    <row r="7480" spans="20:20" x14ac:dyDescent="0.35">
      <c r="T7480" s="44">
        <v>7479</v>
      </c>
    </row>
    <row r="7481" spans="20:20" x14ac:dyDescent="0.35">
      <c r="T7481" s="44">
        <v>7480</v>
      </c>
    </row>
    <row r="7482" spans="20:20" x14ac:dyDescent="0.35">
      <c r="T7482" s="44">
        <v>7481</v>
      </c>
    </row>
    <row r="7483" spans="20:20" x14ac:dyDescent="0.35">
      <c r="T7483" s="44">
        <v>7482</v>
      </c>
    </row>
    <row r="7484" spans="20:20" x14ac:dyDescent="0.35">
      <c r="T7484" s="44">
        <v>7483</v>
      </c>
    </row>
    <row r="7485" spans="20:20" x14ac:dyDescent="0.35">
      <c r="T7485" s="44">
        <v>7484</v>
      </c>
    </row>
    <row r="7486" spans="20:20" x14ac:dyDescent="0.35">
      <c r="T7486" s="44">
        <v>7485</v>
      </c>
    </row>
    <row r="7487" spans="20:20" x14ac:dyDescent="0.35">
      <c r="T7487" s="44">
        <v>7486</v>
      </c>
    </row>
    <row r="7488" spans="20:20" x14ac:dyDescent="0.35">
      <c r="T7488" s="44">
        <v>7487</v>
      </c>
    </row>
    <row r="7489" spans="20:20" x14ac:dyDescent="0.35">
      <c r="T7489" s="44">
        <v>7488</v>
      </c>
    </row>
    <row r="7490" spans="20:20" x14ac:dyDescent="0.35">
      <c r="T7490" s="44">
        <v>7489</v>
      </c>
    </row>
    <row r="7491" spans="20:20" x14ac:dyDescent="0.35">
      <c r="T7491" s="44">
        <v>7490</v>
      </c>
    </row>
    <row r="7492" spans="20:20" x14ac:dyDescent="0.35">
      <c r="T7492" s="44">
        <v>7491</v>
      </c>
    </row>
    <row r="7493" spans="20:20" x14ac:dyDescent="0.35">
      <c r="T7493" s="44">
        <v>7492</v>
      </c>
    </row>
    <row r="7494" spans="20:20" x14ac:dyDescent="0.35">
      <c r="T7494" s="44">
        <v>7493</v>
      </c>
    </row>
    <row r="7495" spans="20:20" x14ac:dyDescent="0.35">
      <c r="T7495" s="44">
        <v>7494</v>
      </c>
    </row>
    <row r="7496" spans="20:20" x14ac:dyDescent="0.35">
      <c r="T7496" s="44">
        <v>7495</v>
      </c>
    </row>
    <row r="7497" spans="20:20" x14ac:dyDescent="0.35">
      <c r="T7497" s="44">
        <v>7496</v>
      </c>
    </row>
    <row r="7498" spans="20:20" x14ac:dyDescent="0.35">
      <c r="T7498" s="44">
        <v>7497</v>
      </c>
    </row>
    <row r="7499" spans="20:20" x14ac:dyDescent="0.35">
      <c r="T7499" s="44">
        <v>7498</v>
      </c>
    </row>
    <row r="7500" spans="20:20" x14ac:dyDescent="0.35">
      <c r="T7500" s="44">
        <v>7499</v>
      </c>
    </row>
    <row r="7501" spans="20:20" x14ac:dyDescent="0.35">
      <c r="T7501" s="44">
        <v>7500</v>
      </c>
    </row>
    <row r="7502" spans="20:20" x14ac:dyDescent="0.35">
      <c r="T7502" s="44">
        <v>7501</v>
      </c>
    </row>
    <row r="7503" spans="20:20" x14ac:dyDescent="0.35">
      <c r="T7503" s="44">
        <v>7502</v>
      </c>
    </row>
    <row r="7504" spans="20:20" x14ac:dyDescent="0.35">
      <c r="T7504" s="44">
        <v>7503</v>
      </c>
    </row>
    <row r="7505" spans="20:20" x14ac:dyDescent="0.35">
      <c r="T7505" s="44">
        <v>7504</v>
      </c>
    </row>
    <row r="7506" spans="20:20" x14ac:dyDescent="0.35">
      <c r="T7506" s="44">
        <v>7505</v>
      </c>
    </row>
    <row r="7507" spans="20:20" x14ac:dyDescent="0.35">
      <c r="T7507" s="44">
        <v>7506</v>
      </c>
    </row>
    <row r="7508" spans="20:20" x14ac:dyDescent="0.35">
      <c r="T7508" s="44">
        <v>7507</v>
      </c>
    </row>
    <row r="7509" spans="20:20" x14ac:dyDescent="0.35">
      <c r="T7509" s="44">
        <v>7508</v>
      </c>
    </row>
    <row r="7510" spans="20:20" x14ac:dyDescent="0.35">
      <c r="T7510" s="44">
        <v>7509</v>
      </c>
    </row>
    <row r="7511" spans="20:20" x14ac:dyDescent="0.35">
      <c r="T7511" s="44">
        <v>7510</v>
      </c>
    </row>
    <row r="7512" spans="20:20" x14ac:dyDescent="0.35">
      <c r="T7512" s="44">
        <v>7511</v>
      </c>
    </row>
    <row r="7513" spans="20:20" x14ac:dyDescent="0.35">
      <c r="T7513" s="44">
        <v>7512</v>
      </c>
    </row>
    <row r="7514" spans="20:20" x14ac:dyDescent="0.35">
      <c r="T7514" s="44">
        <v>7513</v>
      </c>
    </row>
    <row r="7515" spans="20:20" x14ac:dyDescent="0.35">
      <c r="T7515" s="44">
        <v>7514</v>
      </c>
    </row>
    <row r="7516" spans="20:20" x14ac:dyDescent="0.35">
      <c r="T7516" s="44">
        <v>7515</v>
      </c>
    </row>
    <row r="7517" spans="20:20" x14ac:dyDescent="0.35">
      <c r="T7517" s="44">
        <v>7516</v>
      </c>
    </row>
    <row r="7518" spans="20:20" x14ac:dyDescent="0.35">
      <c r="T7518" s="44">
        <v>7517</v>
      </c>
    </row>
    <row r="7519" spans="20:20" x14ac:dyDescent="0.35">
      <c r="T7519" s="44">
        <v>7518</v>
      </c>
    </row>
    <row r="7520" spans="20:20" x14ac:dyDescent="0.35">
      <c r="T7520" s="44">
        <v>7519</v>
      </c>
    </row>
    <row r="7521" spans="20:20" x14ac:dyDescent="0.35">
      <c r="T7521" s="44">
        <v>7520</v>
      </c>
    </row>
    <row r="7522" spans="20:20" x14ac:dyDescent="0.35">
      <c r="T7522" s="44">
        <v>7521</v>
      </c>
    </row>
    <row r="7523" spans="20:20" x14ac:dyDescent="0.35">
      <c r="T7523" s="44">
        <v>7522</v>
      </c>
    </row>
    <row r="7524" spans="20:20" x14ac:dyDescent="0.35">
      <c r="T7524" s="44">
        <v>7523</v>
      </c>
    </row>
    <row r="7525" spans="20:20" x14ac:dyDescent="0.35">
      <c r="T7525" s="44">
        <v>7524</v>
      </c>
    </row>
    <row r="7526" spans="20:20" x14ac:dyDescent="0.35">
      <c r="T7526" s="44">
        <v>7525</v>
      </c>
    </row>
    <row r="7527" spans="20:20" x14ac:dyDescent="0.35">
      <c r="T7527" s="44">
        <v>7526</v>
      </c>
    </row>
    <row r="7528" spans="20:20" x14ac:dyDescent="0.35">
      <c r="T7528" s="44">
        <v>7527</v>
      </c>
    </row>
    <row r="7529" spans="20:20" x14ac:dyDescent="0.35">
      <c r="T7529" s="44">
        <v>7528</v>
      </c>
    </row>
    <row r="7530" spans="20:20" x14ac:dyDescent="0.35">
      <c r="T7530" s="44">
        <v>7529</v>
      </c>
    </row>
    <row r="7531" spans="20:20" x14ac:dyDescent="0.35">
      <c r="T7531" s="44">
        <v>7530</v>
      </c>
    </row>
    <row r="7532" spans="20:20" x14ac:dyDescent="0.35">
      <c r="T7532" s="44">
        <v>7531</v>
      </c>
    </row>
    <row r="7533" spans="20:20" x14ac:dyDescent="0.35">
      <c r="T7533" s="44">
        <v>7532</v>
      </c>
    </row>
    <row r="7534" spans="20:20" x14ac:dyDescent="0.35">
      <c r="T7534" s="44">
        <v>7533</v>
      </c>
    </row>
    <row r="7535" spans="20:20" x14ac:dyDescent="0.35">
      <c r="T7535" s="44">
        <v>7534</v>
      </c>
    </row>
    <row r="7536" spans="20:20" x14ac:dyDescent="0.35">
      <c r="T7536" s="44">
        <v>7535</v>
      </c>
    </row>
    <row r="7537" spans="20:20" x14ac:dyDescent="0.35">
      <c r="T7537" s="44">
        <v>7536</v>
      </c>
    </row>
    <row r="7538" spans="20:20" x14ac:dyDescent="0.35">
      <c r="T7538" s="44">
        <v>7537</v>
      </c>
    </row>
    <row r="7539" spans="20:20" x14ac:dyDescent="0.35">
      <c r="T7539" s="44">
        <v>7538</v>
      </c>
    </row>
    <row r="7540" spans="20:20" x14ac:dyDescent="0.35">
      <c r="T7540" s="44">
        <v>7539</v>
      </c>
    </row>
    <row r="7541" spans="20:20" x14ac:dyDescent="0.35">
      <c r="T7541" s="44">
        <v>7540</v>
      </c>
    </row>
    <row r="7542" spans="20:20" x14ac:dyDescent="0.35">
      <c r="T7542" s="44">
        <v>7541</v>
      </c>
    </row>
    <row r="7543" spans="20:20" x14ac:dyDescent="0.35">
      <c r="T7543" s="44">
        <v>7542</v>
      </c>
    </row>
    <row r="7544" spans="20:20" x14ac:dyDescent="0.35">
      <c r="T7544" s="44">
        <v>7543</v>
      </c>
    </row>
    <row r="7545" spans="20:20" x14ac:dyDescent="0.35">
      <c r="T7545" s="44">
        <v>7544</v>
      </c>
    </row>
    <row r="7546" spans="20:20" x14ac:dyDescent="0.35">
      <c r="T7546" s="44">
        <v>7545</v>
      </c>
    </row>
    <row r="7547" spans="20:20" x14ac:dyDescent="0.35">
      <c r="T7547" s="44">
        <v>7546</v>
      </c>
    </row>
    <row r="7548" spans="20:20" x14ac:dyDescent="0.35">
      <c r="T7548" s="44">
        <v>7547</v>
      </c>
    </row>
    <row r="7549" spans="20:20" x14ac:dyDescent="0.35">
      <c r="T7549" s="44">
        <v>7548</v>
      </c>
    </row>
    <row r="7550" spans="20:20" x14ac:dyDescent="0.35">
      <c r="T7550" s="44">
        <v>7549</v>
      </c>
    </row>
    <row r="7551" spans="20:20" x14ac:dyDescent="0.35">
      <c r="T7551" s="44">
        <v>7550</v>
      </c>
    </row>
    <row r="7552" spans="20:20" x14ac:dyDescent="0.35">
      <c r="T7552" s="44">
        <v>7551</v>
      </c>
    </row>
    <row r="7553" spans="20:20" x14ac:dyDescent="0.35">
      <c r="T7553" s="44">
        <v>7552</v>
      </c>
    </row>
    <row r="7554" spans="20:20" x14ac:dyDescent="0.35">
      <c r="T7554" s="44">
        <v>7553</v>
      </c>
    </row>
    <row r="7555" spans="20:20" x14ac:dyDescent="0.35">
      <c r="T7555" s="44">
        <v>7554</v>
      </c>
    </row>
    <row r="7556" spans="20:20" x14ac:dyDescent="0.35">
      <c r="T7556" s="44">
        <v>7555</v>
      </c>
    </row>
    <row r="7557" spans="20:20" x14ac:dyDescent="0.35">
      <c r="T7557" s="44">
        <v>7556</v>
      </c>
    </row>
    <row r="7558" spans="20:20" x14ac:dyDescent="0.35">
      <c r="T7558" s="44">
        <v>7557</v>
      </c>
    </row>
    <row r="7559" spans="20:20" x14ac:dyDescent="0.35">
      <c r="T7559" s="44">
        <v>7558</v>
      </c>
    </row>
    <row r="7560" spans="20:20" x14ac:dyDescent="0.35">
      <c r="T7560" s="44">
        <v>7559</v>
      </c>
    </row>
    <row r="7561" spans="20:20" x14ac:dyDescent="0.35">
      <c r="T7561" s="44">
        <v>7560</v>
      </c>
    </row>
    <row r="7562" spans="20:20" x14ac:dyDescent="0.35">
      <c r="T7562" s="44">
        <v>7561</v>
      </c>
    </row>
    <row r="7563" spans="20:20" x14ac:dyDescent="0.35">
      <c r="T7563" s="44">
        <v>7562</v>
      </c>
    </row>
    <row r="7564" spans="20:20" x14ac:dyDescent="0.35">
      <c r="T7564" s="44">
        <v>7563</v>
      </c>
    </row>
    <row r="7565" spans="20:20" x14ac:dyDescent="0.35">
      <c r="T7565" s="44">
        <v>7564</v>
      </c>
    </row>
    <row r="7566" spans="20:20" x14ac:dyDescent="0.35">
      <c r="T7566" s="44">
        <v>7565</v>
      </c>
    </row>
    <row r="7567" spans="20:20" x14ac:dyDescent="0.35">
      <c r="T7567" s="44">
        <v>7566</v>
      </c>
    </row>
    <row r="7568" spans="20:20" x14ac:dyDescent="0.35">
      <c r="T7568" s="44">
        <v>7567</v>
      </c>
    </row>
    <row r="7569" spans="20:20" x14ac:dyDescent="0.35">
      <c r="T7569" s="44">
        <v>7568</v>
      </c>
    </row>
    <row r="7570" spans="20:20" x14ac:dyDescent="0.35">
      <c r="T7570" s="44">
        <v>7569</v>
      </c>
    </row>
    <row r="7571" spans="20:20" x14ac:dyDescent="0.35">
      <c r="T7571" s="44">
        <v>7570</v>
      </c>
    </row>
    <row r="7572" spans="20:20" x14ac:dyDescent="0.35">
      <c r="T7572" s="44">
        <v>7571</v>
      </c>
    </row>
    <row r="7573" spans="20:20" x14ac:dyDescent="0.35">
      <c r="T7573" s="44">
        <v>7572</v>
      </c>
    </row>
    <row r="7574" spans="20:20" x14ac:dyDescent="0.35">
      <c r="T7574" s="44">
        <v>7573</v>
      </c>
    </row>
    <row r="7575" spans="20:20" x14ac:dyDescent="0.35">
      <c r="T7575" s="44">
        <v>7574</v>
      </c>
    </row>
    <row r="7576" spans="20:20" x14ac:dyDescent="0.35">
      <c r="T7576" s="44">
        <v>7575</v>
      </c>
    </row>
    <row r="7577" spans="20:20" x14ac:dyDescent="0.35">
      <c r="T7577" s="44">
        <v>7576</v>
      </c>
    </row>
    <row r="7578" spans="20:20" x14ac:dyDescent="0.35">
      <c r="T7578" s="44">
        <v>7577</v>
      </c>
    </row>
    <row r="7579" spans="20:20" x14ac:dyDescent="0.35">
      <c r="T7579" s="44">
        <v>7578</v>
      </c>
    </row>
    <row r="7580" spans="20:20" x14ac:dyDescent="0.35">
      <c r="T7580" s="44">
        <v>7579</v>
      </c>
    </row>
    <row r="7581" spans="20:20" x14ac:dyDescent="0.35">
      <c r="T7581" s="44">
        <v>7580</v>
      </c>
    </row>
    <row r="7582" spans="20:20" x14ac:dyDescent="0.35">
      <c r="T7582" s="44">
        <v>7581</v>
      </c>
    </row>
    <row r="7583" spans="20:20" x14ac:dyDescent="0.35">
      <c r="T7583" s="44">
        <v>7582</v>
      </c>
    </row>
    <row r="7584" spans="20:20" x14ac:dyDescent="0.35">
      <c r="T7584" s="44">
        <v>7583</v>
      </c>
    </row>
    <row r="7585" spans="20:20" x14ac:dyDescent="0.35">
      <c r="T7585" s="44">
        <v>7584</v>
      </c>
    </row>
    <row r="7586" spans="20:20" x14ac:dyDescent="0.35">
      <c r="T7586" s="44">
        <v>7585</v>
      </c>
    </row>
    <row r="7587" spans="20:20" x14ac:dyDescent="0.35">
      <c r="T7587" s="44">
        <v>7586</v>
      </c>
    </row>
    <row r="7588" spans="20:20" x14ac:dyDescent="0.35">
      <c r="T7588" s="44">
        <v>7587</v>
      </c>
    </row>
    <row r="7589" spans="20:20" x14ac:dyDescent="0.35">
      <c r="T7589" s="44">
        <v>7588</v>
      </c>
    </row>
    <row r="7590" spans="20:20" x14ac:dyDescent="0.35">
      <c r="T7590" s="44">
        <v>7589</v>
      </c>
    </row>
    <row r="7591" spans="20:20" x14ac:dyDescent="0.35">
      <c r="T7591" s="44">
        <v>7590</v>
      </c>
    </row>
    <row r="7592" spans="20:20" x14ac:dyDescent="0.35">
      <c r="T7592" s="44">
        <v>7591</v>
      </c>
    </row>
    <row r="7593" spans="20:20" x14ac:dyDescent="0.35">
      <c r="T7593" s="44">
        <v>7592</v>
      </c>
    </row>
    <row r="7594" spans="20:20" x14ac:dyDescent="0.35">
      <c r="T7594" s="44">
        <v>7593</v>
      </c>
    </row>
    <row r="7595" spans="20:20" x14ac:dyDescent="0.35">
      <c r="T7595" s="44">
        <v>7594</v>
      </c>
    </row>
    <row r="7596" spans="20:20" x14ac:dyDescent="0.35">
      <c r="T7596" s="44">
        <v>7595</v>
      </c>
    </row>
    <row r="7597" spans="20:20" x14ac:dyDescent="0.35">
      <c r="T7597" s="44">
        <v>7596</v>
      </c>
    </row>
    <row r="7598" spans="20:20" x14ac:dyDescent="0.35">
      <c r="T7598" s="44">
        <v>7597</v>
      </c>
    </row>
    <row r="7599" spans="20:20" x14ac:dyDescent="0.35">
      <c r="T7599" s="44">
        <v>7598</v>
      </c>
    </row>
    <row r="7600" spans="20:20" x14ac:dyDescent="0.35">
      <c r="T7600" s="44">
        <v>7599</v>
      </c>
    </row>
    <row r="7601" spans="20:20" x14ac:dyDescent="0.35">
      <c r="T7601" s="44">
        <v>7600</v>
      </c>
    </row>
    <row r="7602" spans="20:20" x14ac:dyDescent="0.35">
      <c r="T7602" s="44">
        <v>7601</v>
      </c>
    </row>
    <row r="7603" spans="20:20" x14ac:dyDescent="0.35">
      <c r="T7603" s="44">
        <v>7602</v>
      </c>
    </row>
    <row r="7604" spans="20:20" x14ac:dyDescent="0.35">
      <c r="T7604" s="44">
        <v>7603</v>
      </c>
    </row>
    <row r="7605" spans="20:20" x14ac:dyDescent="0.35">
      <c r="T7605" s="44">
        <v>7604</v>
      </c>
    </row>
    <row r="7606" spans="20:20" x14ac:dyDescent="0.35">
      <c r="T7606" s="44">
        <v>7605</v>
      </c>
    </row>
    <row r="7607" spans="20:20" x14ac:dyDescent="0.35">
      <c r="T7607" s="44">
        <v>7606</v>
      </c>
    </row>
    <row r="7608" spans="20:20" x14ac:dyDescent="0.35">
      <c r="T7608" s="44">
        <v>7607</v>
      </c>
    </row>
    <row r="7609" spans="20:20" x14ac:dyDescent="0.35">
      <c r="T7609" s="44">
        <v>7608</v>
      </c>
    </row>
    <row r="7610" spans="20:20" x14ac:dyDescent="0.35">
      <c r="T7610" s="44">
        <v>7609</v>
      </c>
    </row>
    <row r="7611" spans="20:20" x14ac:dyDescent="0.35">
      <c r="T7611" s="44">
        <v>7610</v>
      </c>
    </row>
    <row r="7612" spans="20:20" x14ac:dyDescent="0.35">
      <c r="T7612" s="44">
        <v>7611</v>
      </c>
    </row>
    <row r="7613" spans="20:20" x14ac:dyDescent="0.35">
      <c r="T7613" s="44">
        <v>7612</v>
      </c>
    </row>
    <row r="7614" spans="20:20" x14ac:dyDescent="0.35">
      <c r="T7614" s="44">
        <v>7613</v>
      </c>
    </row>
    <row r="7615" spans="20:20" x14ac:dyDescent="0.35">
      <c r="T7615" s="44">
        <v>7614</v>
      </c>
    </row>
    <row r="7616" spans="20:20" x14ac:dyDescent="0.35">
      <c r="T7616" s="44">
        <v>7615</v>
      </c>
    </row>
    <row r="7617" spans="20:20" x14ac:dyDescent="0.35">
      <c r="T7617" s="44">
        <v>7616</v>
      </c>
    </row>
    <row r="7618" spans="20:20" x14ac:dyDescent="0.35">
      <c r="T7618" s="44">
        <v>7617</v>
      </c>
    </row>
    <row r="7619" spans="20:20" x14ac:dyDescent="0.35">
      <c r="T7619" s="44">
        <v>7618</v>
      </c>
    </row>
    <row r="7620" spans="20:20" x14ac:dyDescent="0.35">
      <c r="T7620" s="44">
        <v>7619</v>
      </c>
    </row>
    <row r="7621" spans="20:20" x14ac:dyDescent="0.35">
      <c r="T7621" s="44">
        <v>7620</v>
      </c>
    </row>
    <row r="7622" spans="20:20" x14ac:dyDescent="0.35">
      <c r="T7622" s="44">
        <v>7621</v>
      </c>
    </row>
    <row r="7623" spans="20:20" x14ac:dyDescent="0.35">
      <c r="T7623" s="44">
        <v>7622</v>
      </c>
    </row>
    <row r="7624" spans="20:20" x14ac:dyDescent="0.35">
      <c r="T7624" s="44">
        <v>7623</v>
      </c>
    </row>
    <row r="7625" spans="20:20" x14ac:dyDescent="0.35">
      <c r="T7625" s="44">
        <v>7624</v>
      </c>
    </row>
    <row r="7626" spans="20:20" x14ac:dyDescent="0.35">
      <c r="T7626" s="44">
        <v>7625</v>
      </c>
    </row>
    <row r="7627" spans="20:20" x14ac:dyDescent="0.35">
      <c r="T7627" s="44">
        <v>7626</v>
      </c>
    </row>
    <row r="7628" spans="20:20" x14ac:dyDescent="0.35">
      <c r="T7628" s="44">
        <v>7627</v>
      </c>
    </row>
    <row r="7629" spans="20:20" x14ac:dyDescent="0.35">
      <c r="T7629" s="44">
        <v>7628</v>
      </c>
    </row>
    <row r="7630" spans="20:20" x14ac:dyDescent="0.35">
      <c r="T7630" s="44">
        <v>7629</v>
      </c>
    </row>
    <row r="7631" spans="20:20" x14ac:dyDescent="0.35">
      <c r="T7631" s="44">
        <v>7630</v>
      </c>
    </row>
    <row r="7632" spans="20:20" x14ac:dyDescent="0.35">
      <c r="T7632" s="44">
        <v>7631</v>
      </c>
    </row>
    <row r="7633" spans="20:20" x14ac:dyDescent="0.35">
      <c r="T7633" s="44">
        <v>7632</v>
      </c>
    </row>
    <row r="7634" spans="20:20" x14ac:dyDescent="0.35">
      <c r="T7634" s="44">
        <v>7633</v>
      </c>
    </row>
    <row r="7635" spans="20:20" x14ac:dyDescent="0.35">
      <c r="T7635" s="44">
        <v>7634</v>
      </c>
    </row>
    <row r="7636" spans="20:20" x14ac:dyDescent="0.35">
      <c r="T7636" s="44">
        <v>7635</v>
      </c>
    </row>
    <row r="7637" spans="20:20" x14ac:dyDescent="0.35">
      <c r="T7637" s="44">
        <v>7636</v>
      </c>
    </row>
    <row r="7638" spans="20:20" x14ac:dyDescent="0.35">
      <c r="T7638" s="44">
        <v>7637</v>
      </c>
    </row>
    <row r="7639" spans="20:20" x14ac:dyDescent="0.35">
      <c r="T7639" s="44">
        <v>7638</v>
      </c>
    </row>
    <row r="7640" spans="20:20" x14ac:dyDescent="0.35">
      <c r="T7640" s="44">
        <v>7639</v>
      </c>
    </row>
    <row r="7641" spans="20:20" x14ac:dyDescent="0.35">
      <c r="T7641" s="44">
        <v>7640</v>
      </c>
    </row>
    <row r="7642" spans="20:20" x14ac:dyDescent="0.35">
      <c r="T7642" s="44">
        <v>7641</v>
      </c>
    </row>
    <row r="7643" spans="20:20" x14ac:dyDescent="0.35">
      <c r="T7643" s="44">
        <v>7642</v>
      </c>
    </row>
    <row r="7644" spans="20:20" x14ac:dyDescent="0.35">
      <c r="T7644" s="44">
        <v>7643</v>
      </c>
    </row>
    <row r="7645" spans="20:20" x14ac:dyDescent="0.35">
      <c r="T7645" s="44">
        <v>7644</v>
      </c>
    </row>
    <row r="7646" spans="20:20" x14ac:dyDescent="0.35">
      <c r="T7646" s="44">
        <v>7645</v>
      </c>
    </row>
    <row r="7647" spans="20:20" x14ac:dyDescent="0.35">
      <c r="T7647" s="44">
        <v>7646</v>
      </c>
    </row>
    <row r="7648" spans="20:20" x14ac:dyDescent="0.35">
      <c r="T7648" s="44">
        <v>7647</v>
      </c>
    </row>
    <row r="7649" spans="20:20" x14ac:dyDescent="0.35">
      <c r="T7649" s="44">
        <v>7648</v>
      </c>
    </row>
    <row r="7650" spans="20:20" x14ac:dyDescent="0.35">
      <c r="T7650" s="44">
        <v>7649</v>
      </c>
    </row>
    <row r="7651" spans="20:20" x14ac:dyDescent="0.35">
      <c r="T7651" s="44">
        <v>7650</v>
      </c>
    </row>
    <row r="7652" spans="20:20" x14ac:dyDescent="0.35">
      <c r="T7652" s="44">
        <v>7651</v>
      </c>
    </row>
    <row r="7653" spans="20:20" x14ac:dyDescent="0.35">
      <c r="T7653" s="44">
        <v>7652</v>
      </c>
    </row>
    <row r="7654" spans="20:20" x14ac:dyDescent="0.35">
      <c r="T7654" s="44">
        <v>7653</v>
      </c>
    </row>
    <row r="7655" spans="20:20" x14ac:dyDescent="0.35">
      <c r="T7655" s="44">
        <v>7654</v>
      </c>
    </row>
    <row r="7656" spans="20:20" x14ac:dyDescent="0.35">
      <c r="T7656" s="44">
        <v>7655</v>
      </c>
    </row>
    <row r="7657" spans="20:20" x14ac:dyDescent="0.35">
      <c r="T7657" s="44">
        <v>7656</v>
      </c>
    </row>
    <row r="7658" spans="20:20" x14ac:dyDescent="0.35">
      <c r="T7658" s="44">
        <v>7657</v>
      </c>
    </row>
    <row r="7659" spans="20:20" x14ac:dyDescent="0.35">
      <c r="T7659" s="44">
        <v>7658</v>
      </c>
    </row>
    <row r="7660" spans="20:20" x14ac:dyDescent="0.35">
      <c r="T7660" s="44">
        <v>7659</v>
      </c>
    </row>
    <row r="7661" spans="20:20" x14ac:dyDescent="0.35">
      <c r="T7661" s="44">
        <v>7660</v>
      </c>
    </row>
    <row r="7662" spans="20:20" x14ac:dyDescent="0.35">
      <c r="T7662" s="44">
        <v>7661</v>
      </c>
    </row>
    <row r="7663" spans="20:20" x14ac:dyDescent="0.35">
      <c r="T7663" s="44">
        <v>7662</v>
      </c>
    </row>
    <row r="7664" spans="20:20" x14ac:dyDescent="0.35">
      <c r="T7664" s="44">
        <v>7663</v>
      </c>
    </row>
    <row r="7665" spans="20:20" x14ac:dyDescent="0.35">
      <c r="T7665" s="44">
        <v>7664</v>
      </c>
    </row>
    <row r="7666" spans="20:20" x14ac:dyDescent="0.35">
      <c r="T7666" s="44">
        <v>7665</v>
      </c>
    </row>
    <row r="7667" spans="20:20" x14ac:dyDescent="0.35">
      <c r="T7667" s="44">
        <v>7666</v>
      </c>
    </row>
    <row r="7668" spans="20:20" x14ac:dyDescent="0.35">
      <c r="T7668" s="44">
        <v>7667</v>
      </c>
    </row>
    <row r="7669" spans="20:20" x14ac:dyDescent="0.35">
      <c r="T7669" s="44">
        <v>7668</v>
      </c>
    </row>
    <row r="7670" spans="20:20" x14ac:dyDescent="0.35">
      <c r="T7670" s="44">
        <v>7669</v>
      </c>
    </row>
    <row r="7671" spans="20:20" x14ac:dyDescent="0.35">
      <c r="T7671" s="44">
        <v>7670</v>
      </c>
    </row>
    <row r="7672" spans="20:20" x14ac:dyDescent="0.35">
      <c r="T7672" s="44">
        <v>7671</v>
      </c>
    </row>
    <row r="7673" spans="20:20" x14ac:dyDescent="0.35">
      <c r="T7673" s="44">
        <v>7672</v>
      </c>
    </row>
    <row r="7674" spans="20:20" x14ac:dyDescent="0.35">
      <c r="T7674" s="44">
        <v>7673</v>
      </c>
    </row>
    <row r="7675" spans="20:20" x14ac:dyDescent="0.35">
      <c r="T7675" s="44">
        <v>7674</v>
      </c>
    </row>
    <row r="7676" spans="20:20" x14ac:dyDescent="0.35">
      <c r="T7676" s="44">
        <v>7675</v>
      </c>
    </row>
    <row r="7677" spans="20:20" x14ac:dyDescent="0.35">
      <c r="T7677" s="44">
        <v>7676</v>
      </c>
    </row>
    <row r="7678" spans="20:20" x14ac:dyDescent="0.35">
      <c r="T7678" s="44">
        <v>7677</v>
      </c>
    </row>
    <row r="7679" spans="20:20" x14ac:dyDescent="0.35">
      <c r="T7679" s="44">
        <v>7678</v>
      </c>
    </row>
    <row r="7680" spans="20:20" x14ac:dyDescent="0.35">
      <c r="T7680" s="44">
        <v>7679</v>
      </c>
    </row>
    <row r="7681" spans="20:20" x14ac:dyDescent="0.35">
      <c r="T7681" s="44">
        <v>7680</v>
      </c>
    </row>
    <row r="7682" spans="20:20" x14ac:dyDescent="0.35">
      <c r="T7682" s="44">
        <v>7681</v>
      </c>
    </row>
    <row r="7683" spans="20:20" x14ac:dyDescent="0.35">
      <c r="T7683" s="44">
        <v>7682</v>
      </c>
    </row>
    <row r="7684" spans="20:20" x14ac:dyDescent="0.35">
      <c r="T7684" s="44">
        <v>7683</v>
      </c>
    </row>
    <row r="7685" spans="20:20" x14ac:dyDescent="0.35">
      <c r="T7685" s="44">
        <v>7684</v>
      </c>
    </row>
    <row r="7686" spans="20:20" x14ac:dyDescent="0.35">
      <c r="T7686" s="44">
        <v>7685</v>
      </c>
    </row>
    <row r="7687" spans="20:20" x14ac:dyDescent="0.35">
      <c r="T7687" s="44">
        <v>7686</v>
      </c>
    </row>
    <row r="7688" spans="20:20" x14ac:dyDescent="0.35">
      <c r="T7688" s="44">
        <v>7687</v>
      </c>
    </row>
    <row r="7689" spans="20:20" x14ac:dyDescent="0.35">
      <c r="T7689" s="44">
        <v>7688</v>
      </c>
    </row>
    <row r="7690" spans="20:20" x14ac:dyDescent="0.35">
      <c r="T7690" s="44">
        <v>7689</v>
      </c>
    </row>
    <row r="7691" spans="20:20" x14ac:dyDescent="0.35">
      <c r="T7691" s="44">
        <v>7690</v>
      </c>
    </row>
    <row r="7692" spans="20:20" x14ac:dyDescent="0.35">
      <c r="T7692" s="44">
        <v>7691</v>
      </c>
    </row>
    <row r="7693" spans="20:20" x14ac:dyDescent="0.35">
      <c r="T7693" s="44">
        <v>7692</v>
      </c>
    </row>
    <row r="7694" spans="20:20" x14ac:dyDescent="0.35">
      <c r="T7694" s="44">
        <v>7693</v>
      </c>
    </row>
    <row r="7695" spans="20:20" x14ac:dyDescent="0.35">
      <c r="T7695" s="44">
        <v>7694</v>
      </c>
    </row>
    <row r="7696" spans="20:20" x14ac:dyDescent="0.35">
      <c r="T7696" s="44">
        <v>7695</v>
      </c>
    </row>
    <row r="7697" spans="20:20" x14ac:dyDescent="0.35">
      <c r="T7697" s="44">
        <v>7696</v>
      </c>
    </row>
    <row r="7698" spans="20:20" x14ac:dyDescent="0.35">
      <c r="T7698" s="44">
        <v>7697</v>
      </c>
    </row>
    <row r="7699" spans="20:20" x14ac:dyDescent="0.35">
      <c r="T7699" s="44">
        <v>7698</v>
      </c>
    </row>
    <row r="7700" spans="20:20" x14ac:dyDescent="0.35">
      <c r="T7700" s="44">
        <v>7699</v>
      </c>
    </row>
    <row r="7701" spans="20:20" x14ac:dyDescent="0.35">
      <c r="T7701" s="44">
        <v>7700</v>
      </c>
    </row>
    <row r="7702" spans="20:20" x14ac:dyDescent="0.35">
      <c r="T7702" s="44">
        <v>7701</v>
      </c>
    </row>
    <row r="7703" spans="20:20" x14ac:dyDescent="0.35">
      <c r="T7703" s="44">
        <v>7702</v>
      </c>
    </row>
    <row r="7704" spans="20:20" x14ac:dyDescent="0.35">
      <c r="T7704" s="44">
        <v>7703</v>
      </c>
    </row>
    <row r="7705" spans="20:20" x14ac:dyDescent="0.35">
      <c r="T7705" s="44">
        <v>7704</v>
      </c>
    </row>
    <row r="7706" spans="20:20" x14ac:dyDescent="0.35">
      <c r="T7706" s="44">
        <v>7705</v>
      </c>
    </row>
    <row r="7707" spans="20:20" x14ac:dyDescent="0.35">
      <c r="T7707" s="44">
        <v>7706</v>
      </c>
    </row>
    <row r="7708" spans="20:20" x14ac:dyDescent="0.35">
      <c r="T7708" s="44">
        <v>7707</v>
      </c>
    </row>
    <row r="7709" spans="20:20" x14ac:dyDescent="0.35">
      <c r="T7709" s="44">
        <v>7708</v>
      </c>
    </row>
    <row r="7710" spans="20:20" x14ac:dyDescent="0.35">
      <c r="T7710" s="44">
        <v>7709</v>
      </c>
    </row>
    <row r="7711" spans="20:20" x14ac:dyDescent="0.35">
      <c r="T7711" s="44">
        <v>7710</v>
      </c>
    </row>
    <row r="7712" spans="20:20" x14ac:dyDescent="0.35">
      <c r="T7712" s="44">
        <v>7711</v>
      </c>
    </row>
    <row r="7713" spans="20:20" x14ac:dyDescent="0.35">
      <c r="T7713" s="44">
        <v>7712</v>
      </c>
    </row>
    <row r="7714" spans="20:20" x14ac:dyDescent="0.35">
      <c r="T7714" s="44">
        <v>7713</v>
      </c>
    </row>
    <row r="7715" spans="20:20" x14ac:dyDescent="0.35">
      <c r="T7715" s="44">
        <v>7714</v>
      </c>
    </row>
    <row r="7716" spans="20:20" x14ac:dyDescent="0.35">
      <c r="T7716" s="44">
        <v>7715</v>
      </c>
    </row>
    <row r="7717" spans="20:20" x14ac:dyDescent="0.35">
      <c r="T7717" s="44">
        <v>7716</v>
      </c>
    </row>
    <row r="7718" spans="20:20" x14ac:dyDescent="0.35">
      <c r="T7718" s="44">
        <v>7717</v>
      </c>
    </row>
    <row r="7719" spans="20:20" x14ac:dyDescent="0.35">
      <c r="T7719" s="44">
        <v>7718</v>
      </c>
    </row>
    <row r="7720" spans="20:20" x14ac:dyDescent="0.35">
      <c r="T7720" s="44">
        <v>7719</v>
      </c>
    </row>
    <row r="7721" spans="20:20" x14ac:dyDescent="0.35">
      <c r="T7721" s="44">
        <v>7720</v>
      </c>
    </row>
    <row r="7722" spans="20:20" x14ac:dyDescent="0.35">
      <c r="T7722" s="44">
        <v>7721</v>
      </c>
    </row>
    <row r="7723" spans="20:20" x14ac:dyDescent="0.35">
      <c r="T7723" s="44">
        <v>7722</v>
      </c>
    </row>
    <row r="7724" spans="20:20" x14ac:dyDescent="0.35">
      <c r="T7724" s="44">
        <v>7723</v>
      </c>
    </row>
    <row r="7725" spans="20:20" x14ac:dyDescent="0.35">
      <c r="T7725" s="44">
        <v>7724</v>
      </c>
    </row>
    <row r="7726" spans="20:20" x14ac:dyDescent="0.35">
      <c r="T7726" s="44">
        <v>7725</v>
      </c>
    </row>
    <row r="7727" spans="20:20" x14ac:dyDescent="0.35">
      <c r="T7727" s="44">
        <v>7726</v>
      </c>
    </row>
    <row r="7728" spans="20:20" x14ac:dyDescent="0.35">
      <c r="T7728" s="44">
        <v>7727</v>
      </c>
    </row>
    <row r="7729" spans="20:20" x14ac:dyDescent="0.35">
      <c r="T7729" s="44">
        <v>7728</v>
      </c>
    </row>
    <row r="7730" spans="20:20" x14ac:dyDescent="0.35">
      <c r="T7730" s="44">
        <v>7729</v>
      </c>
    </row>
    <row r="7731" spans="20:20" x14ac:dyDescent="0.35">
      <c r="T7731" s="44">
        <v>7730</v>
      </c>
    </row>
    <row r="7732" spans="20:20" x14ac:dyDescent="0.35">
      <c r="T7732" s="44">
        <v>7731</v>
      </c>
    </row>
    <row r="7733" spans="20:20" x14ac:dyDescent="0.35">
      <c r="T7733" s="44">
        <v>7732</v>
      </c>
    </row>
    <row r="7734" spans="20:20" x14ac:dyDescent="0.35">
      <c r="T7734" s="44">
        <v>7733</v>
      </c>
    </row>
    <row r="7735" spans="20:20" x14ac:dyDescent="0.35">
      <c r="T7735" s="44">
        <v>7734</v>
      </c>
    </row>
    <row r="7736" spans="20:20" x14ac:dyDescent="0.35">
      <c r="T7736" s="44">
        <v>7735</v>
      </c>
    </row>
    <row r="7737" spans="20:20" x14ac:dyDescent="0.35">
      <c r="T7737" s="44">
        <v>7736</v>
      </c>
    </row>
    <row r="7738" spans="20:20" x14ac:dyDescent="0.35">
      <c r="T7738" s="44">
        <v>7737</v>
      </c>
    </row>
    <row r="7739" spans="20:20" x14ac:dyDescent="0.35">
      <c r="T7739" s="44">
        <v>7738</v>
      </c>
    </row>
    <row r="7740" spans="20:20" x14ac:dyDescent="0.35">
      <c r="T7740" s="44">
        <v>7739</v>
      </c>
    </row>
    <row r="7741" spans="20:20" x14ac:dyDescent="0.35">
      <c r="T7741" s="44">
        <v>7740</v>
      </c>
    </row>
    <row r="7742" spans="20:20" x14ac:dyDescent="0.35">
      <c r="T7742" s="44">
        <v>7741</v>
      </c>
    </row>
    <row r="7743" spans="20:20" x14ac:dyDescent="0.35">
      <c r="T7743" s="44">
        <v>7742</v>
      </c>
    </row>
    <row r="7744" spans="20:20" x14ac:dyDescent="0.35">
      <c r="T7744" s="44">
        <v>7743</v>
      </c>
    </row>
    <row r="7745" spans="20:20" x14ac:dyDescent="0.35">
      <c r="T7745" s="44">
        <v>7744</v>
      </c>
    </row>
    <row r="7746" spans="20:20" x14ac:dyDescent="0.35">
      <c r="T7746" s="44">
        <v>7745</v>
      </c>
    </row>
    <row r="7747" spans="20:20" x14ac:dyDescent="0.35">
      <c r="T7747" s="44">
        <v>7746</v>
      </c>
    </row>
    <row r="7748" spans="20:20" x14ac:dyDescent="0.35">
      <c r="T7748" s="44">
        <v>7747</v>
      </c>
    </row>
    <row r="7749" spans="20:20" x14ac:dyDescent="0.35">
      <c r="T7749" s="44">
        <v>7748</v>
      </c>
    </row>
    <row r="7750" spans="20:20" x14ac:dyDescent="0.35">
      <c r="T7750" s="44">
        <v>7749</v>
      </c>
    </row>
    <row r="7751" spans="20:20" x14ac:dyDescent="0.35">
      <c r="T7751" s="44">
        <v>7750</v>
      </c>
    </row>
    <row r="7752" spans="20:20" x14ac:dyDescent="0.35">
      <c r="T7752" s="44">
        <v>7751</v>
      </c>
    </row>
    <row r="7753" spans="20:20" x14ac:dyDescent="0.35">
      <c r="T7753" s="44">
        <v>7752</v>
      </c>
    </row>
    <row r="7754" spans="20:20" x14ac:dyDescent="0.35">
      <c r="T7754" s="44">
        <v>7753</v>
      </c>
    </row>
    <row r="7755" spans="20:20" x14ac:dyDescent="0.35">
      <c r="T7755" s="44">
        <v>7754</v>
      </c>
    </row>
    <row r="7756" spans="20:20" x14ac:dyDescent="0.35">
      <c r="T7756" s="44">
        <v>7755</v>
      </c>
    </row>
    <row r="7757" spans="20:20" x14ac:dyDescent="0.35">
      <c r="T7757" s="44">
        <v>7756</v>
      </c>
    </row>
    <row r="7758" spans="20:20" x14ac:dyDescent="0.35">
      <c r="T7758" s="44">
        <v>7757</v>
      </c>
    </row>
    <row r="7759" spans="20:20" x14ac:dyDescent="0.35">
      <c r="T7759" s="44">
        <v>7758</v>
      </c>
    </row>
    <row r="7760" spans="20:20" x14ac:dyDescent="0.35">
      <c r="T7760" s="44">
        <v>7759</v>
      </c>
    </row>
    <row r="7761" spans="20:20" x14ac:dyDescent="0.35">
      <c r="T7761" s="44">
        <v>7760</v>
      </c>
    </row>
    <row r="7762" spans="20:20" x14ac:dyDescent="0.35">
      <c r="T7762" s="44">
        <v>7761</v>
      </c>
    </row>
    <row r="7763" spans="20:20" x14ac:dyDescent="0.35">
      <c r="T7763" s="44">
        <v>7762</v>
      </c>
    </row>
    <row r="7764" spans="20:20" x14ac:dyDescent="0.35">
      <c r="T7764" s="44">
        <v>7763</v>
      </c>
    </row>
    <row r="7765" spans="20:20" x14ac:dyDescent="0.35">
      <c r="T7765" s="44">
        <v>7764</v>
      </c>
    </row>
    <row r="7766" spans="20:20" x14ac:dyDescent="0.35">
      <c r="T7766" s="44">
        <v>7765</v>
      </c>
    </row>
    <row r="7767" spans="20:20" x14ac:dyDescent="0.35">
      <c r="T7767" s="44">
        <v>7766</v>
      </c>
    </row>
    <row r="7768" spans="20:20" x14ac:dyDescent="0.35">
      <c r="T7768" s="44">
        <v>7767</v>
      </c>
    </row>
    <row r="7769" spans="20:20" x14ac:dyDescent="0.35">
      <c r="T7769" s="44">
        <v>7768</v>
      </c>
    </row>
    <row r="7770" spans="20:20" x14ac:dyDescent="0.35">
      <c r="T7770" s="44">
        <v>7769</v>
      </c>
    </row>
    <row r="7771" spans="20:20" x14ac:dyDescent="0.35">
      <c r="T7771" s="44">
        <v>7770</v>
      </c>
    </row>
    <row r="7772" spans="20:20" x14ac:dyDescent="0.35">
      <c r="T7772" s="44">
        <v>7771</v>
      </c>
    </row>
    <row r="7773" spans="20:20" x14ac:dyDescent="0.35">
      <c r="T7773" s="44">
        <v>7772</v>
      </c>
    </row>
    <row r="7774" spans="20:20" x14ac:dyDescent="0.35">
      <c r="T7774" s="44">
        <v>7773</v>
      </c>
    </row>
    <row r="7775" spans="20:20" x14ac:dyDescent="0.35">
      <c r="T7775" s="44">
        <v>7774</v>
      </c>
    </row>
    <row r="7776" spans="20:20" x14ac:dyDescent="0.35">
      <c r="T7776" s="44">
        <v>7775</v>
      </c>
    </row>
    <row r="7777" spans="20:20" x14ac:dyDescent="0.35">
      <c r="T7777" s="44">
        <v>7776</v>
      </c>
    </row>
    <row r="7778" spans="20:20" x14ac:dyDescent="0.35">
      <c r="T7778" s="44">
        <v>7777</v>
      </c>
    </row>
    <row r="7779" spans="20:20" x14ac:dyDescent="0.35">
      <c r="T7779" s="44">
        <v>7778</v>
      </c>
    </row>
    <row r="7780" spans="20:20" x14ac:dyDescent="0.35">
      <c r="T7780" s="44">
        <v>7779</v>
      </c>
    </row>
    <row r="7781" spans="20:20" x14ac:dyDescent="0.35">
      <c r="T7781" s="44">
        <v>7780</v>
      </c>
    </row>
    <row r="7782" spans="20:20" x14ac:dyDescent="0.35">
      <c r="T7782" s="44">
        <v>7781</v>
      </c>
    </row>
    <row r="7783" spans="20:20" x14ac:dyDescent="0.35">
      <c r="T7783" s="44">
        <v>7782</v>
      </c>
    </row>
    <row r="7784" spans="20:20" x14ac:dyDescent="0.35">
      <c r="T7784" s="44">
        <v>7783</v>
      </c>
    </row>
    <row r="7785" spans="20:20" x14ac:dyDescent="0.35">
      <c r="T7785" s="44">
        <v>7784</v>
      </c>
    </row>
    <row r="7786" spans="20:20" x14ac:dyDescent="0.35">
      <c r="T7786" s="44">
        <v>7785</v>
      </c>
    </row>
    <row r="7787" spans="20:20" x14ac:dyDescent="0.35">
      <c r="T7787" s="44">
        <v>7786</v>
      </c>
    </row>
    <row r="7788" spans="20:20" x14ac:dyDescent="0.35">
      <c r="T7788" s="44">
        <v>7787</v>
      </c>
    </row>
    <row r="7789" spans="20:20" x14ac:dyDescent="0.35">
      <c r="T7789" s="44">
        <v>7788</v>
      </c>
    </row>
    <row r="7790" spans="20:20" x14ac:dyDescent="0.35">
      <c r="T7790" s="44">
        <v>7789</v>
      </c>
    </row>
    <row r="7791" spans="20:20" x14ac:dyDescent="0.35">
      <c r="T7791" s="44">
        <v>7790</v>
      </c>
    </row>
    <row r="7792" spans="20:20" x14ac:dyDescent="0.35">
      <c r="T7792" s="44">
        <v>7791</v>
      </c>
    </row>
    <row r="7793" spans="20:20" x14ac:dyDescent="0.35">
      <c r="T7793" s="44">
        <v>7792</v>
      </c>
    </row>
    <row r="7794" spans="20:20" x14ac:dyDescent="0.35">
      <c r="T7794" s="44">
        <v>7793</v>
      </c>
    </row>
    <row r="7795" spans="20:20" x14ac:dyDescent="0.35">
      <c r="T7795" s="44">
        <v>7794</v>
      </c>
    </row>
    <row r="7796" spans="20:20" x14ac:dyDescent="0.35">
      <c r="T7796" s="44">
        <v>7795</v>
      </c>
    </row>
    <row r="7797" spans="20:20" x14ac:dyDescent="0.35">
      <c r="T7797" s="44">
        <v>7796</v>
      </c>
    </row>
    <row r="7798" spans="20:20" x14ac:dyDescent="0.35">
      <c r="T7798" s="44">
        <v>7797</v>
      </c>
    </row>
    <row r="7799" spans="20:20" x14ac:dyDescent="0.35">
      <c r="T7799" s="44">
        <v>7798</v>
      </c>
    </row>
    <row r="7800" spans="20:20" x14ac:dyDescent="0.35">
      <c r="T7800" s="44">
        <v>7799</v>
      </c>
    </row>
    <row r="7801" spans="20:20" x14ac:dyDescent="0.35">
      <c r="T7801" s="44">
        <v>7800</v>
      </c>
    </row>
    <row r="7802" spans="20:20" x14ac:dyDescent="0.35">
      <c r="T7802" s="44">
        <v>7801</v>
      </c>
    </row>
    <row r="7803" spans="20:20" x14ac:dyDescent="0.35">
      <c r="T7803" s="44">
        <v>7802</v>
      </c>
    </row>
    <row r="7804" spans="20:20" x14ac:dyDescent="0.35">
      <c r="T7804" s="44">
        <v>7803</v>
      </c>
    </row>
    <row r="7805" spans="20:20" x14ac:dyDescent="0.35">
      <c r="T7805" s="44">
        <v>7804</v>
      </c>
    </row>
    <row r="7806" spans="20:20" x14ac:dyDescent="0.35">
      <c r="T7806" s="44">
        <v>7805</v>
      </c>
    </row>
    <row r="7807" spans="20:20" x14ac:dyDescent="0.35">
      <c r="T7807" s="44">
        <v>7806</v>
      </c>
    </row>
    <row r="7808" spans="20:20" x14ac:dyDescent="0.35">
      <c r="T7808" s="44">
        <v>7807</v>
      </c>
    </row>
    <row r="7809" spans="20:20" x14ac:dyDescent="0.35">
      <c r="T7809" s="44">
        <v>7808</v>
      </c>
    </row>
    <row r="7810" spans="20:20" x14ac:dyDescent="0.35">
      <c r="T7810" s="44">
        <v>7809</v>
      </c>
    </row>
    <row r="7811" spans="20:20" x14ac:dyDescent="0.35">
      <c r="T7811" s="44">
        <v>7810</v>
      </c>
    </row>
    <row r="7812" spans="20:20" x14ac:dyDescent="0.35">
      <c r="T7812" s="44">
        <v>7811</v>
      </c>
    </row>
    <row r="7813" spans="20:20" x14ac:dyDescent="0.35">
      <c r="T7813" s="44">
        <v>7812</v>
      </c>
    </row>
    <row r="7814" spans="20:20" x14ac:dyDescent="0.35">
      <c r="T7814" s="44">
        <v>7813</v>
      </c>
    </row>
    <row r="7815" spans="20:20" x14ac:dyDescent="0.35">
      <c r="T7815" s="44">
        <v>7814</v>
      </c>
    </row>
    <row r="7816" spans="20:20" x14ac:dyDescent="0.35">
      <c r="T7816" s="44">
        <v>7815</v>
      </c>
    </row>
    <row r="7817" spans="20:20" x14ac:dyDescent="0.35">
      <c r="T7817" s="44">
        <v>7816</v>
      </c>
    </row>
    <row r="7818" spans="20:20" x14ac:dyDescent="0.35">
      <c r="T7818" s="44">
        <v>7817</v>
      </c>
    </row>
    <row r="7819" spans="20:20" x14ac:dyDescent="0.35">
      <c r="T7819" s="44">
        <v>7818</v>
      </c>
    </row>
    <row r="7820" spans="20:20" x14ac:dyDescent="0.35">
      <c r="T7820" s="44">
        <v>7819</v>
      </c>
    </row>
    <row r="7821" spans="20:20" x14ac:dyDescent="0.35">
      <c r="T7821" s="44">
        <v>7820</v>
      </c>
    </row>
    <row r="7822" spans="20:20" x14ac:dyDescent="0.35">
      <c r="T7822" s="44">
        <v>7821</v>
      </c>
    </row>
    <row r="7823" spans="20:20" x14ac:dyDescent="0.35">
      <c r="T7823" s="44">
        <v>7822</v>
      </c>
    </row>
    <row r="7824" spans="20:20" x14ac:dyDescent="0.35">
      <c r="T7824" s="44">
        <v>7823</v>
      </c>
    </row>
    <row r="7825" spans="20:20" x14ac:dyDescent="0.35">
      <c r="T7825" s="44">
        <v>7824</v>
      </c>
    </row>
    <row r="7826" spans="20:20" x14ac:dyDescent="0.35">
      <c r="T7826" s="44">
        <v>7825</v>
      </c>
    </row>
    <row r="7827" spans="20:20" x14ac:dyDescent="0.35">
      <c r="T7827" s="44">
        <v>7826</v>
      </c>
    </row>
    <row r="7828" spans="20:20" x14ac:dyDescent="0.35">
      <c r="T7828" s="44">
        <v>7827</v>
      </c>
    </row>
    <row r="7829" spans="20:20" x14ac:dyDescent="0.35">
      <c r="T7829" s="44">
        <v>7828</v>
      </c>
    </row>
    <row r="7830" spans="20:20" x14ac:dyDescent="0.35">
      <c r="T7830" s="44">
        <v>7829</v>
      </c>
    </row>
    <row r="7831" spans="20:20" x14ac:dyDescent="0.35">
      <c r="T7831" s="44">
        <v>7830</v>
      </c>
    </row>
    <row r="7832" spans="20:20" x14ac:dyDescent="0.35">
      <c r="T7832" s="44">
        <v>7831</v>
      </c>
    </row>
    <row r="7833" spans="20:20" x14ac:dyDescent="0.35">
      <c r="T7833" s="44">
        <v>7832</v>
      </c>
    </row>
    <row r="7834" spans="20:20" x14ac:dyDescent="0.35">
      <c r="T7834" s="44">
        <v>7833</v>
      </c>
    </row>
    <row r="7835" spans="20:20" x14ac:dyDescent="0.35">
      <c r="T7835" s="44">
        <v>7834</v>
      </c>
    </row>
    <row r="7836" spans="20:20" x14ac:dyDescent="0.35">
      <c r="T7836" s="44">
        <v>7835</v>
      </c>
    </row>
    <row r="7837" spans="20:20" x14ac:dyDescent="0.35">
      <c r="T7837" s="44">
        <v>7836</v>
      </c>
    </row>
    <row r="7838" spans="20:20" x14ac:dyDescent="0.35">
      <c r="T7838" s="44">
        <v>7837</v>
      </c>
    </row>
    <row r="7839" spans="20:20" x14ac:dyDescent="0.35">
      <c r="T7839" s="44">
        <v>7838</v>
      </c>
    </row>
    <row r="7840" spans="20:20" x14ac:dyDescent="0.35">
      <c r="T7840" s="44">
        <v>7839</v>
      </c>
    </row>
    <row r="7841" spans="20:20" x14ac:dyDescent="0.35">
      <c r="T7841" s="44">
        <v>7840</v>
      </c>
    </row>
    <row r="7842" spans="20:20" x14ac:dyDescent="0.35">
      <c r="T7842" s="44">
        <v>7841</v>
      </c>
    </row>
    <row r="7843" spans="20:20" x14ac:dyDescent="0.35">
      <c r="T7843" s="44">
        <v>7842</v>
      </c>
    </row>
    <row r="7844" spans="20:20" x14ac:dyDescent="0.35">
      <c r="T7844" s="44">
        <v>7843</v>
      </c>
    </row>
    <row r="7845" spans="20:20" x14ac:dyDescent="0.35">
      <c r="T7845" s="44">
        <v>7844</v>
      </c>
    </row>
    <row r="7846" spans="20:20" x14ac:dyDescent="0.35">
      <c r="T7846" s="44">
        <v>7845</v>
      </c>
    </row>
    <row r="7847" spans="20:20" x14ac:dyDescent="0.35">
      <c r="T7847" s="44">
        <v>7846</v>
      </c>
    </row>
    <row r="7848" spans="20:20" x14ac:dyDescent="0.35">
      <c r="T7848" s="44">
        <v>7847</v>
      </c>
    </row>
    <row r="7849" spans="20:20" x14ac:dyDescent="0.35">
      <c r="T7849" s="44">
        <v>7848</v>
      </c>
    </row>
    <row r="7850" spans="20:20" x14ac:dyDescent="0.35">
      <c r="T7850" s="44">
        <v>7849</v>
      </c>
    </row>
    <row r="7851" spans="20:20" x14ac:dyDescent="0.35">
      <c r="T7851" s="44">
        <v>7850</v>
      </c>
    </row>
    <row r="7852" spans="20:20" x14ac:dyDescent="0.35">
      <c r="T7852" s="44">
        <v>7851</v>
      </c>
    </row>
    <row r="7853" spans="20:20" x14ac:dyDescent="0.35">
      <c r="T7853" s="44">
        <v>7852</v>
      </c>
    </row>
    <row r="7854" spans="20:20" x14ac:dyDescent="0.35">
      <c r="T7854" s="44">
        <v>7853</v>
      </c>
    </row>
    <row r="7855" spans="20:20" x14ac:dyDescent="0.35">
      <c r="T7855" s="44">
        <v>7854</v>
      </c>
    </row>
    <row r="7856" spans="20:20" x14ac:dyDescent="0.35">
      <c r="T7856" s="44">
        <v>7855</v>
      </c>
    </row>
    <row r="7857" spans="20:20" x14ac:dyDescent="0.35">
      <c r="T7857" s="44">
        <v>7856</v>
      </c>
    </row>
    <row r="7858" spans="20:20" x14ac:dyDescent="0.35">
      <c r="T7858" s="44">
        <v>7857</v>
      </c>
    </row>
    <row r="7859" spans="20:20" x14ac:dyDescent="0.35">
      <c r="T7859" s="44">
        <v>7858</v>
      </c>
    </row>
    <row r="7860" spans="20:20" x14ac:dyDescent="0.35">
      <c r="T7860" s="44">
        <v>7859</v>
      </c>
    </row>
    <row r="7861" spans="20:20" x14ac:dyDescent="0.35">
      <c r="T7861" s="44">
        <v>7860</v>
      </c>
    </row>
    <row r="7862" spans="20:20" x14ac:dyDescent="0.35">
      <c r="T7862" s="44">
        <v>7861</v>
      </c>
    </row>
    <row r="7863" spans="20:20" x14ac:dyDescent="0.35">
      <c r="T7863" s="44">
        <v>7862</v>
      </c>
    </row>
    <row r="7864" spans="20:20" x14ac:dyDescent="0.35">
      <c r="T7864" s="44">
        <v>7863</v>
      </c>
    </row>
    <row r="7865" spans="20:20" x14ac:dyDescent="0.35">
      <c r="T7865" s="44">
        <v>7864</v>
      </c>
    </row>
    <row r="7866" spans="20:20" x14ac:dyDescent="0.35">
      <c r="T7866" s="44">
        <v>7865</v>
      </c>
    </row>
    <row r="7867" spans="20:20" x14ac:dyDescent="0.35">
      <c r="T7867" s="44">
        <v>7866</v>
      </c>
    </row>
    <row r="7868" spans="20:20" x14ac:dyDescent="0.35">
      <c r="T7868" s="44">
        <v>7867</v>
      </c>
    </row>
    <row r="7869" spans="20:20" x14ac:dyDescent="0.35">
      <c r="T7869" s="44">
        <v>7868</v>
      </c>
    </row>
    <row r="7870" spans="20:20" x14ac:dyDescent="0.35">
      <c r="T7870" s="44">
        <v>7869</v>
      </c>
    </row>
    <row r="7871" spans="20:20" x14ac:dyDescent="0.35">
      <c r="T7871" s="44">
        <v>7870</v>
      </c>
    </row>
    <row r="7872" spans="20:20" x14ac:dyDescent="0.35">
      <c r="T7872" s="44">
        <v>7871</v>
      </c>
    </row>
    <row r="7873" spans="20:20" x14ac:dyDescent="0.35">
      <c r="T7873" s="44">
        <v>7872</v>
      </c>
    </row>
    <row r="7874" spans="20:20" x14ac:dyDescent="0.35">
      <c r="T7874" s="44">
        <v>7873</v>
      </c>
    </row>
    <row r="7875" spans="20:20" x14ac:dyDescent="0.35">
      <c r="T7875" s="44">
        <v>7874</v>
      </c>
    </row>
    <row r="7876" spans="20:20" x14ac:dyDescent="0.35">
      <c r="T7876" s="44">
        <v>7875</v>
      </c>
    </row>
    <row r="7877" spans="20:20" x14ac:dyDescent="0.35">
      <c r="T7877" s="44">
        <v>7876</v>
      </c>
    </row>
    <row r="7878" spans="20:20" x14ac:dyDescent="0.35">
      <c r="T7878" s="44">
        <v>7877</v>
      </c>
    </row>
    <row r="7879" spans="20:20" x14ac:dyDescent="0.35">
      <c r="T7879" s="44">
        <v>7878</v>
      </c>
    </row>
    <row r="7880" spans="20:20" x14ac:dyDescent="0.35">
      <c r="T7880" s="44">
        <v>7879</v>
      </c>
    </row>
    <row r="7881" spans="20:20" x14ac:dyDescent="0.35">
      <c r="T7881" s="44">
        <v>7880</v>
      </c>
    </row>
    <row r="7882" spans="20:20" x14ac:dyDescent="0.35">
      <c r="T7882" s="44">
        <v>7881</v>
      </c>
    </row>
    <row r="7883" spans="20:20" x14ac:dyDescent="0.35">
      <c r="T7883" s="44">
        <v>7882</v>
      </c>
    </row>
    <row r="7884" spans="20:20" x14ac:dyDescent="0.35">
      <c r="T7884" s="44">
        <v>7883</v>
      </c>
    </row>
    <row r="7885" spans="20:20" x14ac:dyDescent="0.35">
      <c r="T7885" s="44">
        <v>7884</v>
      </c>
    </row>
    <row r="7886" spans="20:20" x14ac:dyDescent="0.35">
      <c r="T7886" s="44">
        <v>7885</v>
      </c>
    </row>
    <row r="7887" spans="20:20" x14ac:dyDescent="0.35">
      <c r="T7887" s="44">
        <v>7886</v>
      </c>
    </row>
    <row r="7888" spans="20:20" x14ac:dyDescent="0.35">
      <c r="T7888" s="44">
        <v>7887</v>
      </c>
    </row>
    <row r="7889" spans="20:20" x14ac:dyDescent="0.35">
      <c r="T7889" s="44">
        <v>7888</v>
      </c>
    </row>
    <row r="7890" spans="20:20" x14ac:dyDescent="0.35">
      <c r="T7890" s="44">
        <v>7889</v>
      </c>
    </row>
    <row r="7891" spans="20:20" x14ac:dyDescent="0.35">
      <c r="T7891" s="44">
        <v>7890</v>
      </c>
    </row>
    <row r="7892" spans="20:20" x14ac:dyDescent="0.35">
      <c r="T7892" s="44">
        <v>7891</v>
      </c>
    </row>
    <row r="7893" spans="20:20" x14ac:dyDescent="0.35">
      <c r="T7893" s="44">
        <v>7892</v>
      </c>
    </row>
    <row r="7894" spans="20:20" x14ac:dyDescent="0.35">
      <c r="T7894" s="44">
        <v>7893</v>
      </c>
    </row>
    <row r="7895" spans="20:20" x14ac:dyDescent="0.35">
      <c r="T7895" s="44">
        <v>7894</v>
      </c>
    </row>
    <row r="7896" spans="20:20" x14ac:dyDescent="0.35">
      <c r="T7896" s="44">
        <v>7895</v>
      </c>
    </row>
    <row r="7897" spans="20:20" x14ac:dyDescent="0.35">
      <c r="T7897" s="44">
        <v>7896</v>
      </c>
    </row>
    <row r="7898" spans="20:20" x14ac:dyDescent="0.35">
      <c r="T7898" s="44">
        <v>7897</v>
      </c>
    </row>
    <row r="7899" spans="20:20" x14ac:dyDescent="0.35">
      <c r="T7899" s="44">
        <v>7898</v>
      </c>
    </row>
    <row r="7900" spans="20:20" x14ac:dyDescent="0.35">
      <c r="T7900" s="44">
        <v>7899</v>
      </c>
    </row>
    <row r="7901" spans="20:20" x14ac:dyDescent="0.35">
      <c r="T7901" s="44">
        <v>7900</v>
      </c>
    </row>
    <row r="7902" spans="20:20" x14ac:dyDescent="0.35">
      <c r="T7902" s="44">
        <v>7901</v>
      </c>
    </row>
    <row r="7903" spans="20:20" x14ac:dyDescent="0.35">
      <c r="T7903" s="44">
        <v>7902</v>
      </c>
    </row>
    <row r="7904" spans="20:20" x14ac:dyDescent="0.35">
      <c r="T7904" s="44">
        <v>7903</v>
      </c>
    </row>
    <row r="7905" spans="20:20" x14ac:dyDescent="0.35">
      <c r="T7905" s="44">
        <v>7904</v>
      </c>
    </row>
    <row r="7906" spans="20:20" x14ac:dyDescent="0.35">
      <c r="T7906" s="44">
        <v>7905</v>
      </c>
    </row>
    <row r="7907" spans="20:20" x14ac:dyDescent="0.35">
      <c r="T7907" s="44">
        <v>7906</v>
      </c>
    </row>
    <row r="7908" spans="20:20" x14ac:dyDescent="0.35">
      <c r="T7908" s="44">
        <v>7907</v>
      </c>
    </row>
    <row r="7909" spans="20:20" x14ac:dyDescent="0.35">
      <c r="T7909" s="44">
        <v>7908</v>
      </c>
    </row>
    <row r="7910" spans="20:20" x14ac:dyDescent="0.35">
      <c r="T7910" s="44">
        <v>7909</v>
      </c>
    </row>
    <row r="7911" spans="20:20" x14ac:dyDescent="0.35">
      <c r="T7911" s="44">
        <v>7910</v>
      </c>
    </row>
    <row r="7912" spans="20:20" x14ac:dyDescent="0.35">
      <c r="T7912" s="44">
        <v>7911</v>
      </c>
    </row>
    <row r="7913" spans="20:20" x14ac:dyDescent="0.35">
      <c r="T7913" s="44">
        <v>7912</v>
      </c>
    </row>
    <row r="7914" spans="20:20" x14ac:dyDescent="0.35">
      <c r="T7914" s="44">
        <v>7913</v>
      </c>
    </row>
    <row r="7915" spans="20:20" x14ac:dyDescent="0.35">
      <c r="T7915" s="44">
        <v>7914</v>
      </c>
    </row>
    <row r="7916" spans="20:20" x14ac:dyDescent="0.35">
      <c r="T7916" s="44">
        <v>7915</v>
      </c>
    </row>
    <row r="7917" spans="20:20" x14ac:dyDescent="0.35">
      <c r="T7917" s="44">
        <v>7916</v>
      </c>
    </row>
    <row r="7918" spans="20:20" x14ac:dyDescent="0.35">
      <c r="T7918" s="44">
        <v>7917</v>
      </c>
    </row>
    <row r="7919" spans="20:20" x14ac:dyDescent="0.35">
      <c r="T7919" s="44">
        <v>7918</v>
      </c>
    </row>
    <row r="7920" spans="20:20" x14ac:dyDescent="0.35">
      <c r="T7920" s="44">
        <v>7919</v>
      </c>
    </row>
    <row r="7921" spans="20:20" x14ac:dyDescent="0.35">
      <c r="T7921" s="44">
        <v>7920</v>
      </c>
    </row>
    <row r="7922" spans="20:20" x14ac:dyDescent="0.35">
      <c r="T7922" s="44">
        <v>7921</v>
      </c>
    </row>
    <row r="7923" spans="20:20" x14ac:dyDescent="0.35">
      <c r="T7923" s="44">
        <v>7922</v>
      </c>
    </row>
    <row r="7924" spans="20:20" x14ac:dyDescent="0.35">
      <c r="T7924" s="44">
        <v>7923</v>
      </c>
    </row>
    <row r="7925" spans="20:20" x14ac:dyDescent="0.35">
      <c r="T7925" s="44">
        <v>7924</v>
      </c>
    </row>
    <row r="7926" spans="20:20" x14ac:dyDescent="0.35">
      <c r="T7926" s="44">
        <v>7925</v>
      </c>
    </row>
    <row r="7927" spans="20:20" x14ac:dyDescent="0.35">
      <c r="T7927" s="44">
        <v>7926</v>
      </c>
    </row>
    <row r="7928" spans="20:20" x14ac:dyDescent="0.35">
      <c r="T7928" s="44">
        <v>7927</v>
      </c>
    </row>
    <row r="7929" spans="20:20" x14ac:dyDescent="0.35">
      <c r="T7929" s="44">
        <v>7928</v>
      </c>
    </row>
    <row r="7930" spans="20:20" x14ac:dyDescent="0.35">
      <c r="T7930" s="44">
        <v>7929</v>
      </c>
    </row>
    <row r="7931" spans="20:20" x14ac:dyDescent="0.35">
      <c r="T7931" s="44">
        <v>7930</v>
      </c>
    </row>
    <row r="7932" spans="20:20" x14ac:dyDescent="0.35">
      <c r="T7932" s="44">
        <v>7931</v>
      </c>
    </row>
    <row r="7933" spans="20:20" x14ac:dyDescent="0.35">
      <c r="T7933" s="44">
        <v>7932</v>
      </c>
    </row>
    <row r="7934" spans="20:20" x14ac:dyDescent="0.35">
      <c r="T7934" s="44">
        <v>7933</v>
      </c>
    </row>
    <row r="7935" spans="20:20" x14ac:dyDescent="0.35">
      <c r="T7935" s="44">
        <v>7934</v>
      </c>
    </row>
    <row r="7936" spans="20:20" x14ac:dyDescent="0.35">
      <c r="T7936" s="44">
        <v>7935</v>
      </c>
    </row>
    <row r="7937" spans="20:20" x14ac:dyDescent="0.35">
      <c r="T7937" s="44">
        <v>7936</v>
      </c>
    </row>
    <row r="7938" spans="20:20" x14ac:dyDescent="0.35">
      <c r="T7938" s="44">
        <v>7937</v>
      </c>
    </row>
    <row r="7939" spans="20:20" x14ac:dyDescent="0.35">
      <c r="T7939" s="44">
        <v>7938</v>
      </c>
    </row>
    <row r="7940" spans="20:20" x14ac:dyDescent="0.35">
      <c r="T7940" s="44">
        <v>7939</v>
      </c>
    </row>
    <row r="7941" spans="20:20" x14ac:dyDescent="0.35">
      <c r="T7941" s="44">
        <v>7940</v>
      </c>
    </row>
    <row r="7942" spans="20:20" x14ac:dyDescent="0.35">
      <c r="T7942" s="44">
        <v>7941</v>
      </c>
    </row>
    <row r="7943" spans="20:20" x14ac:dyDescent="0.35">
      <c r="T7943" s="44">
        <v>7942</v>
      </c>
    </row>
    <row r="7944" spans="20:20" x14ac:dyDescent="0.35">
      <c r="T7944" s="44">
        <v>7943</v>
      </c>
    </row>
    <row r="7945" spans="20:20" x14ac:dyDescent="0.35">
      <c r="T7945" s="44">
        <v>7944</v>
      </c>
    </row>
    <row r="7946" spans="20:20" x14ac:dyDescent="0.35">
      <c r="T7946" s="44">
        <v>7945</v>
      </c>
    </row>
    <row r="7947" spans="20:20" x14ac:dyDescent="0.35">
      <c r="T7947" s="44">
        <v>7946</v>
      </c>
    </row>
    <row r="7948" spans="20:20" x14ac:dyDescent="0.35">
      <c r="T7948" s="44">
        <v>7947</v>
      </c>
    </row>
    <row r="7949" spans="20:20" x14ac:dyDescent="0.35">
      <c r="T7949" s="44">
        <v>7948</v>
      </c>
    </row>
    <row r="7950" spans="20:20" x14ac:dyDescent="0.35">
      <c r="T7950" s="44">
        <v>7949</v>
      </c>
    </row>
    <row r="7951" spans="20:20" x14ac:dyDescent="0.35">
      <c r="T7951" s="44">
        <v>7950</v>
      </c>
    </row>
    <row r="7952" spans="20:20" x14ac:dyDescent="0.35">
      <c r="T7952" s="44">
        <v>7951</v>
      </c>
    </row>
    <row r="7953" spans="20:20" x14ac:dyDescent="0.35">
      <c r="T7953" s="44">
        <v>7952</v>
      </c>
    </row>
    <row r="7954" spans="20:20" x14ac:dyDescent="0.35">
      <c r="T7954" s="44">
        <v>7953</v>
      </c>
    </row>
    <row r="7955" spans="20:20" x14ac:dyDescent="0.35">
      <c r="T7955" s="44">
        <v>7954</v>
      </c>
    </row>
    <row r="7956" spans="20:20" x14ac:dyDescent="0.35">
      <c r="T7956" s="44">
        <v>7955</v>
      </c>
    </row>
    <row r="7957" spans="20:20" x14ac:dyDescent="0.35">
      <c r="T7957" s="44">
        <v>7956</v>
      </c>
    </row>
    <row r="7958" spans="20:20" x14ac:dyDescent="0.35">
      <c r="T7958" s="44">
        <v>7957</v>
      </c>
    </row>
    <row r="7959" spans="20:20" x14ac:dyDescent="0.35">
      <c r="T7959" s="44">
        <v>7958</v>
      </c>
    </row>
    <row r="7960" spans="20:20" x14ac:dyDescent="0.35">
      <c r="T7960" s="44">
        <v>7959</v>
      </c>
    </row>
    <row r="7961" spans="20:20" x14ac:dyDescent="0.35">
      <c r="T7961" s="44">
        <v>7960</v>
      </c>
    </row>
    <row r="7962" spans="20:20" x14ac:dyDescent="0.35">
      <c r="T7962" s="44">
        <v>7961</v>
      </c>
    </row>
    <row r="7963" spans="20:20" x14ac:dyDescent="0.35">
      <c r="T7963" s="44">
        <v>7962</v>
      </c>
    </row>
    <row r="7964" spans="20:20" x14ac:dyDescent="0.35">
      <c r="T7964" s="44">
        <v>7963</v>
      </c>
    </row>
    <row r="7965" spans="20:20" x14ac:dyDescent="0.35">
      <c r="T7965" s="44">
        <v>7964</v>
      </c>
    </row>
    <row r="7966" spans="20:20" x14ac:dyDescent="0.35">
      <c r="T7966" s="44">
        <v>7965</v>
      </c>
    </row>
    <row r="7967" spans="20:20" x14ac:dyDescent="0.35">
      <c r="T7967" s="44">
        <v>7966</v>
      </c>
    </row>
    <row r="7968" spans="20:20" x14ac:dyDescent="0.35">
      <c r="T7968" s="44">
        <v>7967</v>
      </c>
    </row>
    <row r="7969" spans="20:20" x14ac:dyDescent="0.35">
      <c r="T7969" s="44">
        <v>7968</v>
      </c>
    </row>
    <row r="7970" spans="20:20" x14ac:dyDescent="0.35">
      <c r="T7970" s="44">
        <v>7969</v>
      </c>
    </row>
    <row r="7971" spans="20:20" x14ac:dyDescent="0.35">
      <c r="T7971" s="44">
        <v>7970</v>
      </c>
    </row>
    <row r="7972" spans="20:20" x14ac:dyDescent="0.35">
      <c r="T7972" s="44">
        <v>7971</v>
      </c>
    </row>
    <row r="7973" spans="20:20" x14ac:dyDescent="0.35">
      <c r="T7973" s="44">
        <v>7972</v>
      </c>
    </row>
    <row r="7974" spans="20:20" x14ac:dyDescent="0.35">
      <c r="T7974" s="44">
        <v>7973</v>
      </c>
    </row>
    <row r="7975" spans="20:20" x14ac:dyDescent="0.35">
      <c r="T7975" s="44">
        <v>7974</v>
      </c>
    </row>
    <row r="7976" spans="20:20" x14ac:dyDescent="0.35">
      <c r="T7976" s="44">
        <v>7975</v>
      </c>
    </row>
    <row r="7977" spans="20:20" x14ac:dyDescent="0.35">
      <c r="T7977" s="44">
        <v>7976</v>
      </c>
    </row>
    <row r="7978" spans="20:20" x14ac:dyDescent="0.35">
      <c r="T7978" s="44">
        <v>7977</v>
      </c>
    </row>
    <row r="7979" spans="20:20" x14ac:dyDescent="0.35">
      <c r="T7979" s="44">
        <v>7978</v>
      </c>
    </row>
    <row r="7980" spans="20:20" x14ac:dyDescent="0.35">
      <c r="T7980" s="44">
        <v>7979</v>
      </c>
    </row>
    <row r="7981" spans="20:20" x14ac:dyDescent="0.35">
      <c r="T7981" s="44">
        <v>7980</v>
      </c>
    </row>
    <row r="7982" spans="20:20" x14ac:dyDescent="0.35">
      <c r="T7982" s="44">
        <v>7981</v>
      </c>
    </row>
    <row r="7983" spans="20:20" x14ac:dyDescent="0.35">
      <c r="T7983" s="44">
        <v>7982</v>
      </c>
    </row>
    <row r="7984" spans="20:20" x14ac:dyDescent="0.35">
      <c r="T7984" s="44">
        <v>7983</v>
      </c>
    </row>
    <row r="7985" spans="20:20" x14ac:dyDescent="0.35">
      <c r="T7985" s="44">
        <v>7984</v>
      </c>
    </row>
    <row r="7986" spans="20:20" x14ac:dyDescent="0.35">
      <c r="T7986" s="44">
        <v>7985</v>
      </c>
    </row>
    <row r="7987" spans="20:20" x14ac:dyDescent="0.35">
      <c r="T7987" s="44">
        <v>7986</v>
      </c>
    </row>
    <row r="7988" spans="20:20" x14ac:dyDescent="0.35">
      <c r="T7988" s="44">
        <v>7987</v>
      </c>
    </row>
    <row r="7989" spans="20:20" x14ac:dyDescent="0.35">
      <c r="T7989" s="44">
        <v>7988</v>
      </c>
    </row>
    <row r="7990" spans="20:20" x14ac:dyDescent="0.35">
      <c r="T7990" s="44">
        <v>7989</v>
      </c>
    </row>
    <row r="7991" spans="20:20" x14ac:dyDescent="0.35">
      <c r="T7991" s="44">
        <v>7990</v>
      </c>
    </row>
    <row r="7992" spans="20:20" x14ac:dyDescent="0.35">
      <c r="T7992" s="44">
        <v>7991</v>
      </c>
    </row>
    <row r="7993" spans="20:20" x14ac:dyDescent="0.35">
      <c r="T7993" s="44">
        <v>7992</v>
      </c>
    </row>
    <row r="7994" spans="20:20" x14ac:dyDescent="0.35">
      <c r="T7994" s="44">
        <v>7993</v>
      </c>
    </row>
    <row r="7995" spans="20:20" x14ac:dyDescent="0.35">
      <c r="T7995" s="44">
        <v>7994</v>
      </c>
    </row>
    <row r="7996" spans="20:20" x14ac:dyDescent="0.35">
      <c r="T7996" s="44">
        <v>7995</v>
      </c>
    </row>
    <row r="7997" spans="20:20" x14ac:dyDescent="0.35">
      <c r="T7997" s="44">
        <v>7996</v>
      </c>
    </row>
    <row r="7998" spans="20:20" x14ac:dyDescent="0.35">
      <c r="T7998" s="44">
        <v>7997</v>
      </c>
    </row>
    <row r="7999" spans="20:20" x14ac:dyDescent="0.35">
      <c r="T7999" s="44">
        <v>7998</v>
      </c>
    </row>
    <row r="8000" spans="20:20" x14ac:dyDescent="0.35">
      <c r="T8000" s="44">
        <v>7999</v>
      </c>
    </row>
    <row r="8001" spans="20:20" x14ac:dyDescent="0.35">
      <c r="T8001" s="44">
        <v>8000</v>
      </c>
    </row>
    <row r="8002" spans="20:20" x14ac:dyDescent="0.35">
      <c r="T8002" s="44">
        <v>8001</v>
      </c>
    </row>
    <row r="8003" spans="20:20" x14ac:dyDescent="0.35">
      <c r="T8003" s="44">
        <v>8002</v>
      </c>
    </row>
    <row r="8004" spans="20:20" x14ac:dyDescent="0.35">
      <c r="T8004" s="44">
        <v>8003</v>
      </c>
    </row>
    <row r="8005" spans="20:20" x14ac:dyDescent="0.35">
      <c r="T8005" s="44">
        <v>8004</v>
      </c>
    </row>
    <row r="8006" spans="20:20" x14ac:dyDescent="0.35">
      <c r="T8006" s="44">
        <v>8005</v>
      </c>
    </row>
    <row r="8007" spans="20:20" x14ac:dyDescent="0.35">
      <c r="T8007" s="44">
        <v>8006</v>
      </c>
    </row>
    <row r="8008" spans="20:20" x14ac:dyDescent="0.35">
      <c r="T8008" s="44">
        <v>8007</v>
      </c>
    </row>
    <row r="8009" spans="20:20" x14ac:dyDescent="0.35">
      <c r="T8009" s="44">
        <v>8008</v>
      </c>
    </row>
    <row r="8010" spans="20:20" x14ac:dyDescent="0.35">
      <c r="T8010" s="44">
        <v>8009</v>
      </c>
    </row>
    <row r="8011" spans="20:20" x14ac:dyDescent="0.35">
      <c r="T8011" s="44">
        <v>8010</v>
      </c>
    </row>
    <row r="8012" spans="20:20" x14ac:dyDescent="0.35">
      <c r="T8012" s="44">
        <v>8011</v>
      </c>
    </row>
    <row r="8013" spans="20:20" x14ac:dyDescent="0.35">
      <c r="T8013" s="44">
        <v>8012</v>
      </c>
    </row>
    <row r="8014" spans="20:20" x14ac:dyDescent="0.35">
      <c r="T8014" s="44">
        <v>8013</v>
      </c>
    </row>
    <row r="8015" spans="20:20" x14ac:dyDescent="0.35">
      <c r="T8015" s="44">
        <v>8014</v>
      </c>
    </row>
    <row r="8016" spans="20:20" x14ac:dyDescent="0.35">
      <c r="T8016" s="44">
        <v>8015</v>
      </c>
    </row>
    <row r="8017" spans="20:20" x14ac:dyDescent="0.35">
      <c r="T8017" s="44">
        <v>8016</v>
      </c>
    </row>
    <row r="8018" spans="20:20" x14ac:dyDescent="0.35">
      <c r="T8018" s="44">
        <v>8017</v>
      </c>
    </row>
    <row r="8019" spans="20:20" x14ac:dyDescent="0.35">
      <c r="T8019" s="44">
        <v>8018</v>
      </c>
    </row>
    <row r="8020" spans="20:20" x14ac:dyDescent="0.35">
      <c r="T8020" s="44">
        <v>8019</v>
      </c>
    </row>
    <row r="8021" spans="20:20" x14ac:dyDescent="0.35">
      <c r="T8021" s="44">
        <v>8020</v>
      </c>
    </row>
    <row r="8022" spans="20:20" x14ac:dyDescent="0.35">
      <c r="T8022" s="44">
        <v>8021</v>
      </c>
    </row>
    <row r="8023" spans="20:20" x14ac:dyDescent="0.35">
      <c r="T8023" s="44">
        <v>8022</v>
      </c>
    </row>
    <row r="8024" spans="20:20" x14ac:dyDescent="0.35">
      <c r="T8024" s="44">
        <v>8023</v>
      </c>
    </row>
    <row r="8025" spans="20:20" x14ac:dyDescent="0.35">
      <c r="T8025" s="44">
        <v>8024</v>
      </c>
    </row>
    <row r="8026" spans="20:20" x14ac:dyDescent="0.35">
      <c r="T8026" s="44">
        <v>8025</v>
      </c>
    </row>
    <row r="8027" spans="20:20" x14ac:dyDescent="0.35">
      <c r="T8027" s="44">
        <v>8026</v>
      </c>
    </row>
    <row r="8028" spans="20:20" x14ac:dyDescent="0.35">
      <c r="T8028" s="44">
        <v>8027</v>
      </c>
    </row>
    <row r="8029" spans="20:20" x14ac:dyDescent="0.35">
      <c r="T8029" s="44">
        <v>8028</v>
      </c>
    </row>
    <row r="8030" spans="20:20" x14ac:dyDescent="0.35">
      <c r="T8030" s="44">
        <v>8029</v>
      </c>
    </row>
    <row r="8031" spans="20:20" x14ac:dyDescent="0.35">
      <c r="T8031" s="44">
        <v>8030</v>
      </c>
    </row>
    <row r="8032" spans="20:20" x14ac:dyDescent="0.35">
      <c r="T8032" s="44">
        <v>8031</v>
      </c>
    </row>
    <row r="8033" spans="20:20" x14ac:dyDescent="0.35">
      <c r="T8033" s="44">
        <v>8032</v>
      </c>
    </row>
    <row r="8034" spans="20:20" x14ac:dyDescent="0.35">
      <c r="T8034" s="44">
        <v>8033</v>
      </c>
    </row>
    <row r="8035" spans="20:20" x14ac:dyDescent="0.35">
      <c r="T8035" s="44">
        <v>8034</v>
      </c>
    </row>
    <row r="8036" spans="20:20" x14ac:dyDescent="0.35">
      <c r="T8036" s="44">
        <v>8035</v>
      </c>
    </row>
    <row r="8037" spans="20:20" x14ac:dyDescent="0.35">
      <c r="T8037" s="44">
        <v>8036</v>
      </c>
    </row>
    <row r="8038" spans="20:20" x14ac:dyDescent="0.35">
      <c r="T8038" s="44">
        <v>8037</v>
      </c>
    </row>
    <row r="8039" spans="20:20" x14ac:dyDescent="0.35">
      <c r="T8039" s="44">
        <v>8038</v>
      </c>
    </row>
    <row r="8040" spans="20:20" x14ac:dyDescent="0.35">
      <c r="T8040" s="44">
        <v>8039</v>
      </c>
    </row>
    <row r="8041" spans="20:20" x14ac:dyDescent="0.35">
      <c r="T8041" s="44">
        <v>8040</v>
      </c>
    </row>
    <row r="8042" spans="20:20" x14ac:dyDescent="0.35">
      <c r="T8042" s="44">
        <v>8041</v>
      </c>
    </row>
    <row r="8043" spans="20:20" x14ac:dyDescent="0.35">
      <c r="T8043" s="44">
        <v>8042</v>
      </c>
    </row>
    <row r="8044" spans="20:20" x14ac:dyDescent="0.35">
      <c r="T8044" s="44">
        <v>8043</v>
      </c>
    </row>
    <row r="8045" spans="20:20" x14ac:dyDescent="0.35">
      <c r="T8045" s="44">
        <v>8044</v>
      </c>
    </row>
    <row r="8046" spans="20:20" x14ac:dyDescent="0.35">
      <c r="T8046" s="44">
        <v>8045</v>
      </c>
    </row>
    <row r="8047" spans="20:20" x14ac:dyDescent="0.35">
      <c r="T8047" s="44">
        <v>8046</v>
      </c>
    </row>
    <row r="8048" spans="20:20" x14ac:dyDescent="0.35">
      <c r="T8048" s="44">
        <v>8047</v>
      </c>
    </row>
    <row r="8049" spans="20:20" x14ac:dyDescent="0.35">
      <c r="T8049" s="44">
        <v>8048</v>
      </c>
    </row>
    <row r="8050" spans="20:20" x14ac:dyDescent="0.35">
      <c r="T8050" s="44">
        <v>8049</v>
      </c>
    </row>
    <row r="8051" spans="20:20" x14ac:dyDescent="0.35">
      <c r="T8051" s="44">
        <v>8050</v>
      </c>
    </row>
    <row r="8052" spans="20:20" x14ac:dyDescent="0.35">
      <c r="T8052" s="44">
        <v>8051</v>
      </c>
    </row>
    <row r="8053" spans="20:20" x14ac:dyDescent="0.35">
      <c r="T8053" s="44">
        <v>8052</v>
      </c>
    </row>
    <row r="8054" spans="20:20" x14ac:dyDescent="0.35">
      <c r="T8054" s="44">
        <v>8053</v>
      </c>
    </row>
    <row r="8055" spans="20:20" x14ac:dyDescent="0.35">
      <c r="T8055" s="44">
        <v>8054</v>
      </c>
    </row>
    <row r="8056" spans="20:20" x14ac:dyDescent="0.35">
      <c r="T8056" s="44">
        <v>8055</v>
      </c>
    </row>
    <row r="8057" spans="20:20" x14ac:dyDescent="0.35">
      <c r="T8057" s="44">
        <v>8056</v>
      </c>
    </row>
    <row r="8058" spans="20:20" x14ac:dyDescent="0.35">
      <c r="T8058" s="44">
        <v>8057</v>
      </c>
    </row>
    <row r="8059" spans="20:20" x14ac:dyDescent="0.35">
      <c r="T8059" s="44">
        <v>8058</v>
      </c>
    </row>
    <row r="8060" spans="20:20" x14ac:dyDescent="0.35">
      <c r="T8060" s="44">
        <v>8059</v>
      </c>
    </row>
    <row r="8061" spans="20:20" x14ac:dyDescent="0.35">
      <c r="T8061" s="44">
        <v>8060</v>
      </c>
    </row>
    <row r="8062" spans="20:20" x14ac:dyDescent="0.35">
      <c r="T8062" s="44">
        <v>8061</v>
      </c>
    </row>
    <row r="8063" spans="20:20" x14ac:dyDescent="0.35">
      <c r="T8063" s="44">
        <v>8062</v>
      </c>
    </row>
    <row r="8064" spans="20:20" x14ac:dyDescent="0.35">
      <c r="T8064" s="44">
        <v>8063</v>
      </c>
    </row>
    <row r="8065" spans="20:20" x14ac:dyDescent="0.35">
      <c r="T8065" s="44">
        <v>8064</v>
      </c>
    </row>
    <row r="8066" spans="20:20" x14ac:dyDescent="0.35">
      <c r="T8066" s="44">
        <v>8065</v>
      </c>
    </row>
    <row r="8067" spans="20:20" x14ac:dyDescent="0.35">
      <c r="T8067" s="44">
        <v>8066</v>
      </c>
    </row>
    <row r="8068" spans="20:20" x14ac:dyDescent="0.35">
      <c r="T8068" s="44">
        <v>8067</v>
      </c>
    </row>
    <row r="8069" spans="20:20" x14ac:dyDescent="0.35">
      <c r="T8069" s="44">
        <v>8068</v>
      </c>
    </row>
    <row r="8070" spans="20:20" x14ac:dyDescent="0.35">
      <c r="T8070" s="44">
        <v>8069</v>
      </c>
    </row>
    <row r="8071" spans="20:20" x14ac:dyDescent="0.35">
      <c r="T8071" s="44">
        <v>8070</v>
      </c>
    </row>
    <row r="8072" spans="20:20" x14ac:dyDescent="0.35">
      <c r="T8072" s="44">
        <v>8071</v>
      </c>
    </row>
    <row r="8073" spans="20:20" x14ac:dyDescent="0.35">
      <c r="T8073" s="44">
        <v>8072</v>
      </c>
    </row>
    <row r="8074" spans="20:20" x14ac:dyDescent="0.35">
      <c r="T8074" s="44">
        <v>8073</v>
      </c>
    </row>
    <row r="8075" spans="20:20" x14ac:dyDescent="0.35">
      <c r="T8075" s="44">
        <v>8074</v>
      </c>
    </row>
    <row r="8076" spans="20:20" x14ac:dyDescent="0.35">
      <c r="T8076" s="44">
        <v>8075</v>
      </c>
    </row>
    <row r="8077" spans="20:20" x14ac:dyDescent="0.35">
      <c r="T8077" s="44">
        <v>8076</v>
      </c>
    </row>
    <row r="8078" spans="20:20" x14ac:dyDescent="0.35">
      <c r="T8078" s="44">
        <v>8077</v>
      </c>
    </row>
    <row r="8079" spans="20:20" x14ac:dyDescent="0.35">
      <c r="T8079" s="44">
        <v>8078</v>
      </c>
    </row>
    <row r="8080" spans="20:20" x14ac:dyDescent="0.35">
      <c r="T8080" s="44">
        <v>8079</v>
      </c>
    </row>
    <row r="8081" spans="20:20" x14ac:dyDescent="0.35">
      <c r="T8081" s="44">
        <v>8080</v>
      </c>
    </row>
    <row r="8082" spans="20:20" x14ac:dyDescent="0.35">
      <c r="T8082" s="44">
        <v>8081</v>
      </c>
    </row>
    <row r="8083" spans="20:20" x14ac:dyDescent="0.35">
      <c r="T8083" s="44">
        <v>8082</v>
      </c>
    </row>
    <row r="8084" spans="20:20" x14ac:dyDescent="0.35">
      <c r="T8084" s="44">
        <v>8083</v>
      </c>
    </row>
    <row r="8085" spans="20:20" x14ac:dyDescent="0.35">
      <c r="T8085" s="44">
        <v>8084</v>
      </c>
    </row>
    <row r="8086" spans="20:20" x14ac:dyDescent="0.35">
      <c r="T8086" s="44">
        <v>8085</v>
      </c>
    </row>
    <row r="8087" spans="20:20" x14ac:dyDescent="0.35">
      <c r="T8087" s="44">
        <v>8086</v>
      </c>
    </row>
    <row r="8088" spans="20:20" x14ac:dyDescent="0.35">
      <c r="T8088" s="44">
        <v>8087</v>
      </c>
    </row>
    <row r="8089" spans="20:20" x14ac:dyDescent="0.35">
      <c r="T8089" s="44">
        <v>8088</v>
      </c>
    </row>
    <row r="8090" spans="20:20" x14ac:dyDescent="0.35">
      <c r="T8090" s="44">
        <v>8089</v>
      </c>
    </row>
    <row r="8091" spans="20:20" x14ac:dyDescent="0.35">
      <c r="T8091" s="44">
        <v>8090</v>
      </c>
    </row>
    <row r="8092" spans="20:20" x14ac:dyDescent="0.35">
      <c r="T8092" s="44">
        <v>8091</v>
      </c>
    </row>
    <row r="8093" spans="20:20" x14ac:dyDescent="0.35">
      <c r="T8093" s="44">
        <v>8092</v>
      </c>
    </row>
    <row r="8094" spans="20:20" x14ac:dyDescent="0.35">
      <c r="T8094" s="44">
        <v>8093</v>
      </c>
    </row>
    <row r="8095" spans="20:20" x14ac:dyDescent="0.35">
      <c r="T8095" s="44">
        <v>8094</v>
      </c>
    </row>
    <row r="8096" spans="20:20" x14ac:dyDescent="0.35">
      <c r="T8096" s="44">
        <v>8095</v>
      </c>
    </row>
    <row r="8097" spans="20:20" x14ac:dyDescent="0.35">
      <c r="T8097" s="44">
        <v>8096</v>
      </c>
    </row>
    <row r="8098" spans="20:20" x14ac:dyDescent="0.35">
      <c r="T8098" s="44">
        <v>8097</v>
      </c>
    </row>
    <row r="8099" spans="20:20" x14ac:dyDescent="0.35">
      <c r="T8099" s="44">
        <v>8098</v>
      </c>
    </row>
    <row r="8100" spans="20:20" x14ac:dyDescent="0.35">
      <c r="T8100" s="44">
        <v>8099</v>
      </c>
    </row>
    <row r="8101" spans="20:20" x14ac:dyDescent="0.35">
      <c r="T8101" s="44">
        <v>8100</v>
      </c>
    </row>
    <row r="8102" spans="20:20" x14ac:dyDescent="0.35">
      <c r="T8102" s="44">
        <v>8101</v>
      </c>
    </row>
    <row r="8103" spans="20:20" x14ac:dyDescent="0.35">
      <c r="T8103" s="44">
        <v>8102</v>
      </c>
    </row>
    <row r="8104" spans="20:20" x14ac:dyDescent="0.35">
      <c r="T8104" s="44">
        <v>8103</v>
      </c>
    </row>
    <row r="8105" spans="20:20" x14ac:dyDescent="0.35">
      <c r="T8105" s="44">
        <v>8104</v>
      </c>
    </row>
    <row r="8106" spans="20:20" x14ac:dyDescent="0.35">
      <c r="T8106" s="44">
        <v>8105</v>
      </c>
    </row>
    <row r="8107" spans="20:20" x14ac:dyDescent="0.35">
      <c r="T8107" s="44">
        <v>8106</v>
      </c>
    </row>
    <row r="8108" spans="20:20" x14ac:dyDescent="0.35">
      <c r="T8108" s="44">
        <v>8107</v>
      </c>
    </row>
    <row r="8109" spans="20:20" x14ac:dyDescent="0.35">
      <c r="T8109" s="44">
        <v>8108</v>
      </c>
    </row>
    <row r="8110" spans="20:20" x14ac:dyDescent="0.35">
      <c r="T8110" s="44">
        <v>8109</v>
      </c>
    </row>
    <row r="8111" spans="20:20" x14ac:dyDescent="0.35">
      <c r="T8111" s="44">
        <v>8110</v>
      </c>
    </row>
    <row r="8112" spans="20:20" x14ac:dyDescent="0.35">
      <c r="T8112" s="44">
        <v>8111</v>
      </c>
    </row>
    <row r="8113" spans="20:20" x14ac:dyDescent="0.35">
      <c r="T8113" s="44">
        <v>8112</v>
      </c>
    </row>
    <row r="8114" spans="20:20" x14ac:dyDescent="0.35">
      <c r="T8114" s="44">
        <v>8113</v>
      </c>
    </row>
    <row r="8115" spans="20:20" x14ac:dyDescent="0.35">
      <c r="T8115" s="44">
        <v>8114</v>
      </c>
    </row>
    <row r="8116" spans="20:20" x14ac:dyDescent="0.35">
      <c r="T8116" s="44">
        <v>8115</v>
      </c>
    </row>
    <row r="8117" spans="20:20" x14ac:dyDescent="0.35">
      <c r="T8117" s="44">
        <v>8116</v>
      </c>
    </row>
    <row r="8118" spans="20:20" x14ac:dyDescent="0.35">
      <c r="T8118" s="44">
        <v>8117</v>
      </c>
    </row>
    <row r="8119" spans="20:20" x14ac:dyDescent="0.35">
      <c r="T8119" s="44">
        <v>8118</v>
      </c>
    </row>
    <row r="8120" spans="20:20" x14ac:dyDescent="0.35">
      <c r="T8120" s="44">
        <v>8119</v>
      </c>
    </row>
    <row r="8121" spans="20:20" x14ac:dyDescent="0.35">
      <c r="T8121" s="44">
        <v>8120</v>
      </c>
    </row>
    <row r="8122" spans="20:20" x14ac:dyDescent="0.35">
      <c r="T8122" s="44">
        <v>8121</v>
      </c>
    </row>
    <row r="8123" spans="20:20" x14ac:dyDescent="0.35">
      <c r="T8123" s="44">
        <v>8122</v>
      </c>
    </row>
    <row r="8124" spans="20:20" x14ac:dyDescent="0.35">
      <c r="T8124" s="44">
        <v>8123</v>
      </c>
    </row>
    <row r="8125" spans="20:20" x14ac:dyDescent="0.35">
      <c r="T8125" s="44">
        <v>8124</v>
      </c>
    </row>
    <row r="8126" spans="20:20" x14ac:dyDescent="0.35">
      <c r="T8126" s="44">
        <v>8125</v>
      </c>
    </row>
    <row r="8127" spans="20:20" x14ac:dyDescent="0.35">
      <c r="T8127" s="44">
        <v>8126</v>
      </c>
    </row>
    <row r="8128" spans="20:20" x14ac:dyDescent="0.35">
      <c r="T8128" s="44">
        <v>8127</v>
      </c>
    </row>
    <row r="8129" spans="20:20" x14ac:dyDescent="0.35">
      <c r="T8129" s="44">
        <v>8128</v>
      </c>
    </row>
    <row r="8130" spans="20:20" x14ac:dyDescent="0.35">
      <c r="T8130" s="44">
        <v>8129</v>
      </c>
    </row>
    <row r="8131" spans="20:20" x14ac:dyDescent="0.35">
      <c r="T8131" s="44">
        <v>8130</v>
      </c>
    </row>
    <row r="8132" spans="20:20" x14ac:dyDescent="0.35">
      <c r="T8132" s="44">
        <v>8131</v>
      </c>
    </row>
    <row r="8133" spans="20:20" x14ac:dyDescent="0.35">
      <c r="T8133" s="44">
        <v>8132</v>
      </c>
    </row>
    <row r="8134" spans="20:20" x14ac:dyDescent="0.35">
      <c r="T8134" s="44">
        <v>8133</v>
      </c>
    </row>
    <row r="8135" spans="20:20" x14ac:dyDescent="0.35">
      <c r="T8135" s="44">
        <v>8134</v>
      </c>
    </row>
    <row r="8136" spans="20:20" x14ac:dyDescent="0.35">
      <c r="T8136" s="44">
        <v>8135</v>
      </c>
    </row>
    <row r="8137" spans="20:20" x14ac:dyDescent="0.35">
      <c r="T8137" s="44">
        <v>8136</v>
      </c>
    </row>
    <row r="8138" spans="20:20" x14ac:dyDescent="0.35">
      <c r="T8138" s="44">
        <v>8137</v>
      </c>
    </row>
    <row r="8139" spans="20:20" x14ac:dyDescent="0.35">
      <c r="T8139" s="44">
        <v>8138</v>
      </c>
    </row>
    <row r="8140" spans="20:20" x14ac:dyDescent="0.35">
      <c r="T8140" s="44">
        <v>8139</v>
      </c>
    </row>
    <row r="8141" spans="20:20" x14ac:dyDescent="0.35">
      <c r="T8141" s="44">
        <v>8140</v>
      </c>
    </row>
    <row r="8142" spans="20:20" x14ac:dyDescent="0.35">
      <c r="T8142" s="44">
        <v>8141</v>
      </c>
    </row>
    <row r="8143" spans="20:20" x14ac:dyDescent="0.35">
      <c r="T8143" s="44">
        <v>8142</v>
      </c>
    </row>
    <row r="8144" spans="20:20" x14ac:dyDescent="0.35">
      <c r="T8144" s="44">
        <v>8143</v>
      </c>
    </row>
    <row r="8145" spans="20:20" x14ac:dyDescent="0.35">
      <c r="T8145" s="44">
        <v>8144</v>
      </c>
    </row>
    <row r="8146" spans="20:20" x14ac:dyDescent="0.35">
      <c r="T8146" s="44">
        <v>8145</v>
      </c>
    </row>
    <row r="8147" spans="20:20" x14ac:dyDescent="0.35">
      <c r="T8147" s="44">
        <v>8146</v>
      </c>
    </row>
    <row r="8148" spans="20:20" x14ac:dyDescent="0.35">
      <c r="T8148" s="44">
        <v>8147</v>
      </c>
    </row>
    <row r="8149" spans="20:20" x14ac:dyDescent="0.35">
      <c r="T8149" s="44">
        <v>8148</v>
      </c>
    </row>
    <row r="8150" spans="20:20" x14ac:dyDescent="0.35">
      <c r="T8150" s="44">
        <v>8149</v>
      </c>
    </row>
    <row r="8151" spans="20:20" x14ac:dyDescent="0.35">
      <c r="T8151" s="44">
        <v>8150</v>
      </c>
    </row>
    <row r="8152" spans="20:20" x14ac:dyDescent="0.35">
      <c r="T8152" s="44">
        <v>8151</v>
      </c>
    </row>
    <row r="8153" spans="20:20" x14ac:dyDescent="0.35">
      <c r="T8153" s="44">
        <v>8152</v>
      </c>
    </row>
    <row r="8154" spans="20:20" x14ac:dyDescent="0.35">
      <c r="T8154" s="44">
        <v>8153</v>
      </c>
    </row>
    <row r="8155" spans="20:20" x14ac:dyDescent="0.35">
      <c r="T8155" s="44">
        <v>8154</v>
      </c>
    </row>
    <row r="8156" spans="20:20" x14ac:dyDescent="0.35">
      <c r="T8156" s="44">
        <v>8155</v>
      </c>
    </row>
    <row r="8157" spans="20:20" x14ac:dyDescent="0.35">
      <c r="T8157" s="44">
        <v>8156</v>
      </c>
    </row>
    <row r="8158" spans="20:20" x14ac:dyDescent="0.35">
      <c r="T8158" s="44">
        <v>8157</v>
      </c>
    </row>
    <row r="8159" spans="20:20" x14ac:dyDescent="0.35">
      <c r="T8159" s="44">
        <v>8158</v>
      </c>
    </row>
    <row r="8160" spans="20:20" x14ac:dyDescent="0.35">
      <c r="T8160" s="44">
        <v>8159</v>
      </c>
    </row>
    <row r="8161" spans="20:20" x14ac:dyDescent="0.35">
      <c r="T8161" s="44">
        <v>8160</v>
      </c>
    </row>
    <row r="8162" spans="20:20" x14ac:dyDescent="0.35">
      <c r="T8162" s="44">
        <v>8161</v>
      </c>
    </row>
    <row r="8163" spans="20:20" x14ac:dyDescent="0.35">
      <c r="T8163" s="44">
        <v>8162</v>
      </c>
    </row>
    <row r="8164" spans="20:20" x14ac:dyDescent="0.35">
      <c r="T8164" s="44">
        <v>8163</v>
      </c>
    </row>
    <row r="8165" spans="20:20" x14ac:dyDescent="0.35">
      <c r="T8165" s="44">
        <v>8164</v>
      </c>
    </row>
    <row r="8166" spans="20:20" x14ac:dyDescent="0.35">
      <c r="T8166" s="44">
        <v>8165</v>
      </c>
    </row>
    <row r="8167" spans="20:20" x14ac:dyDescent="0.35">
      <c r="T8167" s="44">
        <v>8166</v>
      </c>
    </row>
    <row r="8168" spans="20:20" x14ac:dyDescent="0.35">
      <c r="T8168" s="44">
        <v>8167</v>
      </c>
    </row>
    <row r="8169" spans="20:20" x14ac:dyDescent="0.35">
      <c r="T8169" s="44">
        <v>8168</v>
      </c>
    </row>
    <row r="8170" spans="20:20" x14ac:dyDescent="0.35">
      <c r="T8170" s="44">
        <v>8169</v>
      </c>
    </row>
    <row r="8171" spans="20:20" x14ac:dyDescent="0.35">
      <c r="T8171" s="44">
        <v>8170</v>
      </c>
    </row>
    <row r="8172" spans="20:20" x14ac:dyDescent="0.35">
      <c r="T8172" s="44">
        <v>8171</v>
      </c>
    </row>
    <row r="8173" spans="20:20" x14ac:dyDescent="0.35">
      <c r="T8173" s="44">
        <v>8172</v>
      </c>
    </row>
    <row r="8174" spans="20:20" x14ac:dyDescent="0.35">
      <c r="T8174" s="44">
        <v>8173</v>
      </c>
    </row>
    <row r="8175" spans="20:20" x14ac:dyDescent="0.35">
      <c r="T8175" s="44">
        <v>8174</v>
      </c>
    </row>
    <row r="8176" spans="20:20" x14ac:dyDescent="0.35">
      <c r="T8176" s="44">
        <v>8175</v>
      </c>
    </row>
    <row r="8177" spans="20:20" x14ac:dyDescent="0.35">
      <c r="T8177" s="44">
        <v>8176</v>
      </c>
    </row>
    <row r="8178" spans="20:20" x14ac:dyDescent="0.35">
      <c r="T8178" s="44">
        <v>8177</v>
      </c>
    </row>
    <row r="8179" spans="20:20" x14ac:dyDescent="0.35">
      <c r="T8179" s="44">
        <v>8178</v>
      </c>
    </row>
    <row r="8180" spans="20:20" x14ac:dyDescent="0.35">
      <c r="T8180" s="44">
        <v>8179</v>
      </c>
    </row>
    <row r="8181" spans="20:20" x14ac:dyDescent="0.35">
      <c r="T8181" s="44">
        <v>8180</v>
      </c>
    </row>
    <row r="8182" spans="20:20" x14ac:dyDescent="0.35">
      <c r="T8182" s="44">
        <v>8181</v>
      </c>
    </row>
    <row r="8183" spans="20:20" x14ac:dyDescent="0.35">
      <c r="T8183" s="44">
        <v>8182</v>
      </c>
    </row>
    <row r="8184" spans="20:20" x14ac:dyDescent="0.35">
      <c r="T8184" s="44">
        <v>8183</v>
      </c>
    </row>
    <row r="8185" spans="20:20" x14ac:dyDescent="0.35">
      <c r="T8185" s="44">
        <v>8184</v>
      </c>
    </row>
    <row r="8186" spans="20:20" x14ac:dyDescent="0.35">
      <c r="T8186" s="44">
        <v>8185</v>
      </c>
    </row>
    <row r="8187" spans="20:20" x14ac:dyDescent="0.35">
      <c r="T8187" s="44">
        <v>8186</v>
      </c>
    </row>
    <row r="8188" spans="20:20" x14ac:dyDescent="0.35">
      <c r="T8188" s="44">
        <v>8187</v>
      </c>
    </row>
    <row r="8189" spans="20:20" x14ac:dyDescent="0.35">
      <c r="T8189" s="44">
        <v>8188</v>
      </c>
    </row>
    <row r="8190" spans="20:20" x14ac:dyDescent="0.35">
      <c r="T8190" s="44">
        <v>8189</v>
      </c>
    </row>
    <row r="8191" spans="20:20" x14ac:dyDescent="0.35">
      <c r="T8191" s="44">
        <v>8190</v>
      </c>
    </row>
    <row r="8192" spans="20:20" x14ac:dyDescent="0.35">
      <c r="T8192" s="44">
        <v>8191</v>
      </c>
    </row>
    <row r="8193" spans="20:20" x14ac:dyDescent="0.35">
      <c r="T8193" s="44">
        <v>8192</v>
      </c>
    </row>
    <row r="8194" spans="20:20" x14ac:dyDescent="0.35">
      <c r="T8194" s="44">
        <v>8193</v>
      </c>
    </row>
    <row r="8195" spans="20:20" x14ac:dyDescent="0.35">
      <c r="T8195" s="44">
        <v>8194</v>
      </c>
    </row>
    <row r="8196" spans="20:20" x14ac:dyDescent="0.35">
      <c r="T8196" s="44">
        <v>8195</v>
      </c>
    </row>
    <row r="8197" spans="20:20" x14ac:dyDescent="0.35">
      <c r="T8197" s="44">
        <v>8196</v>
      </c>
    </row>
    <row r="8198" spans="20:20" x14ac:dyDescent="0.35">
      <c r="T8198" s="44">
        <v>8197</v>
      </c>
    </row>
    <row r="8199" spans="20:20" x14ac:dyDescent="0.35">
      <c r="T8199" s="44">
        <v>8198</v>
      </c>
    </row>
    <row r="8200" spans="20:20" x14ac:dyDescent="0.35">
      <c r="T8200" s="44">
        <v>8199</v>
      </c>
    </row>
    <row r="8201" spans="20:20" x14ac:dyDescent="0.35">
      <c r="T8201" s="44">
        <v>8200</v>
      </c>
    </row>
    <row r="8202" spans="20:20" x14ac:dyDescent="0.35">
      <c r="T8202" s="44">
        <v>8201</v>
      </c>
    </row>
    <row r="8203" spans="20:20" x14ac:dyDescent="0.35">
      <c r="T8203" s="44">
        <v>8202</v>
      </c>
    </row>
    <row r="8204" spans="20:20" x14ac:dyDescent="0.35">
      <c r="T8204" s="44">
        <v>8203</v>
      </c>
    </row>
    <row r="8205" spans="20:20" x14ac:dyDescent="0.35">
      <c r="T8205" s="44">
        <v>8204</v>
      </c>
    </row>
    <row r="8206" spans="20:20" x14ac:dyDescent="0.35">
      <c r="T8206" s="44">
        <v>8205</v>
      </c>
    </row>
    <row r="8207" spans="20:20" x14ac:dyDescent="0.35">
      <c r="T8207" s="44">
        <v>8206</v>
      </c>
    </row>
    <row r="8208" spans="20:20" x14ac:dyDescent="0.35">
      <c r="T8208" s="44">
        <v>8207</v>
      </c>
    </row>
    <row r="8209" spans="20:20" x14ac:dyDescent="0.35">
      <c r="T8209" s="44">
        <v>8208</v>
      </c>
    </row>
    <row r="8210" spans="20:20" x14ac:dyDescent="0.35">
      <c r="T8210" s="44">
        <v>8209</v>
      </c>
    </row>
    <row r="8211" spans="20:20" x14ac:dyDescent="0.35">
      <c r="T8211" s="44">
        <v>8210</v>
      </c>
    </row>
    <row r="8212" spans="20:20" x14ac:dyDescent="0.35">
      <c r="T8212" s="44">
        <v>8211</v>
      </c>
    </row>
    <row r="8213" spans="20:20" x14ac:dyDescent="0.35">
      <c r="T8213" s="44">
        <v>8212</v>
      </c>
    </row>
    <row r="8214" spans="20:20" x14ac:dyDescent="0.35">
      <c r="T8214" s="44">
        <v>8213</v>
      </c>
    </row>
    <row r="8215" spans="20:20" x14ac:dyDescent="0.35">
      <c r="T8215" s="44">
        <v>8214</v>
      </c>
    </row>
    <row r="8216" spans="20:20" x14ac:dyDescent="0.35">
      <c r="T8216" s="44">
        <v>8215</v>
      </c>
    </row>
    <row r="8217" spans="20:20" x14ac:dyDescent="0.35">
      <c r="T8217" s="44">
        <v>8216</v>
      </c>
    </row>
    <row r="8218" spans="20:20" x14ac:dyDescent="0.35">
      <c r="T8218" s="44">
        <v>8217</v>
      </c>
    </row>
    <row r="8219" spans="20:20" x14ac:dyDescent="0.35">
      <c r="T8219" s="44">
        <v>8218</v>
      </c>
    </row>
    <row r="8220" spans="20:20" x14ac:dyDescent="0.35">
      <c r="T8220" s="44">
        <v>8219</v>
      </c>
    </row>
    <row r="8221" spans="20:20" x14ac:dyDescent="0.35">
      <c r="T8221" s="44">
        <v>8220</v>
      </c>
    </row>
    <row r="8222" spans="20:20" x14ac:dyDescent="0.35">
      <c r="T8222" s="44">
        <v>8221</v>
      </c>
    </row>
    <row r="8223" spans="20:20" x14ac:dyDescent="0.35">
      <c r="T8223" s="44">
        <v>8222</v>
      </c>
    </row>
    <row r="8224" spans="20:20" x14ac:dyDescent="0.35">
      <c r="T8224" s="44">
        <v>8223</v>
      </c>
    </row>
    <row r="8225" spans="20:20" x14ac:dyDescent="0.35">
      <c r="T8225" s="44">
        <v>8224</v>
      </c>
    </row>
    <row r="8226" spans="20:20" x14ac:dyDescent="0.35">
      <c r="T8226" s="44">
        <v>8225</v>
      </c>
    </row>
    <row r="8227" spans="20:20" x14ac:dyDescent="0.35">
      <c r="T8227" s="44">
        <v>8226</v>
      </c>
    </row>
    <row r="8228" spans="20:20" x14ac:dyDescent="0.35">
      <c r="T8228" s="44">
        <v>8227</v>
      </c>
    </row>
    <row r="8229" spans="20:20" x14ac:dyDescent="0.35">
      <c r="T8229" s="44">
        <v>8228</v>
      </c>
    </row>
    <row r="8230" spans="20:20" x14ac:dyDescent="0.35">
      <c r="T8230" s="44">
        <v>8229</v>
      </c>
    </row>
    <row r="8231" spans="20:20" x14ac:dyDescent="0.35">
      <c r="T8231" s="44">
        <v>8230</v>
      </c>
    </row>
    <row r="8232" spans="20:20" x14ac:dyDescent="0.35">
      <c r="T8232" s="44">
        <v>8231</v>
      </c>
    </row>
    <row r="8233" spans="20:20" x14ac:dyDescent="0.35">
      <c r="T8233" s="44">
        <v>8232</v>
      </c>
    </row>
    <row r="8234" spans="20:20" x14ac:dyDescent="0.35">
      <c r="T8234" s="44">
        <v>8233</v>
      </c>
    </row>
    <row r="8235" spans="20:20" x14ac:dyDescent="0.35">
      <c r="T8235" s="44">
        <v>8234</v>
      </c>
    </row>
    <row r="8236" spans="20:20" x14ac:dyDescent="0.35">
      <c r="T8236" s="44">
        <v>8235</v>
      </c>
    </row>
    <row r="8237" spans="20:20" x14ac:dyDescent="0.35">
      <c r="T8237" s="44">
        <v>8236</v>
      </c>
    </row>
    <row r="8238" spans="20:20" x14ac:dyDescent="0.35">
      <c r="T8238" s="44">
        <v>8237</v>
      </c>
    </row>
    <row r="8239" spans="20:20" x14ac:dyDescent="0.35">
      <c r="T8239" s="44">
        <v>8238</v>
      </c>
    </row>
    <row r="8240" spans="20:20" x14ac:dyDescent="0.35">
      <c r="T8240" s="44">
        <v>8239</v>
      </c>
    </row>
    <row r="8241" spans="20:20" x14ac:dyDescent="0.35">
      <c r="T8241" s="44">
        <v>8240</v>
      </c>
    </row>
    <row r="8242" spans="20:20" x14ac:dyDescent="0.35">
      <c r="T8242" s="44">
        <v>8241</v>
      </c>
    </row>
    <row r="8243" spans="20:20" x14ac:dyDescent="0.35">
      <c r="T8243" s="44">
        <v>8242</v>
      </c>
    </row>
    <row r="8244" spans="20:20" x14ac:dyDescent="0.35">
      <c r="T8244" s="44">
        <v>8243</v>
      </c>
    </row>
    <row r="8245" spans="20:20" x14ac:dyDescent="0.35">
      <c r="T8245" s="44">
        <v>8244</v>
      </c>
    </row>
    <row r="8246" spans="20:20" x14ac:dyDescent="0.35">
      <c r="T8246" s="44">
        <v>8245</v>
      </c>
    </row>
    <row r="8247" spans="20:20" x14ac:dyDescent="0.35">
      <c r="T8247" s="44">
        <v>8246</v>
      </c>
    </row>
    <row r="8248" spans="20:20" x14ac:dyDescent="0.35">
      <c r="T8248" s="44">
        <v>8247</v>
      </c>
    </row>
    <row r="8249" spans="20:20" x14ac:dyDescent="0.35">
      <c r="T8249" s="44">
        <v>8248</v>
      </c>
    </row>
    <row r="8250" spans="20:20" x14ac:dyDescent="0.35">
      <c r="T8250" s="44">
        <v>8249</v>
      </c>
    </row>
    <row r="8251" spans="20:20" x14ac:dyDescent="0.35">
      <c r="T8251" s="44">
        <v>8250</v>
      </c>
    </row>
    <row r="8252" spans="20:20" x14ac:dyDescent="0.35">
      <c r="T8252" s="44">
        <v>8251</v>
      </c>
    </row>
    <row r="8253" spans="20:20" x14ac:dyDescent="0.35">
      <c r="T8253" s="44">
        <v>8252</v>
      </c>
    </row>
    <row r="8254" spans="20:20" x14ac:dyDescent="0.35">
      <c r="T8254" s="44">
        <v>8253</v>
      </c>
    </row>
    <row r="8255" spans="20:20" x14ac:dyDescent="0.35">
      <c r="T8255" s="44">
        <v>8254</v>
      </c>
    </row>
    <row r="8256" spans="20:20" x14ac:dyDescent="0.35">
      <c r="T8256" s="44">
        <v>8255</v>
      </c>
    </row>
    <row r="8257" spans="20:20" x14ac:dyDescent="0.35">
      <c r="T8257" s="44">
        <v>8256</v>
      </c>
    </row>
    <row r="8258" spans="20:20" x14ac:dyDescent="0.35">
      <c r="T8258" s="44">
        <v>8257</v>
      </c>
    </row>
    <row r="8259" spans="20:20" x14ac:dyDescent="0.35">
      <c r="T8259" s="44">
        <v>8258</v>
      </c>
    </row>
    <row r="8260" spans="20:20" x14ac:dyDescent="0.35">
      <c r="T8260" s="44">
        <v>8259</v>
      </c>
    </row>
    <row r="8261" spans="20:20" x14ac:dyDescent="0.35">
      <c r="T8261" s="44">
        <v>8260</v>
      </c>
    </row>
    <row r="8262" spans="20:20" x14ac:dyDescent="0.35">
      <c r="T8262" s="44">
        <v>8261</v>
      </c>
    </row>
    <row r="8263" spans="20:20" x14ac:dyDescent="0.35">
      <c r="T8263" s="44">
        <v>8262</v>
      </c>
    </row>
    <row r="8264" spans="20:20" x14ac:dyDescent="0.35">
      <c r="T8264" s="44">
        <v>8263</v>
      </c>
    </row>
    <row r="8265" spans="20:20" x14ac:dyDescent="0.35">
      <c r="T8265" s="44">
        <v>8264</v>
      </c>
    </row>
    <row r="8266" spans="20:20" x14ac:dyDescent="0.35">
      <c r="T8266" s="44">
        <v>8265</v>
      </c>
    </row>
    <row r="8267" spans="20:20" x14ac:dyDescent="0.35">
      <c r="T8267" s="44">
        <v>8266</v>
      </c>
    </row>
    <row r="8268" spans="20:20" x14ac:dyDescent="0.35">
      <c r="T8268" s="44">
        <v>8267</v>
      </c>
    </row>
    <row r="8269" spans="20:20" x14ac:dyDescent="0.35">
      <c r="T8269" s="44">
        <v>8268</v>
      </c>
    </row>
    <row r="8270" spans="20:20" x14ac:dyDescent="0.35">
      <c r="T8270" s="44">
        <v>8269</v>
      </c>
    </row>
    <row r="8271" spans="20:20" x14ac:dyDescent="0.35">
      <c r="T8271" s="44">
        <v>8270</v>
      </c>
    </row>
    <row r="8272" spans="20:20" x14ac:dyDescent="0.35">
      <c r="T8272" s="44">
        <v>8271</v>
      </c>
    </row>
    <row r="8273" spans="20:20" x14ac:dyDescent="0.35">
      <c r="T8273" s="44">
        <v>8272</v>
      </c>
    </row>
    <row r="8274" spans="20:20" x14ac:dyDescent="0.35">
      <c r="T8274" s="44">
        <v>8273</v>
      </c>
    </row>
    <row r="8275" spans="20:20" x14ac:dyDescent="0.35">
      <c r="T8275" s="44">
        <v>8274</v>
      </c>
    </row>
    <row r="8276" spans="20:20" x14ac:dyDescent="0.35">
      <c r="T8276" s="44">
        <v>8275</v>
      </c>
    </row>
    <row r="8277" spans="20:20" x14ac:dyDescent="0.35">
      <c r="T8277" s="44">
        <v>8276</v>
      </c>
    </row>
    <row r="8278" spans="20:20" x14ac:dyDescent="0.35">
      <c r="T8278" s="44">
        <v>8277</v>
      </c>
    </row>
    <row r="8279" spans="20:20" x14ac:dyDescent="0.35">
      <c r="T8279" s="44">
        <v>8278</v>
      </c>
    </row>
    <row r="8280" spans="20:20" x14ac:dyDescent="0.35">
      <c r="T8280" s="44">
        <v>8279</v>
      </c>
    </row>
    <row r="8281" spans="20:20" x14ac:dyDescent="0.35">
      <c r="T8281" s="44">
        <v>8280</v>
      </c>
    </row>
    <row r="8282" spans="20:20" x14ac:dyDescent="0.35">
      <c r="T8282" s="44">
        <v>8281</v>
      </c>
    </row>
    <row r="8283" spans="20:20" x14ac:dyDescent="0.35">
      <c r="T8283" s="44">
        <v>8282</v>
      </c>
    </row>
    <row r="8284" spans="20:20" x14ac:dyDescent="0.35">
      <c r="T8284" s="44">
        <v>8283</v>
      </c>
    </row>
    <row r="8285" spans="20:20" x14ac:dyDescent="0.35">
      <c r="T8285" s="44">
        <v>8284</v>
      </c>
    </row>
    <row r="8286" spans="20:20" x14ac:dyDescent="0.35">
      <c r="T8286" s="44">
        <v>8285</v>
      </c>
    </row>
    <row r="8287" spans="20:20" x14ac:dyDescent="0.35">
      <c r="T8287" s="44">
        <v>8286</v>
      </c>
    </row>
    <row r="8288" spans="20:20" x14ac:dyDescent="0.35">
      <c r="T8288" s="44">
        <v>8287</v>
      </c>
    </row>
    <row r="8289" spans="20:20" x14ac:dyDescent="0.35">
      <c r="T8289" s="44">
        <v>8288</v>
      </c>
    </row>
    <row r="8290" spans="20:20" x14ac:dyDescent="0.35">
      <c r="T8290" s="44">
        <v>8289</v>
      </c>
    </row>
    <row r="8291" spans="20:20" x14ac:dyDescent="0.35">
      <c r="T8291" s="44">
        <v>8290</v>
      </c>
    </row>
    <row r="8292" spans="20:20" x14ac:dyDescent="0.35">
      <c r="T8292" s="44">
        <v>8291</v>
      </c>
    </row>
    <row r="8293" spans="20:20" x14ac:dyDescent="0.35">
      <c r="T8293" s="44">
        <v>8292</v>
      </c>
    </row>
    <row r="8294" spans="20:20" x14ac:dyDescent="0.35">
      <c r="T8294" s="44">
        <v>8293</v>
      </c>
    </row>
    <row r="8295" spans="20:20" x14ac:dyDescent="0.35">
      <c r="T8295" s="44">
        <v>8294</v>
      </c>
    </row>
    <row r="8296" spans="20:20" x14ac:dyDescent="0.35">
      <c r="T8296" s="44">
        <v>8295</v>
      </c>
    </row>
    <row r="8297" spans="20:20" x14ac:dyDescent="0.35">
      <c r="T8297" s="44">
        <v>8296</v>
      </c>
    </row>
    <row r="8298" spans="20:20" x14ac:dyDescent="0.35">
      <c r="T8298" s="44">
        <v>8297</v>
      </c>
    </row>
    <row r="8299" spans="20:20" x14ac:dyDescent="0.35">
      <c r="T8299" s="44">
        <v>8298</v>
      </c>
    </row>
    <row r="8300" spans="20:20" x14ac:dyDescent="0.35">
      <c r="T8300" s="44">
        <v>8299</v>
      </c>
    </row>
    <row r="8301" spans="20:20" x14ac:dyDescent="0.35">
      <c r="T8301" s="44">
        <v>8300</v>
      </c>
    </row>
    <row r="8302" spans="20:20" x14ac:dyDescent="0.35">
      <c r="T8302" s="44">
        <v>8301</v>
      </c>
    </row>
    <row r="8303" spans="20:20" x14ac:dyDescent="0.35">
      <c r="T8303" s="44">
        <v>8302</v>
      </c>
    </row>
    <row r="8304" spans="20:20" x14ac:dyDescent="0.35">
      <c r="T8304" s="44">
        <v>8303</v>
      </c>
    </row>
    <row r="8305" spans="20:20" x14ac:dyDescent="0.35">
      <c r="T8305" s="44">
        <v>8304</v>
      </c>
    </row>
    <row r="8306" spans="20:20" x14ac:dyDescent="0.35">
      <c r="T8306" s="44">
        <v>8305</v>
      </c>
    </row>
    <row r="8307" spans="20:20" x14ac:dyDescent="0.35">
      <c r="T8307" s="44">
        <v>8306</v>
      </c>
    </row>
    <row r="8308" spans="20:20" x14ac:dyDescent="0.35">
      <c r="T8308" s="44">
        <v>8307</v>
      </c>
    </row>
    <row r="8309" spans="20:20" x14ac:dyDescent="0.35">
      <c r="T8309" s="44">
        <v>8308</v>
      </c>
    </row>
    <row r="8310" spans="20:20" x14ac:dyDescent="0.35">
      <c r="T8310" s="44">
        <v>8309</v>
      </c>
    </row>
    <row r="8311" spans="20:20" x14ac:dyDescent="0.35">
      <c r="T8311" s="44">
        <v>8310</v>
      </c>
    </row>
    <row r="8312" spans="20:20" x14ac:dyDescent="0.35">
      <c r="T8312" s="44">
        <v>8311</v>
      </c>
    </row>
    <row r="8313" spans="20:20" x14ac:dyDescent="0.35">
      <c r="T8313" s="44">
        <v>8312</v>
      </c>
    </row>
    <row r="8314" spans="20:20" x14ac:dyDescent="0.35">
      <c r="T8314" s="44">
        <v>8313</v>
      </c>
    </row>
    <row r="8315" spans="20:20" x14ac:dyDescent="0.35">
      <c r="T8315" s="44">
        <v>8314</v>
      </c>
    </row>
    <row r="8316" spans="20:20" x14ac:dyDescent="0.35">
      <c r="T8316" s="44">
        <v>8315</v>
      </c>
    </row>
    <row r="8317" spans="20:20" x14ac:dyDescent="0.35">
      <c r="T8317" s="44">
        <v>8316</v>
      </c>
    </row>
    <row r="8318" spans="20:20" x14ac:dyDescent="0.35">
      <c r="T8318" s="44">
        <v>8317</v>
      </c>
    </row>
    <row r="8319" spans="20:20" x14ac:dyDescent="0.35">
      <c r="T8319" s="44">
        <v>8318</v>
      </c>
    </row>
    <row r="8320" spans="20:20" x14ac:dyDescent="0.35">
      <c r="T8320" s="44">
        <v>8319</v>
      </c>
    </row>
    <row r="8321" spans="20:20" x14ac:dyDescent="0.35">
      <c r="T8321" s="44">
        <v>8320</v>
      </c>
    </row>
    <row r="8322" spans="20:20" x14ac:dyDescent="0.35">
      <c r="T8322" s="44">
        <v>8321</v>
      </c>
    </row>
    <row r="8323" spans="20:20" x14ac:dyDescent="0.35">
      <c r="T8323" s="44">
        <v>8322</v>
      </c>
    </row>
    <row r="8324" spans="20:20" x14ac:dyDescent="0.35">
      <c r="T8324" s="44">
        <v>8323</v>
      </c>
    </row>
    <row r="8325" spans="20:20" x14ac:dyDescent="0.35">
      <c r="T8325" s="44">
        <v>8324</v>
      </c>
    </row>
    <row r="8326" spans="20:20" x14ac:dyDescent="0.35">
      <c r="T8326" s="44">
        <v>8325</v>
      </c>
    </row>
    <row r="8327" spans="20:20" x14ac:dyDescent="0.35">
      <c r="T8327" s="44">
        <v>8326</v>
      </c>
    </row>
    <row r="8328" spans="20:20" x14ac:dyDescent="0.35">
      <c r="T8328" s="44">
        <v>8327</v>
      </c>
    </row>
    <row r="8329" spans="20:20" x14ac:dyDescent="0.35">
      <c r="T8329" s="44">
        <v>8328</v>
      </c>
    </row>
    <row r="8330" spans="20:20" x14ac:dyDescent="0.35">
      <c r="T8330" s="44">
        <v>8329</v>
      </c>
    </row>
    <row r="8331" spans="20:20" x14ac:dyDescent="0.35">
      <c r="T8331" s="44">
        <v>8330</v>
      </c>
    </row>
    <row r="8332" spans="20:20" x14ac:dyDescent="0.35">
      <c r="T8332" s="44">
        <v>8331</v>
      </c>
    </row>
    <row r="8333" spans="20:20" x14ac:dyDescent="0.35">
      <c r="T8333" s="44">
        <v>8332</v>
      </c>
    </row>
    <row r="8334" spans="20:20" x14ac:dyDescent="0.35">
      <c r="T8334" s="44">
        <v>8333</v>
      </c>
    </row>
    <row r="8335" spans="20:20" x14ac:dyDescent="0.35">
      <c r="T8335" s="44">
        <v>8334</v>
      </c>
    </row>
    <row r="8336" spans="20:20" x14ac:dyDescent="0.35">
      <c r="T8336" s="44">
        <v>8335</v>
      </c>
    </row>
    <row r="8337" spans="20:20" x14ac:dyDescent="0.35">
      <c r="T8337" s="44">
        <v>8336</v>
      </c>
    </row>
    <row r="8338" spans="20:20" x14ac:dyDescent="0.35">
      <c r="T8338" s="44">
        <v>8337</v>
      </c>
    </row>
    <row r="8339" spans="20:20" x14ac:dyDescent="0.35">
      <c r="T8339" s="44">
        <v>8338</v>
      </c>
    </row>
    <row r="8340" spans="20:20" x14ac:dyDescent="0.35">
      <c r="T8340" s="44">
        <v>8339</v>
      </c>
    </row>
    <row r="8341" spans="20:20" x14ac:dyDescent="0.35">
      <c r="T8341" s="44">
        <v>8340</v>
      </c>
    </row>
    <row r="8342" spans="20:20" x14ac:dyDescent="0.35">
      <c r="T8342" s="44">
        <v>8341</v>
      </c>
    </row>
    <row r="8343" spans="20:20" x14ac:dyDescent="0.35">
      <c r="T8343" s="44">
        <v>8342</v>
      </c>
    </row>
    <row r="8344" spans="20:20" x14ac:dyDescent="0.35">
      <c r="T8344" s="44">
        <v>8343</v>
      </c>
    </row>
    <row r="8345" spans="20:20" x14ac:dyDescent="0.35">
      <c r="T8345" s="44">
        <v>8344</v>
      </c>
    </row>
    <row r="8346" spans="20:20" x14ac:dyDescent="0.35">
      <c r="T8346" s="44">
        <v>8345</v>
      </c>
    </row>
    <row r="8347" spans="20:20" x14ac:dyDescent="0.35">
      <c r="T8347" s="44">
        <v>8346</v>
      </c>
    </row>
    <row r="8348" spans="20:20" x14ac:dyDescent="0.35">
      <c r="T8348" s="44">
        <v>8347</v>
      </c>
    </row>
    <row r="8349" spans="20:20" x14ac:dyDescent="0.35">
      <c r="T8349" s="44">
        <v>8348</v>
      </c>
    </row>
    <row r="8350" spans="20:20" x14ac:dyDescent="0.35">
      <c r="T8350" s="44">
        <v>8349</v>
      </c>
    </row>
    <row r="8351" spans="20:20" x14ac:dyDescent="0.35">
      <c r="T8351" s="44">
        <v>8350</v>
      </c>
    </row>
    <row r="8352" spans="20:20" x14ac:dyDescent="0.35">
      <c r="T8352" s="44">
        <v>8351</v>
      </c>
    </row>
    <row r="8353" spans="20:20" x14ac:dyDescent="0.35">
      <c r="T8353" s="44">
        <v>8352</v>
      </c>
    </row>
    <row r="8354" spans="20:20" x14ac:dyDescent="0.35">
      <c r="T8354" s="44">
        <v>8353</v>
      </c>
    </row>
    <row r="8355" spans="20:20" x14ac:dyDescent="0.35">
      <c r="T8355" s="44">
        <v>8354</v>
      </c>
    </row>
    <row r="8356" spans="20:20" x14ac:dyDescent="0.35">
      <c r="T8356" s="44">
        <v>8355</v>
      </c>
    </row>
    <row r="8357" spans="20:20" x14ac:dyDescent="0.35">
      <c r="T8357" s="44">
        <v>8356</v>
      </c>
    </row>
    <row r="8358" spans="20:20" x14ac:dyDescent="0.35">
      <c r="T8358" s="44">
        <v>8357</v>
      </c>
    </row>
    <row r="8359" spans="20:20" x14ac:dyDescent="0.35">
      <c r="T8359" s="44">
        <v>8358</v>
      </c>
    </row>
    <row r="8360" spans="20:20" x14ac:dyDescent="0.35">
      <c r="T8360" s="44">
        <v>8359</v>
      </c>
    </row>
    <row r="8361" spans="20:20" x14ac:dyDescent="0.35">
      <c r="T8361" s="44">
        <v>8360</v>
      </c>
    </row>
    <row r="8362" spans="20:20" x14ac:dyDescent="0.35">
      <c r="T8362" s="44">
        <v>8361</v>
      </c>
    </row>
    <row r="8363" spans="20:20" x14ac:dyDescent="0.35">
      <c r="T8363" s="44">
        <v>8362</v>
      </c>
    </row>
    <row r="8364" spans="20:20" x14ac:dyDescent="0.35">
      <c r="T8364" s="44">
        <v>8363</v>
      </c>
    </row>
    <row r="8365" spans="20:20" x14ac:dyDescent="0.35">
      <c r="T8365" s="44">
        <v>8364</v>
      </c>
    </row>
    <row r="8366" spans="20:20" x14ac:dyDescent="0.35">
      <c r="T8366" s="44">
        <v>8365</v>
      </c>
    </row>
    <row r="8367" spans="20:20" x14ac:dyDescent="0.35">
      <c r="T8367" s="44">
        <v>8366</v>
      </c>
    </row>
    <row r="8368" spans="20:20" x14ac:dyDescent="0.35">
      <c r="T8368" s="44">
        <v>8367</v>
      </c>
    </row>
    <row r="8369" spans="20:20" x14ac:dyDescent="0.35">
      <c r="T8369" s="44">
        <v>8368</v>
      </c>
    </row>
    <row r="8370" spans="20:20" x14ac:dyDescent="0.35">
      <c r="T8370" s="44">
        <v>8369</v>
      </c>
    </row>
    <row r="8371" spans="20:20" x14ac:dyDescent="0.35">
      <c r="T8371" s="44">
        <v>8370</v>
      </c>
    </row>
    <row r="8372" spans="20:20" x14ac:dyDescent="0.35">
      <c r="T8372" s="44">
        <v>8371</v>
      </c>
    </row>
    <row r="8373" spans="20:20" x14ac:dyDescent="0.35">
      <c r="T8373" s="44">
        <v>8372</v>
      </c>
    </row>
    <row r="8374" spans="20:20" x14ac:dyDescent="0.35">
      <c r="T8374" s="44">
        <v>8373</v>
      </c>
    </row>
    <row r="8375" spans="20:20" x14ac:dyDescent="0.35">
      <c r="T8375" s="44">
        <v>8374</v>
      </c>
    </row>
    <row r="8376" spans="20:20" x14ac:dyDescent="0.35">
      <c r="T8376" s="44">
        <v>8375</v>
      </c>
    </row>
    <row r="8377" spans="20:20" x14ac:dyDescent="0.35">
      <c r="T8377" s="44">
        <v>8376</v>
      </c>
    </row>
    <row r="8378" spans="20:20" x14ac:dyDescent="0.35">
      <c r="T8378" s="44">
        <v>8377</v>
      </c>
    </row>
    <row r="8379" spans="20:20" x14ac:dyDescent="0.35">
      <c r="T8379" s="44">
        <v>8378</v>
      </c>
    </row>
    <row r="8380" spans="20:20" x14ac:dyDescent="0.35">
      <c r="T8380" s="44">
        <v>8379</v>
      </c>
    </row>
    <row r="8381" spans="20:20" x14ac:dyDescent="0.35">
      <c r="T8381" s="44">
        <v>8380</v>
      </c>
    </row>
    <row r="8382" spans="20:20" x14ac:dyDescent="0.35">
      <c r="T8382" s="44">
        <v>8381</v>
      </c>
    </row>
    <row r="8383" spans="20:20" x14ac:dyDescent="0.35">
      <c r="T8383" s="44">
        <v>8382</v>
      </c>
    </row>
    <row r="8384" spans="20:20" x14ac:dyDescent="0.35">
      <c r="T8384" s="44">
        <v>8383</v>
      </c>
    </row>
    <row r="8385" spans="20:20" x14ac:dyDescent="0.35">
      <c r="T8385" s="44">
        <v>8384</v>
      </c>
    </row>
    <row r="8386" spans="20:20" x14ac:dyDescent="0.35">
      <c r="T8386" s="44">
        <v>8385</v>
      </c>
    </row>
    <row r="8387" spans="20:20" x14ac:dyDescent="0.35">
      <c r="T8387" s="44">
        <v>8386</v>
      </c>
    </row>
    <row r="8388" spans="20:20" x14ac:dyDescent="0.35">
      <c r="T8388" s="44">
        <v>8387</v>
      </c>
    </row>
    <row r="8389" spans="20:20" x14ac:dyDescent="0.35">
      <c r="T8389" s="44">
        <v>8388</v>
      </c>
    </row>
    <row r="8390" spans="20:20" x14ac:dyDescent="0.35">
      <c r="T8390" s="44">
        <v>8389</v>
      </c>
    </row>
    <row r="8391" spans="20:20" x14ac:dyDescent="0.35">
      <c r="T8391" s="44">
        <v>8390</v>
      </c>
    </row>
    <row r="8392" spans="20:20" x14ac:dyDescent="0.35">
      <c r="T8392" s="44">
        <v>8391</v>
      </c>
    </row>
    <row r="8393" spans="20:20" x14ac:dyDescent="0.35">
      <c r="T8393" s="44">
        <v>8392</v>
      </c>
    </row>
    <row r="8394" spans="20:20" x14ac:dyDescent="0.35">
      <c r="T8394" s="44">
        <v>8393</v>
      </c>
    </row>
    <row r="8395" spans="20:20" x14ac:dyDescent="0.35">
      <c r="T8395" s="44">
        <v>8394</v>
      </c>
    </row>
    <row r="8396" spans="20:20" x14ac:dyDescent="0.35">
      <c r="T8396" s="44">
        <v>8395</v>
      </c>
    </row>
    <row r="8397" spans="20:20" x14ac:dyDescent="0.35">
      <c r="T8397" s="44">
        <v>8396</v>
      </c>
    </row>
    <row r="8398" spans="20:20" x14ac:dyDescent="0.35">
      <c r="T8398" s="44">
        <v>8397</v>
      </c>
    </row>
    <row r="8399" spans="20:20" x14ac:dyDescent="0.35">
      <c r="T8399" s="44">
        <v>8398</v>
      </c>
    </row>
    <row r="8400" spans="20:20" x14ac:dyDescent="0.35">
      <c r="T8400" s="44">
        <v>8399</v>
      </c>
    </row>
    <row r="8401" spans="20:20" x14ac:dyDescent="0.35">
      <c r="T8401" s="44">
        <v>8400</v>
      </c>
    </row>
    <row r="8402" spans="20:20" x14ac:dyDescent="0.35">
      <c r="T8402" s="44">
        <v>8401</v>
      </c>
    </row>
    <row r="8403" spans="20:20" x14ac:dyDescent="0.35">
      <c r="T8403" s="44">
        <v>8402</v>
      </c>
    </row>
    <row r="8404" spans="20:20" x14ac:dyDescent="0.35">
      <c r="T8404" s="44">
        <v>8403</v>
      </c>
    </row>
    <row r="8405" spans="20:20" x14ac:dyDescent="0.35">
      <c r="T8405" s="44">
        <v>8404</v>
      </c>
    </row>
    <row r="8406" spans="20:20" x14ac:dyDescent="0.35">
      <c r="T8406" s="44">
        <v>8405</v>
      </c>
    </row>
    <row r="8407" spans="20:20" x14ac:dyDescent="0.35">
      <c r="T8407" s="44">
        <v>8406</v>
      </c>
    </row>
    <row r="8408" spans="20:20" x14ac:dyDescent="0.35">
      <c r="T8408" s="44">
        <v>8407</v>
      </c>
    </row>
    <row r="8409" spans="20:20" x14ac:dyDescent="0.35">
      <c r="T8409" s="44">
        <v>8408</v>
      </c>
    </row>
    <row r="8410" spans="20:20" x14ac:dyDescent="0.35">
      <c r="T8410" s="44">
        <v>8409</v>
      </c>
    </row>
    <row r="8411" spans="20:20" x14ac:dyDescent="0.35">
      <c r="T8411" s="44">
        <v>8410</v>
      </c>
    </row>
    <row r="8412" spans="20:20" x14ac:dyDescent="0.35">
      <c r="T8412" s="44">
        <v>8411</v>
      </c>
    </row>
    <row r="8413" spans="20:20" x14ac:dyDescent="0.35">
      <c r="T8413" s="44">
        <v>8412</v>
      </c>
    </row>
    <row r="8414" spans="20:20" x14ac:dyDescent="0.35">
      <c r="T8414" s="44">
        <v>8413</v>
      </c>
    </row>
    <row r="8415" spans="20:20" x14ac:dyDescent="0.35">
      <c r="T8415" s="44">
        <v>8414</v>
      </c>
    </row>
    <row r="8416" spans="20:20" x14ac:dyDescent="0.35">
      <c r="T8416" s="44">
        <v>8415</v>
      </c>
    </row>
    <row r="8417" spans="20:20" x14ac:dyDescent="0.35">
      <c r="T8417" s="44">
        <v>8416</v>
      </c>
    </row>
    <row r="8418" spans="20:20" x14ac:dyDescent="0.35">
      <c r="T8418" s="44">
        <v>8417</v>
      </c>
    </row>
    <row r="8419" spans="20:20" x14ac:dyDescent="0.35">
      <c r="T8419" s="44">
        <v>8418</v>
      </c>
    </row>
    <row r="8420" spans="20:20" x14ac:dyDescent="0.35">
      <c r="T8420" s="44">
        <v>8419</v>
      </c>
    </row>
    <row r="8421" spans="20:20" x14ac:dyDescent="0.35">
      <c r="T8421" s="44">
        <v>8420</v>
      </c>
    </row>
    <row r="8422" spans="20:20" x14ac:dyDescent="0.35">
      <c r="T8422" s="44">
        <v>8421</v>
      </c>
    </row>
    <row r="8423" spans="20:20" x14ac:dyDescent="0.35">
      <c r="T8423" s="44">
        <v>8422</v>
      </c>
    </row>
    <row r="8424" spans="20:20" x14ac:dyDescent="0.35">
      <c r="T8424" s="44">
        <v>8423</v>
      </c>
    </row>
    <row r="8425" spans="20:20" x14ac:dyDescent="0.35">
      <c r="T8425" s="44">
        <v>8424</v>
      </c>
    </row>
    <row r="8426" spans="20:20" x14ac:dyDescent="0.35">
      <c r="T8426" s="44">
        <v>8425</v>
      </c>
    </row>
    <row r="8427" spans="20:20" x14ac:dyDescent="0.35">
      <c r="T8427" s="44">
        <v>8426</v>
      </c>
    </row>
    <row r="8428" spans="20:20" x14ac:dyDescent="0.35">
      <c r="T8428" s="44">
        <v>8427</v>
      </c>
    </row>
    <row r="8429" spans="20:20" x14ac:dyDescent="0.35">
      <c r="T8429" s="44">
        <v>8428</v>
      </c>
    </row>
    <row r="8430" spans="20:20" x14ac:dyDescent="0.35">
      <c r="T8430" s="44">
        <v>8429</v>
      </c>
    </row>
    <row r="8431" spans="20:20" x14ac:dyDescent="0.35">
      <c r="T8431" s="44">
        <v>8430</v>
      </c>
    </row>
    <row r="8432" spans="20:20" x14ac:dyDescent="0.35">
      <c r="T8432" s="44">
        <v>8431</v>
      </c>
    </row>
    <row r="8433" spans="20:20" x14ac:dyDescent="0.35">
      <c r="T8433" s="44">
        <v>8432</v>
      </c>
    </row>
    <row r="8434" spans="20:20" x14ac:dyDescent="0.35">
      <c r="T8434" s="44">
        <v>8433</v>
      </c>
    </row>
    <row r="8435" spans="20:20" x14ac:dyDescent="0.35">
      <c r="T8435" s="44">
        <v>8434</v>
      </c>
    </row>
    <row r="8436" spans="20:20" x14ac:dyDescent="0.35">
      <c r="T8436" s="44">
        <v>8435</v>
      </c>
    </row>
    <row r="8437" spans="20:20" x14ac:dyDescent="0.35">
      <c r="T8437" s="44">
        <v>8436</v>
      </c>
    </row>
    <row r="8438" spans="20:20" x14ac:dyDescent="0.35">
      <c r="T8438" s="44">
        <v>8437</v>
      </c>
    </row>
    <row r="8439" spans="20:20" x14ac:dyDescent="0.35">
      <c r="T8439" s="44">
        <v>8438</v>
      </c>
    </row>
    <row r="8440" spans="20:20" x14ac:dyDescent="0.35">
      <c r="T8440" s="44">
        <v>8439</v>
      </c>
    </row>
    <row r="8441" spans="20:20" x14ac:dyDescent="0.35">
      <c r="T8441" s="44">
        <v>8440</v>
      </c>
    </row>
    <row r="8442" spans="20:20" x14ac:dyDescent="0.35">
      <c r="T8442" s="44">
        <v>8441</v>
      </c>
    </row>
    <row r="8443" spans="20:20" x14ac:dyDescent="0.35">
      <c r="T8443" s="44">
        <v>8442</v>
      </c>
    </row>
    <row r="8444" spans="20:20" x14ac:dyDescent="0.35">
      <c r="T8444" s="44">
        <v>8443</v>
      </c>
    </row>
    <row r="8445" spans="20:20" x14ac:dyDescent="0.35">
      <c r="T8445" s="44">
        <v>8444</v>
      </c>
    </row>
    <row r="8446" spans="20:20" x14ac:dyDescent="0.35">
      <c r="T8446" s="44">
        <v>8445</v>
      </c>
    </row>
    <row r="8447" spans="20:20" x14ac:dyDescent="0.35">
      <c r="T8447" s="44">
        <v>8446</v>
      </c>
    </row>
    <row r="8448" spans="20:20" x14ac:dyDescent="0.35">
      <c r="T8448" s="44">
        <v>8447</v>
      </c>
    </row>
    <row r="8449" spans="20:20" x14ac:dyDescent="0.35">
      <c r="T8449" s="44">
        <v>8448</v>
      </c>
    </row>
    <row r="8450" spans="20:20" x14ac:dyDescent="0.35">
      <c r="T8450" s="44">
        <v>8449</v>
      </c>
    </row>
    <row r="8451" spans="20:20" x14ac:dyDescent="0.35">
      <c r="T8451" s="44">
        <v>8450</v>
      </c>
    </row>
    <row r="8452" spans="20:20" x14ac:dyDescent="0.35">
      <c r="T8452" s="44">
        <v>8451</v>
      </c>
    </row>
    <row r="8453" spans="20:20" x14ac:dyDescent="0.35">
      <c r="T8453" s="44">
        <v>8452</v>
      </c>
    </row>
    <row r="8454" spans="20:20" x14ac:dyDescent="0.35">
      <c r="T8454" s="44">
        <v>8453</v>
      </c>
    </row>
    <row r="8455" spans="20:20" x14ac:dyDescent="0.35">
      <c r="T8455" s="44">
        <v>8454</v>
      </c>
    </row>
    <row r="8456" spans="20:20" x14ac:dyDescent="0.35">
      <c r="T8456" s="44">
        <v>8455</v>
      </c>
    </row>
    <row r="8457" spans="20:20" x14ac:dyDescent="0.35">
      <c r="T8457" s="44">
        <v>8456</v>
      </c>
    </row>
    <row r="8458" spans="20:20" x14ac:dyDescent="0.35">
      <c r="T8458" s="44">
        <v>8457</v>
      </c>
    </row>
    <row r="8459" spans="20:20" x14ac:dyDescent="0.35">
      <c r="T8459" s="44">
        <v>8458</v>
      </c>
    </row>
    <row r="8460" spans="20:20" x14ac:dyDescent="0.35">
      <c r="T8460" s="44">
        <v>8459</v>
      </c>
    </row>
    <row r="8461" spans="20:20" x14ac:dyDescent="0.35">
      <c r="T8461" s="44">
        <v>8460</v>
      </c>
    </row>
    <row r="8462" spans="20:20" x14ac:dyDescent="0.35">
      <c r="T8462" s="44">
        <v>8461</v>
      </c>
    </row>
    <row r="8463" spans="20:20" x14ac:dyDescent="0.35">
      <c r="T8463" s="44">
        <v>8462</v>
      </c>
    </row>
    <row r="8464" spans="20:20" x14ac:dyDescent="0.35">
      <c r="T8464" s="44">
        <v>8463</v>
      </c>
    </row>
    <row r="8465" spans="20:20" x14ac:dyDescent="0.35">
      <c r="T8465" s="44">
        <v>8464</v>
      </c>
    </row>
    <row r="8466" spans="20:20" x14ac:dyDescent="0.35">
      <c r="T8466" s="44">
        <v>8465</v>
      </c>
    </row>
    <row r="8467" spans="20:20" x14ac:dyDescent="0.35">
      <c r="T8467" s="44">
        <v>8466</v>
      </c>
    </row>
    <row r="8468" spans="20:20" x14ac:dyDescent="0.35">
      <c r="T8468" s="44">
        <v>8467</v>
      </c>
    </row>
    <row r="8469" spans="20:20" x14ac:dyDescent="0.35">
      <c r="T8469" s="44">
        <v>8468</v>
      </c>
    </row>
    <row r="8470" spans="20:20" x14ac:dyDescent="0.35">
      <c r="T8470" s="44">
        <v>8469</v>
      </c>
    </row>
    <row r="8471" spans="20:20" x14ac:dyDescent="0.35">
      <c r="T8471" s="44">
        <v>8470</v>
      </c>
    </row>
    <row r="8472" spans="20:20" x14ac:dyDescent="0.35">
      <c r="T8472" s="44">
        <v>8471</v>
      </c>
    </row>
    <row r="8473" spans="20:20" x14ac:dyDescent="0.35">
      <c r="T8473" s="44">
        <v>8472</v>
      </c>
    </row>
    <row r="8474" spans="20:20" x14ac:dyDescent="0.35">
      <c r="T8474" s="44">
        <v>8473</v>
      </c>
    </row>
    <row r="8475" spans="20:20" x14ac:dyDescent="0.35">
      <c r="T8475" s="44">
        <v>8474</v>
      </c>
    </row>
    <row r="8476" spans="20:20" x14ac:dyDescent="0.35">
      <c r="T8476" s="44">
        <v>8475</v>
      </c>
    </row>
    <row r="8477" spans="20:20" x14ac:dyDescent="0.35">
      <c r="T8477" s="44">
        <v>8476</v>
      </c>
    </row>
    <row r="8478" spans="20:20" x14ac:dyDescent="0.35">
      <c r="T8478" s="44">
        <v>8477</v>
      </c>
    </row>
    <row r="8479" spans="20:20" x14ac:dyDescent="0.35">
      <c r="T8479" s="44">
        <v>8478</v>
      </c>
    </row>
    <row r="8480" spans="20:20" x14ac:dyDescent="0.35">
      <c r="T8480" s="44">
        <v>8479</v>
      </c>
    </row>
    <row r="8481" spans="20:20" x14ac:dyDescent="0.35">
      <c r="T8481" s="44">
        <v>8480</v>
      </c>
    </row>
    <row r="8482" spans="20:20" x14ac:dyDescent="0.35">
      <c r="T8482" s="44">
        <v>8481</v>
      </c>
    </row>
    <row r="8483" spans="20:20" x14ac:dyDescent="0.35">
      <c r="T8483" s="44">
        <v>8482</v>
      </c>
    </row>
    <row r="8484" spans="20:20" x14ac:dyDescent="0.35">
      <c r="T8484" s="44">
        <v>8483</v>
      </c>
    </row>
    <row r="8485" spans="20:20" x14ac:dyDescent="0.35">
      <c r="T8485" s="44">
        <v>8484</v>
      </c>
    </row>
    <row r="8486" spans="20:20" x14ac:dyDescent="0.35">
      <c r="T8486" s="44">
        <v>8485</v>
      </c>
    </row>
    <row r="8487" spans="20:20" x14ac:dyDescent="0.35">
      <c r="T8487" s="44">
        <v>8486</v>
      </c>
    </row>
    <row r="8488" spans="20:20" x14ac:dyDescent="0.35">
      <c r="T8488" s="44">
        <v>8487</v>
      </c>
    </row>
    <row r="8489" spans="20:20" x14ac:dyDescent="0.35">
      <c r="T8489" s="44">
        <v>8488</v>
      </c>
    </row>
    <row r="8490" spans="20:20" x14ac:dyDescent="0.35">
      <c r="T8490" s="44">
        <v>8489</v>
      </c>
    </row>
    <row r="8491" spans="20:20" x14ac:dyDescent="0.35">
      <c r="T8491" s="44">
        <v>8490</v>
      </c>
    </row>
    <row r="8492" spans="20:20" x14ac:dyDescent="0.35">
      <c r="T8492" s="44">
        <v>8491</v>
      </c>
    </row>
    <row r="8493" spans="20:20" x14ac:dyDescent="0.35">
      <c r="T8493" s="44">
        <v>8492</v>
      </c>
    </row>
    <row r="8494" spans="20:20" x14ac:dyDescent="0.35">
      <c r="T8494" s="44">
        <v>8493</v>
      </c>
    </row>
    <row r="8495" spans="20:20" x14ac:dyDescent="0.35">
      <c r="T8495" s="44">
        <v>8494</v>
      </c>
    </row>
    <row r="8496" spans="20:20" x14ac:dyDescent="0.35">
      <c r="T8496" s="44">
        <v>8495</v>
      </c>
    </row>
    <row r="8497" spans="20:20" x14ac:dyDescent="0.35">
      <c r="T8497" s="44">
        <v>8496</v>
      </c>
    </row>
    <row r="8498" spans="20:20" x14ac:dyDescent="0.35">
      <c r="T8498" s="44">
        <v>8497</v>
      </c>
    </row>
    <row r="8499" spans="20:20" x14ac:dyDescent="0.35">
      <c r="T8499" s="44">
        <v>8498</v>
      </c>
    </row>
    <row r="8500" spans="20:20" x14ac:dyDescent="0.35">
      <c r="T8500" s="44">
        <v>8499</v>
      </c>
    </row>
    <row r="8501" spans="20:20" x14ac:dyDescent="0.35">
      <c r="T8501" s="44">
        <v>8500</v>
      </c>
    </row>
    <row r="8502" spans="20:20" x14ac:dyDescent="0.35">
      <c r="T8502" s="44">
        <v>8501</v>
      </c>
    </row>
    <row r="8503" spans="20:20" x14ac:dyDescent="0.35">
      <c r="T8503" s="44">
        <v>8502</v>
      </c>
    </row>
    <row r="8504" spans="20:20" x14ac:dyDescent="0.35">
      <c r="T8504" s="44">
        <v>8503</v>
      </c>
    </row>
    <row r="8505" spans="20:20" x14ac:dyDescent="0.35">
      <c r="T8505" s="44">
        <v>8504</v>
      </c>
    </row>
    <row r="8506" spans="20:20" x14ac:dyDescent="0.35">
      <c r="T8506" s="44">
        <v>8505</v>
      </c>
    </row>
    <row r="8507" spans="20:20" x14ac:dyDescent="0.35">
      <c r="T8507" s="44">
        <v>8506</v>
      </c>
    </row>
    <row r="8508" spans="20:20" x14ac:dyDescent="0.35">
      <c r="T8508" s="44">
        <v>8507</v>
      </c>
    </row>
    <row r="8509" spans="20:20" x14ac:dyDescent="0.35">
      <c r="T8509" s="44">
        <v>8508</v>
      </c>
    </row>
    <row r="8510" spans="20:20" x14ac:dyDescent="0.35">
      <c r="T8510" s="44">
        <v>8509</v>
      </c>
    </row>
    <row r="8511" spans="20:20" x14ac:dyDescent="0.35">
      <c r="T8511" s="44">
        <v>8510</v>
      </c>
    </row>
    <row r="8512" spans="20:20" x14ac:dyDescent="0.35">
      <c r="T8512" s="44">
        <v>8511</v>
      </c>
    </row>
    <row r="8513" spans="20:20" x14ac:dyDescent="0.35">
      <c r="T8513" s="44">
        <v>8512</v>
      </c>
    </row>
    <row r="8514" spans="20:20" x14ac:dyDescent="0.35">
      <c r="T8514" s="44">
        <v>8513</v>
      </c>
    </row>
    <row r="8515" spans="20:20" x14ac:dyDescent="0.35">
      <c r="T8515" s="44">
        <v>8514</v>
      </c>
    </row>
    <row r="8516" spans="20:20" x14ac:dyDescent="0.35">
      <c r="T8516" s="44">
        <v>8515</v>
      </c>
    </row>
    <row r="8517" spans="20:20" x14ac:dyDescent="0.35">
      <c r="T8517" s="44">
        <v>8516</v>
      </c>
    </row>
    <row r="8518" spans="20:20" x14ac:dyDescent="0.35">
      <c r="T8518" s="44">
        <v>8517</v>
      </c>
    </row>
    <row r="8519" spans="20:20" x14ac:dyDescent="0.35">
      <c r="T8519" s="44">
        <v>8518</v>
      </c>
    </row>
    <row r="8520" spans="20:20" x14ac:dyDescent="0.35">
      <c r="T8520" s="44">
        <v>8519</v>
      </c>
    </row>
    <row r="8521" spans="20:20" x14ac:dyDescent="0.35">
      <c r="T8521" s="44">
        <v>8520</v>
      </c>
    </row>
    <row r="8522" spans="20:20" x14ac:dyDescent="0.35">
      <c r="T8522" s="44">
        <v>8521</v>
      </c>
    </row>
    <row r="8523" spans="20:20" x14ac:dyDescent="0.35">
      <c r="T8523" s="44">
        <v>8522</v>
      </c>
    </row>
    <row r="8524" spans="20:20" x14ac:dyDescent="0.35">
      <c r="T8524" s="44">
        <v>8523</v>
      </c>
    </row>
    <row r="8525" spans="20:20" x14ac:dyDescent="0.35">
      <c r="T8525" s="44">
        <v>8524</v>
      </c>
    </row>
    <row r="8526" spans="20:20" x14ac:dyDescent="0.35">
      <c r="T8526" s="44">
        <v>8525</v>
      </c>
    </row>
    <row r="8527" spans="20:20" x14ac:dyDescent="0.35">
      <c r="T8527" s="44">
        <v>8526</v>
      </c>
    </row>
    <row r="8528" spans="20:20" x14ac:dyDescent="0.35">
      <c r="T8528" s="44">
        <v>8527</v>
      </c>
    </row>
    <row r="8529" spans="20:20" x14ac:dyDescent="0.35">
      <c r="T8529" s="44">
        <v>8528</v>
      </c>
    </row>
    <row r="8530" spans="20:20" x14ac:dyDescent="0.35">
      <c r="T8530" s="44">
        <v>8529</v>
      </c>
    </row>
    <row r="8531" spans="20:20" x14ac:dyDescent="0.35">
      <c r="T8531" s="44">
        <v>8530</v>
      </c>
    </row>
    <row r="8532" spans="20:20" x14ac:dyDescent="0.35">
      <c r="T8532" s="44">
        <v>8531</v>
      </c>
    </row>
    <row r="8533" spans="20:20" x14ac:dyDescent="0.35">
      <c r="T8533" s="44">
        <v>8532</v>
      </c>
    </row>
    <row r="8534" spans="20:20" x14ac:dyDescent="0.35">
      <c r="T8534" s="44">
        <v>8533</v>
      </c>
    </row>
    <row r="8535" spans="20:20" x14ac:dyDescent="0.35">
      <c r="T8535" s="44">
        <v>8534</v>
      </c>
    </row>
    <row r="8536" spans="20:20" x14ac:dyDescent="0.35">
      <c r="T8536" s="44">
        <v>8535</v>
      </c>
    </row>
    <row r="8537" spans="20:20" x14ac:dyDescent="0.35">
      <c r="T8537" s="44">
        <v>8536</v>
      </c>
    </row>
    <row r="8538" spans="20:20" x14ac:dyDescent="0.35">
      <c r="T8538" s="44">
        <v>8537</v>
      </c>
    </row>
    <row r="8539" spans="20:20" x14ac:dyDescent="0.35">
      <c r="T8539" s="44">
        <v>8538</v>
      </c>
    </row>
    <row r="8540" spans="20:20" x14ac:dyDescent="0.35">
      <c r="T8540" s="44">
        <v>8539</v>
      </c>
    </row>
    <row r="8541" spans="20:20" x14ac:dyDescent="0.35">
      <c r="T8541" s="44">
        <v>8540</v>
      </c>
    </row>
    <row r="8542" spans="20:20" x14ac:dyDescent="0.35">
      <c r="T8542" s="44">
        <v>8541</v>
      </c>
    </row>
    <row r="8543" spans="20:20" x14ac:dyDescent="0.35">
      <c r="T8543" s="44">
        <v>8542</v>
      </c>
    </row>
    <row r="8544" spans="20:20" x14ac:dyDescent="0.35">
      <c r="T8544" s="44">
        <v>8543</v>
      </c>
    </row>
    <row r="8545" spans="20:20" x14ac:dyDescent="0.35">
      <c r="T8545" s="44">
        <v>8544</v>
      </c>
    </row>
    <row r="8546" spans="20:20" x14ac:dyDescent="0.35">
      <c r="T8546" s="44">
        <v>8545</v>
      </c>
    </row>
    <row r="8547" spans="20:20" x14ac:dyDescent="0.35">
      <c r="T8547" s="44">
        <v>8546</v>
      </c>
    </row>
    <row r="8548" spans="20:20" x14ac:dyDescent="0.35">
      <c r="T8548" s="44">
        <v>8547</v>
      </c>
    </row>
    <row r="8549" spans="20:20" x14ac:dyDescent="0.35">
      <c r="T8549" s="44">
        <v>8548</v>
      </c>
    </row>
    <row r="8550" spans="20:20" x14ac:dyDescent="0.35">
      <c r="T8550" s="44">
        <v>8549</v>
      </c>
    </row>
    <row r="8551" spans="20:20" x14ac:dyDescent="0.35">
      <c r="T8551" s="44">
        <v>8550</v>
      </c>
    </row>
    <row r="8552" spans="20:20" x14ac:dyDescent="0.35">
      <c r="T8552" s="44">
        <v>8551</v>
      </c>
    </row>
    <row r="8553" spans="20:20" x14ac:dyDescent="0.35">
      <c r="T8553" s="44">
        <v>8552</v>
      </c>
    </row>
    <row r="8554" spans="20:20" x14ac:dyDescent="0.35">
      <c r="T8554" s="44">
        <v>8553</v>
      </c>
    </row>
    <row r="8555" spans="20:20" x14ac:dyDescent="0.35">
      <c r="T8555" s="44">
        <v>8554</v>
      </c>
    </row>
    <row r="8556" spans="20:20" x14ac:dyDescent="0.35">
      <c r="T8556" s="44">
        <v>8555</v>
      </c>
    </row>
    <row r="8557" spans="20:20" x14ac:dyDescent="0.35">
      <c r="T8557" s="44">
        <v>8556</v>
      </c>
    </row>
    <row r="8558" spans="20:20" x14ac:dyDescent="0.35">
      <c r="T8558" s="44">
        <v>8557</v>
      </c>
    </row>
    <row r="8559" spans="20:20" x14ac:dyDescent="0.35">
      <c r="T8559" s="44">
        <v>8558</v>
      </c>
    </row>
    <row r="8560" spans="20:20" x14ac:dyDescent="0.35">
      <c r="T8560" s="44">
        <v>8559</v>
      </c>
    </row>
    <row r="8561" spans="20:20" x14ac:dyDescent="0.35">
      <c r="T8561" s="44">
        <v>8560</v>
      </c>
    </row>
    <row r="8562" spans="20:20" x14ac:dyDescent="0.35">
      <c r="T8562" s="44">
        <v>8561</v>
      </c>
    </row>
    <row r="8563" spans="20:20" x14ac:dyDescent="0.35">
      <c r="T8563" s="44">
        <v>8562</v>
      </c>
    </row>
    <row r="8564" spans="20:20" x14ac:dyDescent="0.35">
      <c r="T8564" s="44">
        <v>8563</v>
      </c>
    </row>
    <row r="8565" spans="20:20" x14ac:dyDescent="0.35">
      <c r="T8565" s="44">
        <v>8564</v>
      </c>
    </row>
    <row r="8566" spans="20:20" x14ac:dyDescent="0.35">
      <c r="T8566" s="44">
        <v>8565</v>
      </c>
    </row>
    <row r="8567" spans="20:20" x14ac:dyDescent="0.35">
      <c r="T8567" s="44">
        <v>8566</v>
      </c>
    </row>
    <row r="8568" spans="20:20" x14ac:dyDescent="0.35">
      <c r="T8568" s="44">
        <v>8567</v>
      </c>
    </row>
    <row r="8569" spans="20:20" x14ac:dyDescent="0.35">
      <c r="T8569" s="44">
        <v>8568</v>
      </c>
    </row>
    <row r="8570" spans="20:20" x14ac:dyDescent="0.35">
      <c r="T8570" s="44">
        <v>8569</v>
      </c>
    </row>
    <row r="8571" spans="20:20" x14ac:dyDescent="0.35">
      <c r="T8571" s="44">
        <v>8570</v>
      </c>
    </row>
    <row r="8572" spans="20:20" x14ac:dyDescent="0.35">
      <c r="T8572" s="44">
        <v>8571</v>
      </c>
    </row>
    <row r="8573" spans="20:20" x14ac:dyDescent="0.35">
      <c r="T8573" s="44">
        <v>8572</v>
      </c>
    </row>
    <row r="8574" spans="20:20" x14ac:dyDescent="0.35">
      <c r="T8574" s="44">
        <v>8573</v>
      </c>
    </row>
    <row r="8575" spans="20:20" x14ac:dyDescent="0.35">
      <c r="T8575" s="44">
        <v>8574</v>
      </c>
    </row>
    <row r="8576" spans="20:20" x14ac:dyDescent="0.35">
      <c r="T8576" s="44">
        <v>8575</v>
      </c>
    </row>
    <row r="8577" spans="20:20" x14ac:dyDescent="0.35">
      <c r="T8577" s="44">
        <v>8576</v>
      </c>
    </row>
    <row r="8578" spans="20:20" x14ac:dyDescent="0.35">
      <c r="T8578" s="44">
        <v>8577</v>
      </c>
    </row>
    <row r="8579" spans="20:20" x14ac:dyDescent="0.35">
      <c r="T8579" s="44">
        <v>8578</v>
      </c>
    </row>
    <row r="8580" spans="20:20" x14ac:dyDescent="0.35">
      <c r="T8580" s="44">
        <v>8579</v>
      </c>
    </row>
    <row r="8581" spans="20:20" x14ac:dyDescent="0.35">
      <c r="T8581" s="44">
        <v>8580</v>
      </c>
    </row>
    <row r="8582" spans="20:20" x14ac:dyDescent="0.35">
      <c r="T8582" s="44">
        <v>8581</v>
      </c>
    </row>
    <row r="8583" spans="20:20" x14ac:dyDescent="0.35">
      <c r="T8583" s="44">
        <v>8582</v>
      </c>
    </row>
    <row r="8584" spans="20:20" x14ac:dyDescent="0.35">
      <c r="T8584" s="44">
        <v>8583</v>
      </c>
    </row>
    <row r="8585" spans="20:20" x14ac:dyDescent="0.35">
      <c r="T8585" s="44">
        <v>8584</v>
      </c>
    </row>
    <row r="8586" spans="20:20" x14ac:dyDescent="0.35">
      <c r="T8586" s="44">
        <v>8585</v>
      </c>
    </row>
    <row r="8587" spans="20:20" x14ac:dyDescent="0.35">
      <c r="T8587" s="44">
        <v>8586</v>
      </c>
    </row>
    <row r="8588" spans="20:20" x14ac:dyDescent="0.35">
      <c r="T8588" s="44">
        <v>8587</v>
      </c>
    </row>
    <row r="8589" spans="20:20" x14ac:dyDescent="0.35">
      <c r="T8589" s="44">
        <v>8588</v>
      </c>
    </row>
    <row r="8590" spans="20:20" x14ac:dyDescent="0.35">
      <c r="T8590" s="44">
        <v>8589</v>
      </c>
    </row>
    <row r="8591" spans="20:20" x14ac:dyDescent="0.35">
      <c r="T8591" s="44">
        <v>8590</v>
      </c>
    </row>
    <row r="8592" spans="20:20" x14ac:dyDescent="0.35">
      <c r="T8592" s="44">
        <v>8591</v>
      </c>
    </row>
    <row r="8593" spans="20:20" x14ac:dyDescent="0.35">
      <c r="T8593" s="44">
        <v>8592</v>
      </c>
    </row>
    <row r="8594" spans="20:20" x14ac:dyDescent="0.35">
      <c r="T8594" s="44">
        <v>8593</v>
      </c>
    </row>
    <row r="8595" spans="20:20" x14ac:dyDescent="0.35">
      <c r="T8595" s="44">
        <v>8594</v>
      </c>
    </row>
    <row r="8596" spans="20:20" x14ac:dyDescent="0.35">
      <c r="T8596" s="44">
        <v>8595</v>
      </c>
    </row>
    <row r="8597" spans="20:20" x14ac:dyDescent="0.35">
      <c r="T8597" s="44">
        <v>8596</v>
      </c>
    </row>
    <row r="8598" spans="20:20" x14ac:dyDescent="0.35">
      <c r="T8598" s="44">
        <v>8597</v>
      </c>
    </row>
    <row r="8599" spans="20:20" x14ac:dyDescent="0.35">
      <c r="T8599" s="44">
        <v>8598</v>
      </c>
    </row>
    <row r="8600" spans="20:20" x14ac:dyDescent="0.35">
      <c r="T8600" s="44">
        <v>8599</v>
      </c>
    </row>
    <row r="8601" spans="20:20" x14ac:dyDescent="0.35">
      <c r="T8601" s="44">
        <v>8600</v>
      </c>
    </row>
    <row r="8602" spans="20:20" x14ac:dyDescent="0.35">
      <c r="T8602" s="44">
        <v>8601</v>
      </c>
    </row>
    <row r="8603" spans="20:20" x14ac:dyDescent="0.35">
      <c r="T8603" s="44">
        <v>8602</v>
      </c>
    </row>
    <row r="8604" spans="20:20" x14ac:dyDescent="0.35">
      <c r="T8604" s="44">
        <v>8603</v>
      </c>
    </row>
    <row r="8605" spans="20:20" x14ac:dyDescent="0.35">
      <c r="T8605" s="44">
        <v>8604</v>
      </c>
    </row>
    <row r="8606" spans="20:20" x14ac:dyDescent="0.35">
      <c r="T8606" s="44">
        <v>8605</v>
      </c>
    </row>
    <row r="8607" spans="20:20" x14ac:dyDescent="0.35">
      <c r="T8607" s="44">
        <v>8606</v>
      </c>
    </row>
    <row r="8608" spans="20:20" x14ac:dyDescent="0.35">
      <c r="T8608" s="44">
        <v>8607</v>
      </c>
    </row>
    <row r="8609" spans="20:20" x14ac:dyDescent="0.35">
      <c r="T8609" s="44">
        <v>8608</v>
      </c>
    </row>
    <row r="8610" spans="20:20" x14ac:dyDescent="0.35">
      <c r="T8610" s="44">
        <v>8609</v>
      </c>
    </row>
    <row r="8611" spans="20:20" x14ac:dyDescent="0.35">
      <c r="T8611" s="44">
        <v>8610</v>
      </c>
    </row>
    <row r="8612" spans="20:20" x14ac:dyDescent="0.35">
      <c r="T8612" s="44">
        <v>8611</v>
      </c>
    </row>
    <row r="8613" spans="20:20" x14ac:dyDescent="0.35">
      <c r="T8613" s="44">
        <v>8612</v>
      </c>
    </row>
    <row r="8614" spans="20:20" x14ac:dyDescent="0.35">
      <c r="T8614" s="44">
        <v>8613</v>
      </c>
    </row>
    <row r="8615" spans="20:20" x14ac:dyDescent="0.35">
      <c r="T8615" s="44">
        <v>8614</v>
      </c>
    </row>
    <row r="8616" spans="20:20" x14ac:dyDescent="0.35">
      <c r="T8616" s="44">
        <v>8615</v>
      </c>
    </row>
    <row r="8617" spans="20:20" x14ac:dyDescent="0.35">
      <c r="T8617" s="44">
        <v>8616</v>
      </c>
    </row>
    <row r="8618" spans="20:20" x14ac:dyDescent="0.35">
      <c r="T8618" s="44">
        <v>8617</v>
      </c>
    </row>
    <row r="8619" spans="20:20" x14ac:dyDescent="0.35">
      <c r="T8619" s="44">
        <v>8618</v>
      </c>
    </row>
    <row r="8620" spans="20:20" x14ac:dyDescent="0.35">
      <c r="T8620" s="44">
        <v>8619</v>
      </c>
    </row>
    <row r="8621" spans="20:20" x14ac:dyDescent="0.35">
      <c r="T8621" s="44">
        <v>8620</v>
      </c>
    </row>
    <row r="8622" spans="20:20" x14ac:dyDescent="0.35">
      <c r="T8622" s="44">
        <v>8621</v>
      </c>
    </row>
    <row r="8623" spans="20:20" x14ac:dyDescent="0.35">
      <c r="T8623" s="44">
        <v>8622</v>
      </c>
    </row>
    <row r="8624" spans="20:20" x14ac:dyDescent="0.35">
      <c r="T8624" s="44">
        <v>8623</v>
      </c>
    </row>
    <row r="8625" spans="20:20" x14ac:dyDescent="0.35">
      <c r="T8625" s="44">
        <v>8624</v>
      </c>
    </row>
    <row r="8626" spans="20:20" x14ac:dyDescent="0.35">
      <c r="T8626" s="44">
        <v>8625</v>
      </c>
    </row>
    <row r="8627" spans="20:20" x14ac:dyDescent="0.35">
      <c r="T8627" s="44">
        <v>8626</v>
      </c>
    </row>
    <row r="8628" spans="20:20" x14ac:dyDescent="0.35">
      <c r="T8628" s="44">
        <v>8627</v>
      </c>
    </row>
    <row r="8629" spans="20:20" x14ac:dyDescent="0.35">
      <c r="T8629" s="44">
        <v>8628</v>
      </c>
    </row>
    <row r="8630" spans="20:20" x14ac:dyDescent="0.35">
      <c r="T8630" s="44">
        <v>8629</v>
      </c>
    </row>
    <row r="8631" spans="20:20" x14ac:dyDescent="0.35">
      <c r="T8631" s="44">
        <v>8630</v>
      </c>
    </row>
    <row r="8632" spans="20:20" x14ac:dyDescent="0.35">
      <c r="T8632" s="44">
        <v>8631</v>
      </c>
    </row>
    <row r="8633" spans="20:20" x14ac:dyDescent="0.35">
      <c r="T8633" s="44">
        <v>8632</v>
      </c>
    </row>
    <row r="8634" spans="20:20" x14ac:dyDescent="0.35">
      <c r="T8634" s="44">
        <v>8633</v>
      </c>
    </row>
    <row r="8635" spans="20:20" x14ac:dyDescent="0.35">
      <c r="T8635" s="44">
        <v>8634</v>
      </c>
    </row>
    <row r="8636" spans="20:20" x14ac:dyDescent="0.35">
      <c r="T8636" s="44">
        <v>8635</v>
      </c>
    </row>
    <row r="8637" spans="20:20" x14ac:dyDescent="0.35">
      <c r="T8637" s="44">
        <v>8636</v>
      </c>
    </row>
    <row r="8638" spans="20:20" x14ac:dyDescent="0.35">
      <c r="T8638" s="44">
        <v>8637</v>
      </c>
    </row>
    <row r="8639" spans="20:20" x14ac:dyDescent="0.35">
      <c r="T8639" s="44">
        <v>8638</v>
      </c>
    </row>
    <row r="8640" spans="20:20" x14ac:dyDescent="0.35">
      <c r="T8640" s="44">
        <v>8639</v>
      </c>
    </row>
    <row r="8641" spans="20:20" x14ac:dyDescent="0.35">
      <c r="T8641" s="44">
        <v>8640</v>
      </c>
    </row>
    <row r="8642" spans="20:20" x14ac:dyDescent="0.35">
      <c r="T8642" s="44">
        <v>8641</v>
      </c>
    </row>
    <row r="8643" spans="20:20" x14ac:dyDescent="0.35">
      <c r="T8643" s="44">
        <v>8642</v>
      </c>
    </row>
    <row r="8644" spans="20:20" x14ac:dyDescent="0.35">
      <c r="T8644" s="44">
        <v>8643</v>
      </c>
    </row>
    <row r="8645" spans="20:20" x14ac:dyDescent="0.35">
      <c r="T8645" s="44">
        <v>8644</v>
      </c>
    </row>
    <row r="8646" spans="20:20" x14ac:dyDescent="0.35">
      <c r="T8646" s="44">
        <v>8645</v>
      </c>
    </row>
    <row r="8647" spans="20:20" x14ac:dyDescent="0.35">
      <c r="T8647" s="44">
        <v>8646</v>
      </c>
    </row>
    <row r="8648" spans="20:20" x14ac:dyDescent="0.35">
      <c r="T8648" s="44">
        <v>8647</v>
      </c>
    </row>
    <row r="8649" spans="20:20" x14ac:dyDescent="0.35">
      <c r="T8649" s="44">
        <v>8648</v>
      </c>
    </row>
    <row r="8650" spans="20:20" x14ac:dyDescent="0.35">
      <c r="T8650" s="44">
        <v>8649</v>
      </c>
    </row>
    <row r="8651" spans="20:20" x14ac:dyDescent="0.35">
      <c r="T8651" s="44">
        <v>8650</v>
      </c>
    </row>
    <row r="8652" spans="20:20" x14ac:dyDescent="0.35">
      <c r="T8652" s="44">
        <v>8651</v>
      </c>
    </row>
    <row r="8653" spans="20:20" x14ac:dyDescent="0.35">
      <c r="T8653" s="44">
        <v>8652</v>
      </c>
    </row>
    <row r="8654" spans="20:20" x14ac:dyDescent="0.35">
      <c r="T8654" s="44">
        <v>8653</v>
      </c>
    </row>
    <row r="8655" spans="20:20" x14ac:dyDescent="0.35">
      <c r="T8655" s="44">
        <v>8654</v>
      </c>
    </row>
    <row r="8656" spans="20:20" x14ac:dyDescent="0.35">
      <c r="T8656" s="44">
        <v>8655</v>
      </c>
    </row>
    <row r="8657" spans="20:20" x14ac:dyDescent="0.35">
      <c r="T8657" s="44">
        <v>8656</v>
      </c>
    </row>
    <row r="8658" spans="20:20" x14ac:dyDescent="0.35">
      <c r="T8658" s="44">
        <v>8657</v>
      </c>
    </row>
    <row r="8659" spans="20:20" x14ac:dyDescent="0.35">
      <c r="T8659" s="44">
        <v>8658</v>
      </c>
    </row>
    <row r="8660" spans="20:20" x14ac:dyDescent="0.35">
      <c r="T8660" s="44">
        <v>8659</v>
      </c>
    </row>
    <row r="8661" spans="20:20" x14ac:dyDescent="0.35">
      <c r="T8661" s="44">
        <v>8660</v>
      </c>
    </row>
    <row r="8662" spans="20:20" x14ac:dyDescent="0.35">
      <c r="T8662" s="44">
        <v>8661</v>
      </c>
    </row>
    <row r="8663" spans="20:20" x14ac:dyDescent="0.35">
      <c r="T8663" s="44">
        <v>8662</v>
      </c>
    </row>
    <row r="8664" spans="20:20" x14ac:dyDescent="0.35">
      <c r="T8664" s="44">
        <v>8663</v>
      </c>
    </row>
    <row r="8665" spans="20:20" x14ac:dyDescent="0.35">
      <c r="T8665" s="44">
        <v>8664</v>
      </c>
    </row>
    <row r="8666" spans="20:20" x14ac:dyDescent="0.35">
      <c r="T8666" s="44">
        <v>8665</v>
      </c>
    </row>
    <row r="8667" spans="20:20" x14ac:dyDescent="0.35">
      <c r="T8667" s="44">
        <v>8666</v>
      </c>
    </row>
    <row r="8668" spans="20:20" x14ac:dyDescent="0.35">
      <c r="T8668" s="44">
        <v>8667</v>
      </c>
    </row>
    <row r="8669" spans="20:20" x14ac:dyDescent="0.35">
      <c r="T8669" s="44">
        <v>8668</v>
      </c>
    </row>
    <row r="8670" spans="20:20" x14ac:dyDescent="0.35">
      <c r="T8670" s="44">
        <v>8669</v>
      </c>
    </row>
    <row r="8671" spans="20:20" x14ac:dyDescent="0.35">
      <c r="T8671" s="44">
        <v>8670</v>
      </c>
    </row>
    <row r="8672" spans="20:20" x14ac:dyDescent="0.35">
      <c r="T8672" s="44">
        <v>8671</v>
      </c>
    </row>
    <row r="8673" spans="20:20" x14ac:dyDescent="0.35">
      <c r="T8673" s="44">
        <v>8672</v>
      </c>
    </row>
    <row r="8674" spans="20:20" x14ac:dyDescent="0.35">
      <c r="T8674" s="44">
        <v>8673</v>
      </c>
    </row>
    <row r="8675" spans="20:20" x14ac:dyDescent="0.35">
      <c r="T8675" s="44">
        <v>8674</v>
      </c>
    </row>
    <row r="8676" spans="20:20" x14ac:dyDescent="0.35">
      <c r="T8676" s="44">
        <v>8675</v>
      </c>
    </row>
    <row r="8677" spans="20:20" x14ac:dyDescent="0.35">
      <c r="T8677" s="44">
        <v>8676</v>
      </c>
    </row>
    <row r="8678" spans="20:20" x14ac:dyDescent="0.35">
      <c r="T8678" s="44">
        <v>8677</v>
      </c>
    </row>
    <row r="8679" spans="20:20" x14ac:dyDescent="0.35">
      <c r="T8679" s="44">
        <v>8678</v>
      </c>
    </row>
    <row r="8680" spans="20:20" x14ac:dyDescent="0.35">
      <c r="T8680" s="44">
        <v>8679</v>
      </c>
    </row>
    <row r="8681" spans="20:20" x14ac:dyDescent="0.35">
      <c r="T8681" s="44">
        <v>8680</v>
      </c>
    </row>
    <row r="8682" spans="20:20" x14ac:dyDescent="0.35">
      <c r="T8682" s="44">
        <v>8681</v>
      </c>
    </row>
    <row r="8683" spans="20:20" x14ac:dyDescent="0.35">
      <c r="T8683" s="44">
        <v>8682</v>
      </c>
    </row>
    <row r="8684" spans="20:20" x14ac:dyDescent="0.35">
      <c r="T8684" s="44">
        <v>8683</v>
      </c>
    </row>
    <row r="8685" spans="20:20" x14ac:dyDescent="0.35">
      <c r="T8685" s="44">
        <v>8684</v>
      </c>
    </row>
    <row r="8686" spans="20:20" x14ac:dyDescent="0.35">
      <c r="T8686" s="44">
        <v>8685</v>
      </c>
    </row>
    <row r="8687" spans="20:20" x14ac:dyDescent="0.35">
      <c r="T8687" s="44">
        <v>8686</v>
      </c>
    </row>
    <row r="8688" spans="20:20" x14ac:dyDescent="0.35">
      <c r="T8688" s="44">
        <v>8687</v>
      </c>
    </row>
    <row r="8689" spans="20:20" x14ac:dyDescent="0.35">
      <c r="T8689" s="44">
        <v>8688</v>
      </c>
    </row>
    <row r="8690" spans="20:20" x14ac:dyDescent="0.35">
      <c r="T8690" s="44">
        <v>8689</v>
      </c>
    </row>
    <row r="8691" spans="20:20" x14ac:dyDescent="0.35">
      <c r="T8691" s="44">
        <v>8690</v>
      </c>
    </row>
    <row r="8692" spans="20:20" x14ac:dyDescent="0.35">
      <c r="T8692" s="44">
        <v>8691</v>
      </c>
    </row>
    <row r="8693" spans="20:20" x14ac:dyDescent="0.35">
      <c r="T8693" s="44">
        <v>8692</v>
      </c>
    </row>
    <row r="8694" spans="20:20" x14ac:dyDescent="0.35">
      <c r="T8694" s="44">
        <v>8693</v>
      </c>
    </row>
    <row r="8695" spans="20:20" x14ac:dyDescent="0.35">
      <c r="T8695" s="44">
        <v>8694</v>
      </c>
    </row>
    <row r="8696" spans="20:20" x14ac:dyDescent="0.35">
      <c r="T8696" s="44">
        <v>8695</v>
      </c>
    </row>
    <row r="8697" spans="20:20" x14ac:dyDescent="0.35">
      <c r="T8697" s="44">
        <v>8696</v>
      </c>
    </row>
    <row r="8698" spans="20:20" x14ac:dyDescent="0.35">
      <c r="T8698" s="44">
        <v>8697</v>
      </c>
    </row>
    <row r="8699" spans="20:20" x14ac:dyDescent="0.35">
      <c r="T8699" s="44">
        <v>8698</v>
      </c>
    </row>
    <row r="8700" spans="20:20" x14ac:dyDescent="0.35">
      <c r="T8700" s="44">
        <v>8699</v>
      </c>
    </row>
    <row r="8701" spans="20:20" x14ac:dyDescent="0.35">
      <c r="T8701" s="44">
        <v>8700</v>
      </c>
    </row>
    <row r="8702" spans="20:20" x14ac:dyDescent="0.35">
      <c r="T8702" s="44">
        <v>8701</v>
      </c>
    </row>
    <row r="8703" spans="20:20" x14ac:dyDescent="0.35">
      <c r="T8703" s="44">
        <v>8702</v>
      </c>
    </row>
    <row r="8704" spans="20:20" x14ac:dyDescent="0.35">
      <c r="T8704" s="44">
        <v>8703</v>
      </c>
    </row>
    <row r="8705" spans="20:20" x14ac:dyDescent="0.35">
      <c r="T8705" s="44">
        <v>8704</v>
      </c>
    </row>
    <row r="8706" spans="20:20" x14ac:dyDescent="0.35">
      <c r="T8706" s="44">
        <v>8705</v>
      </c>
    </row>
    <row r="8707" spans="20:20" x14ac:dyDescent="0.35">
      <c r="T8707" s="44">
        <v>8706</v>
      </c>
    </row>
    <row r="8708" spans="20:20" x14ac:dyDescent="0.35">
      <c r="T8708" s="44">
        <v>8707</v>
      </c>
    </row>
    <row r="8709" spans="20:20" x14ac:dyDescent="0.35">
      <c r="T8709" s="44">
        <v>8708</v>
      </c>
    </row>
    <row r="8710" spans="20:20" x14ac:dyDescent="0.35">
      <c r="T8710" s="44">
        <v>8709</v>
      </c>
    </row>
    <row r="8711" spans="20:20" x14ac:dyDescent="0.35">
      <c r="T8711" s="44">
        <v>8710</v>
      </c>
    </row>
    <row r="8712" spans="20:20" x14ac:dyDescent="0.35">
      <c r="T8712" s="44">
        <v>8711</v>
      </c>
    </row>
    <row r="8713" spans="20:20" x14ac:dyDescent="0.35">
      <c r="T8713" s="44">
        <v>8712</v>
      </c>
    </row>
    <row r="8714" spans="20:20" x14ac:dyDescent="0.35">
      <c r="T8714" s="44">
        <v>8713</v>
      </c>
    </row>
    <row r="8715" spans="20:20" x14ac:dyDescent="0.35">
      <c r="T8715" s="44">
        <v>8714</v>
      </c>
    </row>
    <row r="8716" spans="20:20" x14ac:dyDescent="0.35">
      <c r="T8716" s="44">
        <v>8715</v>
      </c>
    </row>
    <row r="8717" spans="20:20" x14ac:dyDescent="0.35">
      <c r="T8717" s="44">
        <v>8716</v>
      </c>
    </row>
    <row r="8718" spans="20:20" x14ac:dyDescent="0.35">
      <c r="T8718" s="44">
        <v>8717</v>
      </c>
    </row>
    <row r="8719" spans="20:20" x14ac:dyDescent="0.35">
      <c r="T8719" s="44">
        <v>8718</v>
      </c>
    </row>
    <row r="8720" spans="20:20" x14ac:dyDescent="0.35">
      <c r="T8720" s="44">
        <v>8719</v>
      </c>
    </row>
    <row r="8721" spans="20:20" x14ac:dyDescent="0.35">
      <c r="T8721" s="44">
        <v>8720</v>
      </c>
    </row>
    <row r="8722" spans="20:20" x14ac:dyDescent="0.35">
      <c r="T8722" s="44">
        <v>8721</v>
      </c>
    </row>
    <row r="8723" spans="20:20" x14ac:dyDescent="0.35">
      <c r="T8723" s="44">
        <v>8722</v>
      </c>
    </row>
    <row r="8724" spans="20:20" x14ac:dyDescent="0.35">
      <c r="T8724" s="44">
        <v>8723</v>
      </c>
    </row>
    <row r="8725" spans="20:20" x14ac:dyDescent="0.35">
      <c r="T8725" s="44">
        <v>8724</v>
      </c>
    </row>
    <row r="8726" spans="20:20" x14ac:dyDescent="0.35">
      <c r="T8726" s="44">
        <v>8725</v>
      </c>
    </row>
    <row r="8727" spans="20:20" x14ac:dyDescent="0.35">
      <c r="T8727" s="44">
        <v>8726</v>
      </c>
    </row>
    <row r="8728" spans="20:20" x14ac:dyDescent="0.35">
      <c r="T8728" s="44">
        <v>8727</v>
      </c>
    </row>
    <row r="8729" spans="20:20" x14ac:dyDescent="0.35">
      <c r="T8729" s="44">
        <v>8728</v>
      </c>
    </row>
    <row r="8730" spans="20:20" x14ac:dyDescent="0.35">
      <c r="T8730" s="44">
        <v>8729</v>
      </c>
    </row>
    <row r="8731" spans="20:20" x14ac:dyDescent="0.35">
      <c r="T8731" s="44">
        <v>8730</v>
      </c>
    </row>
    <row r="8732" spans="20:20" x14ac:dyDescent="0.35">
      <c r="T8732" s="44">
        <v>8731</v>
      </c>
    </row>
    <row r="8733" spans="20:20" x14ac:dyDescent="0.35">
      <c r="T8733" s="44">
        <v>8732</v>
      </c>
    </row>
    <row r="8734" spans="20:20" x14ac:dyDescent="0.35">
      <c r="T8734" s="44">
        <v>8733</v>
      </c>
    </row>
    <row r="8735" spans="20:20" x14ac:dyDescent="0.35">
      <c r="T8735" s="44">
        <v>8734</v>
      </c>
    </row>
    <row r="8736" spans="20:20" x14ac:dyDescent="0.35">
      <c r="T8736" s="44">
        <v>8735</v>
      </c>
    </row>
    <row r="8737" spans="20:20" x14ac:dyDescent="0.35">
      <c r="T8737" s="44">
        <v>8736</v>
      </c>
    </row>
    <row r="8738" spans="20:20" x14ac:dyDescent="0.35">
      <c r="T8738" s="44">
        <v>8737</v>
      </c>
    </row>
    <row r="8739" spans="20:20" x14ac:dyDescent="0.35">
      <c r="T8739" s="44">
        <v>8738</v>
      </c>
    </row>
    <row r="8740" spans="20:20" x14ac:dyDescent="0.35">
      <c r="T8740" s="44">
        <v>8739</v>
      </c>
    </row>
    <row r="8741" spans="20:20" x14ac:dyDescent="0.35">
      <c r="T8741" s="44">
        <v>8740</v>
      </c>
    </row>
    <row r="8742" spans="20:20" x14ac:dyDescent="0.35">
      <c r="T8742" s="44">
        <v>8741</v>
      </c>
    </row>
    <row r="8743" spans="20:20" x14ac:dyDescent="0.35">
      <c r="T8743" s="44">
        <v>8742</v>
      </c>
    </row>
    <row r="8744" spans="20:20" x14ac:dyDescent="0.35">
      <c r="T8744" s="44">
        <v>8743</v>
      </c>
    </row>
    <row r="8745" spans="20:20" x14ac:dyDescent="0.35">
      <c r="T8745" s="44">
        <v>8744</v>
      </c>
    </row>
    <row r="8746" spans="20:20" x14ac:dyDescent="0.35">
      <c r="T8746" s="44">
        <v>8745</v>
      </c>
    </row>
    <row r="8747" spans="20:20" x14ac:dyDescent="0.35">
      <c r="T8747" s="44">
        <v>8746</v>
      </c>
    </row>
    <row r="8748" spans="20:20" x14ac:dyDescent="0.35">
      <c r="T8748" s="44">
        <v>8747</v>
      </c>
    </row>
    <row r="8749" spans="20:20" x14ac:dyDescent="0.35">
      <c r="T8749" s="44">
        <v>8748</v>
      </c>
    </row>
    <row r="8750" spans="20:20" x14ac:dyDescent="0.35">
      <c r="T8750" s="44">
        <v>8749</v>
      </c>
    </row>
    <row r="8751" spans="20:20" x14ac:dyDescent="0.35">
      <c r="T8751" s="44">
        <v>8750</v>
      </c>
    </row>
    <row r="8752" spans="20:20" x14ac:dyDescent="0.35">
      <c r="T8752" s="44">
        <v>8751</v>
      </c>
    </row>
    <row r="8753" spans="20:20" x14ac:dyDescent="0.35">
      <c r="T8753" s="44">
        <v>8752</v>
      </c>
    </row>
    <row r="8754" spans="20:20" x14ac:dyDescent="0.35">
      <c r="T8754" s="44">
        <v>8753</v>
      </c>
    </row>
    <row r="8755" spans="20:20" x14ac:dyDescent="0.35">
      <c r="T8755" s="44">
        <v>8754</v>
      </c>
    </row>
    <row r="8756" spans="20:20" x14ac:dyDescent="0.35">
      <c r="T8756" s="44">
        <v>8755</v>
      </c>
    </row>
    <row r="8757" spans="20:20" x14ac:dyDescent="0.35">
      <c r="T8757" s="44">
        <v>8756</v>
      </c>
    </row>
    <row r="8758" spans="20:20" x14ac:dyDescent="0.35">
      <c r="T8758" s="44">
        <v>8757</v>
      </c>
    </row>
    <row r="8759" spans="20:20" x14ac:dyDescent="0.35">
      <c r="T8759" s="44">
        <v>8758</v>
      </c>
    </row>
    <row r="8760" spans="20:20" x14ac:dyDescent="0.35">
      <c r="T8760" s="44">
        <v>8759</v>
      </c>
    </row>
    <row r="8761" spans="20:20" x14ac:dyDescent="0.35">
      <c r="T8761" s="44">
        <v>8760</v>
      </c>
    </row>
    <row r="8762" spans="20:20" x14ac:dyDescent="0.35">
      <c r="T8762" s="44">
        <v>8761</v>
      </c>
    </row>
    <row r="8763" spans="20:20" x14ac:dyDescent="0.35">
      <c r="T8763" s="44">
        <v>8762</v>
      </c>
    </row>
    <row r="8764" spans="20:20" x14ac:dyDescent="0.35">
      <c r="T8764" s="44">
        <v>8763</v>
      </c>
    </row>
    <row r="8765" spans="20:20" x14ac:dyDescent="0.35">
      <c r="T8765" s="44">
        <v>8764</v>
      </c>
    </row>
    <row r="8766" spans="20:20" x14ac:dyDescent="0.35">
      <c r="T8766" s="44">
        <v>8765</v>
      </c>
    </row>
    <row r="8767" spans="20:20" x14ac:dyDescent="0.35">
      <c r="T8767" s="44">
        <v>8766</v>
      </c>
    </row>
    <row r="8768" spans="20:20" x14ac:dyDescent="0.35">
      <c r="T8768" s="44">
        <v>8767</v>
      </c>
    </row>
    <row r="8769" spans="20:20" x14ac:dyDescent="0.35">
      <c r="T8769" s="44">
        <v>8768</v>
      </c>
    </row>
    <row r="8770" spans="20:20" x14ac:dyDescent="0.35">
      <c r="T8770" s="44">
        <v>8769</v>
      </c>
    </row>
    <row r="8771" spans="20:20" x14ac:dyDescent="0.35">
      <c r="T8771" s="44">
        <v>8770</v>
      </c>
    </row>
    <row r="8772" spans="20:20" x14ac:dyDescent="0.35">
      <c r="T8772" s="44">
        <v>8771</v>
      </c>
    </row>
    <row r="8773" spans="20:20" x14ac:dyDescent="0.35">
      <c r="T8773" s="44">
        <v>8772</v>
      </c>
    </row>
    <row r="8774" spans="20:20" x14ac:dyDescent="0.35">
      <c r="T8774" s="44">
        <v>8773</v>
      </c>
    </row>
    <row r="8775" spans="20:20" x14ac:dyDescent="0.35">
      <c r="T8775" s="44">
        <v>8774</v>
      </c>
    </row>
    <row r="8776" spans="20:20" x14ac:dyDescent="0.35">
      <c r="T8776" s="44">
        <v>8775</v>
      </c>
    </row>
    <row r="8777" spans="20:20" x14ac:dyDescent="0.35">
      <c r="T8777" s="44">
        <v>8776</v>
      </c>
    </row>
    <row r="8778" spans="20:20" x14ac:dyDescent="0.35">
      <c r="T8778" s="44">
        <v>8777</v>
      </c>
    </row>
    <row r="8779" spans="20:20" x14ac:dyDescent="0.35">
      <c r="T8779" s="44">
        <v>8778</v>
      </c>
    </row>
    <row r="8780" spans="20:20" x14ac:dyDescent="0.35">
      <c r="T8780" s="44">
        <v>8779</v>
      </c>
    </row>
    <row r="8781" spans="20:20" x14ac:dyDescent="0.35">
      <c r="T8781" s="44">
        <v>8780</v>
      </c>
    </row>
    <row r="8782" spans="20:20" x14ac:dyDescent="0.35">
      <c r="T8782" s="44">
        <v>8781</v>
      </c>
    </row>
    <row r="8783" spans="20:20" x14ac:dyDescent="0.35">
      <c r="T8783" s="44">
        <v>8782</v>
      </c>
    </row>
    <row r="8784" spans="20:20" x14ac:dyDescent="0.35">
      <c r="T8784" s="44">
        <v>8783</v>
      </c>
    </row>
    <row r="8785" spans="20:20" x14ac:dyDescent="0.35">
      <c r="T8785" s="44">
        <v>8784</v>
      </c>
    </row>
    <row r="8786" spans="20:20" x14ac:dyDescent="0.35">
      <c r="T8786" s="44">
        <v>8785</v>
      </c>
    </row>
    <row r="8787" spans="20:20" x14ac:dyDescent="0.35">
      <c r="T8787" s="44">
        <v>8786</v>
      </c>
    </row>
    <row r="8788" spans="20:20" x14ac:dyDescent="0.35">
      <c r="T8788" s="44">
        <v>8787</v>
      </c>
    </row>
    <row r="8789" spans="20:20" x14ac:dyDescent="0.35">
      <c r="T8789" s="44">
        <v>8788</v>
      </c>
    </row>
    <row r="8790" spans="20:20" x14ac:dyDescent="0.35">
      <c r="T8790" s="44">
        <v>8789</v>
      </c>
    </row>
    <row r="8791" spans="20:20" x14ac:dyDescent="0.35">
      <c r="T8791" s="44">
        <v>8790</v>
      </c>
    </row>
    <row r="8792" spans="20:20" x14ac:dyDescent="0.35">
      <c r="T8792" s="44">
        <v>8791</v>
      </c>
    </row>
    <row r="8793" spans="20:20" x14ac:dyDescent="0.35">
      <c r="T8793" s="44">
        <v>8792</v>
      </c>
    </row>
    <row r="8794" spans="20:20" x14ac:dyDescent="0.35">
      <c r="T8794" s="44">
        <v>8793</v>
      </c>
    </row>
    <row r="8795" spans="20:20" x14ac:dyDescent="0.35">
      <c r="T8795" s="44">
        <v>8794</v>
      </c>
    </row>
    <row r="8796" spans="20:20" x14ac:dyDescent="0.35">
      <c r="T8796" s="44">
        <v>8795</v>
      </c>
    </row>
    <row r="8797" spans="20:20" x14ac:dyDescent="0.35">
      <c r="T8797" s="44">
        <v>8796</v>
      </c>
    </row>
    <row r="8798" spans="20:20" x14ac:dyDescent="0.35">
      <c r="T8798" s="44">
        <v>8797</v>
      </c>
    </row>
    <row r="8799" spans="20:20" x14ac:dyDescent="0.35">
      <c r="T8799" s="44">
        <v>8798</v>
      </c>
    </row>
    <row r="8800" spans="20:20" x14ac:dyDescent="0.35">
      <c r="T8800" s="44">
        <v>8799</v>
      </c>
    </row>
    <row r="8801" spans="20:20" x14ac:dyDescent="0.35">
      <c r="T8801" s="44">
        <v>8800</v>
      </c>
    </row>
    <row r="8802" spans="20:20" x14ac:dyDescent="0.35">
      <c r="T8802" s="44">
        <v>8801</v>
      </c>
    </row>
    <row r="8803" spans="20:20" x14ac:dyDescent="0.35">
      <c r="T8803" s="44">
        <v>8802</v>
      </c>
    </row>
    <row r="8804" spans="20:20" x14ac:dyDescent="0.35">
      <c r="T8804" s="44">
        <v>8803</v>
      </c>
    </row>
    <row r="8805" spans="20:20" x14ac:dyDescent="0.35">
      <c r="T8805" s="44">
        <v>8804</v>
      </c>
    </row>
    <row r="8806" spans="20:20" x14ac:dyDescent="0.35">
      <c r="T8806" s="44">
        <v>8805</v>
      </c>
    </row>
    <row r="8807" spans="20:20" x14ac:dyDescent="0.35">
      <c r="T8807" s="44">
        <v>8806</v>
      </c>
    </row>
    <row r="8808" spans="20:20" x14ac:dyDescent="0.35">
      <c r="T8808" s="44">
        <v>8807</v>
      </c>
    </row>
    <row r="8809" spans="20:20" x14ac:dyDescent="0.35">
      <c r="T8809" s="44">
        <v>8808</v>
      </c>
    </row>
    <row r="8810" spans="20:20" x14ac:dyDescent="0.35">
      <c r="T8810" s="44">
        <v>8809</v>
      </c>
    </row>
    <row r="8811" spans="20:20" x14ac:dyDescent="0.35">
      <c r="T8811" s="44">
        <v>8810</v>
      </c>
    </row>
    <row r="8812" spans="20:20" x14ac:dyDescent="0.35">
      <c r="T8812" s="44">
        <v>8811</v>
      </c>
    </row>
    <row r="8813" spans="20:20" x14ac:dyDescent="0.35">
      <c r="T8813" s="44">
        <v>8812</v>
      </c>
    </row>
    <row r="8814" spans="20:20" x14ac:dyDescent="0.35">
      <c r="T8814" s="44">
        <v>8813</v>
      </c>
    </row>
    <row r="8815" spans="20:20" x14ac:dyDescent="0.35">
      <c r="T8815" s="44">
        <v>8814</v>
      </c>
    </row>
    <row r="8816" spans="20:20" x14ac:dyDescent="0.35">
      <c r="T8816" s="44">
        <v>8815</v>
      </c>
    </row>
    <row r="8817" spans="20:20" x14ac:dyDescent="0.35">
      <c r="T8817" s="44">
        <v>8816</v>
      </c>
    </row>
    <row r="8818" spans="20:20" x14ac:dyDescent="0.35">
      <c r="T8818" s="44">
        <v>8817</v>
      </c>
    </row>
    <row r="8819" spans="20:20" x14ac:dyDescent="0.35">
      <c r="T8819" s="44">
        <v>8818</v>
      </c>
    </row>
    <row r="8820" spans="20:20" x14ac:dyDescent="0.35">
      <c r="T8820" s="44">
        <v>8819</v>
      </c>
    </row>
    <row r="8821" spans="20:20" x14ac:dyDescent="0.35">
      <c r="T8821" s="44">
        <v>8820</v>
      </c>
    </row>
    <row r="8822" spans="20:20" x14ac:dyDescent="0.35">
      <c r="T8822" s="44">
        <v>8821</v>
      </c>
    </row>
    <row r="8823" spans="20:20" x14ac:dyDescent="0.35">
      <c r="T8823" s="44">
        <v>8822</v>
      </c>
    </row>
    <row r="8824" spans="20:20" x14ac:dyDescent="0.35">
      <c r="T8824" s="44">
        <v>8823</v>
      </c>
    </row>
    <row r="8825" spans="20:20" x14ac:dyDescent="0.35">
      <c r="T8825" s="44">
        <v>8824</v>
      </c>
    </row>
    <row r="8826" spans="20:20" x14ac:dyDescent="0.35">
      <c r="T8826" s="44">
        <v>8825</v>
      </c>
    </row>
    <row r="8827" spans="20:20" x14ac:dyDescent="0.35">
      <c r="T8827" s="44">
        <v>8826</v>
      </c>
    </row>
    <row r="8828" spans="20:20" x14ac:dyDescent="0.35">
      <c r="T8828" s="44">
        <v>8827</v>
      </c>
    </row>
    <row r="8829" spans="20:20" x14ac:dyDescent="0.35">
      <c r="T8829" s="44">
        <v>8828</v>
      </c>
    </row>
    <row r="8830" spans="20:20" x14ac:dyDescent="0.35">
      <c r="T8830" s="44">
        <v>8829</v>
      </c>
    </row>
    <row r="8831" spans="20:20" x14ac:dyDescent="0.35">
      <c r="T8831" s="44">
        <v>8830</v>
      </c>
    </row>
    <row r="8832" spans="20:20" x14ac:dyDescent="0.35">
      <c r="T8832" s="44">
        <v>8831</v>
      </c>
    </row>
    <row r="8833" spans="20:20" x14ac:dyDescent="0.35">
      <c r="T8833" s="44">
        <v>8832</v>
      </c>
    </row>
    <row r="8834" spans="20:20" x14ac:dyDescent="0.35">
      <c r="T8834" s="44">
        <v>8833</v>
      </c>
    </row>
    <row r="8835" spans="20:20" x14ac:dyDescent="0.35">
      <c r="T8835" s="44">
        <v>8834</v>
      </c>
    </row>
    <row r="8836" spans="20:20" x14ac:dyDescent="0.35">
      <c r="T8836" s="44">
        <v>8835</v>
      </c>
    </row>
    <row r="8837" spans="20:20" x14ac:dyDescent="0.35">
      <c r="T8837" s="44">
        <v>8836</v>
      </c>
    </row>
    <row r="8838" spans="20:20" x14ac:dyDescent="0.35">
      <c r="T8838" s="44">
        <v>8837</v>
      </c>
    </row>
    <row r="8839" spans="20:20" x14ac:dyDescent="0.35">
      <c r="T8839" s="44">
        <v>8838</v>
      </c>
    </row>
    <row r="8840" spans="20:20" x14ac:dyDescent="0.35">
      <c r="T8840" s="44">
        <v>8839</v>
      </c>
    </row>
    <row r="8841" spans="20:20" x14ac:dyDescent="0.35">
      <c r="T8841" s="44">
        <v>8840</v>
      </c>
    </row>
    <row r="8842" spans="20:20" x14ac:dyDescent="0.35">
      <c r="T8842" s="44">
        <v>8841</v>
      </c>
    </row>
    <row r="8843" spans="20:20" x14ac:dyDescent="0.35">
      <c r="T8843" s="44">
        <v>8842</v>
      </c>
    </row>
    <row r="8844" spans="20:20" x14ac:dyDescent="0.35">
      <c r="T8844" s="44">
        <v>8843</v>
      </c>
    </row>
    <row r="8845" spans="20:20" x14ac:dyDescent="0.35">
      <c r="T8845" s="44">
        <v>8844</v>
      </c>
    </row>
    <row r="8846" spans="20:20" x14ac:dyDescent="0.35">
      <c r="T8846" s="44">
        <v>8845</v>
      </c>
    </row>
    <row r="8847" spans="20:20" x14ac:dyDescent="0.35">
      <c r="T8847" s="44">
        <v>8846</v>
      </c>
    </row>
    <row r="8848" spans="20:20" x14ac:dyDescent="0.35">
      <c r="T8848" s="44">
        <v>8847</v>
      </c>
    </row>
    <row r="8849" spans="20:20" x14ac:dyDescent="0.35">
      <c r="T8849" s="44">
        <v>8848</v>
      </c>
    </row>
    <row r="8850" spans="20:20" x14ac:dyDescent="0.35">
      <c r="T8850" s="44">
        <v>8849</v>
      </c>
    </row>
    <row r="8851" spans="20:20" x14ac:dyDescent="0.35">
      <c r="T8851" s="44">
        <v>8850</v>
      </c>
    </row>
    <row r="8852" spans="20:20" x14ac:dyDescent="0.35">
      <c r="T8852" s="44">
        <v>8851</v>
      </c>
    </row>
    <row r="8853" spans="20:20" x14ac:dyDescent="0.35">
      <c r="T8853" s="44">
        <v>8852</v>
      </c>
    </row>
    <row r="8854" spans="20:20" x14ac:dyDescent="0.35">
      <c r="T8854" s="44">
        <v>8853</v>
      </c>
    </row>
    <row r="8855" spans="20:20" x14ac:dyDescent="0.35">
      <c r="T8855" s="44">
        <v>8854</v>
      </c>
    </row>
    <row r="8856" spans="20:20" x14ac:dyDescent="0.35">
      <c r="T8856" s="44">
        <v>8855</v>
      </c>
    </row>
    <row r="8857" spans="20:20" x14ac:dyDescent="0.35">
      <c r="T8857" s="44">
        <v>8856</v>
      </c>
    </row>
    <row r="8858" spans="20:20" x14ac:dyDescent="0.35">
      <c r="T8858" s="44">
        <v>8857</v>
      </c>
    </row>
    <row r="8859" spans="20:20" x14ac:dyDescent="0.35">
      <c r="T8859" s="44">
        <v>8858</v>
      </c>
    </row>
    <row r="8860" spans="20:20" x14ac:dyDescent="0.35">
      <c r="T8860" s="44">
        <v>8859</v>
      </c>
    </row>
    <row r="8861" spans="20:20" x14ac:dyDescent="0.35">
      <c r="T8861" s="44">
        <v>8860</v>
      </c>
    </row>
    <row r="8862" spans="20:20" x14ac:dyDescent="0.35">
      <c r="T8862" s="44">
        <v>8861</v>
      </c>
    </row>
    <row r="8863" spans="20:20" x14ac:dyDescent="0.35">
      <c r="T8863" s="44">
        <v>8862</v>
      </c>
    </row>
    <row r="8864" spans="20:20" x14ac:dyDescent="0.35">
      <c r="T8864" s="44">
        <v>8863</v>
      </c>
    </row>
    <row r="8865" spans="20:20" x14ac:dyDescent="0.35">
      <c r="T8865" s="44">
        <v>8864</v>
      </c>
    </row>
    <row r="8866" spans="20:20" x14ac:dyDescent="0.35">
      <c r="T8866" s="44">
        <v>8865</v>
      </c>
    </row>
    <row r="8867" spans="20:20" x14ac:dyDescent="0.35">
      <c r="T8867" s="44">
        <v>8866</v>
      </c>
    </row>
    <row r="8868" spans="20:20" x14ac:dyDescent="0.35">
      <c r="T8868" s="44">
        <v>8867</v>
      </c>
    </row>
    <row r="8869" spans="20:20" x14ac:dyDescent="0.35">
      <c r="T8869" s="44">
        <v>8868</v>
      </c>
    </row>
    <row r="8870" spans="20:20" x14ac:dyDescent="0.35">
      <c r="T8870" s="44">
        <v>8869</v>
      </c>
    </row>
    <row r="8871" spans="20:20" x14ac:dyDescent="0.35">
      <c r="T8871" s="44">
        <v>8870</v>
      </c>
    </row>
    <row r="8872" spans="20:20" x14ac:dyDescent="0.35">
      <c r="T8872" s="44">
        <v>8871</v>
      </c>
    </row>
    <row r="8873" spans="20:20" x14ac:dyDescent="0.35">
      <c r="T8873" s="44">
        <v>8872</v>
      </c>
    </row>
    <row r="8874" spans="20:20" x14ac:dyDescent="0.35">
      <c r="T8874" s="44">
        <v>8873</v>
      </c>
    </row>
    <row r="8875" spans="20:20" x14ac:dyDescent="0.35">
      <c r="T8875" s="44">
        <v>8874</v>
      </c>
    </row>
    <row r="8876" spans="20:20" x14ac:dyDescent="0.35">
      <c r="T8876" s="44">
        <v>8875</v>
      </c>
    </row>
    <row r="8877" spans="20:20" x14ac:dyDescent="0.35">
      <c r="T8877" s="44">
        <v>8876</v>
      </c>
    </row>
    <row r="8878" spans="20:20" x14ac:dyDescent="0.35">
      <c r="T8878" s="44">
        <v>8877</v>
      </c>
    </row>
    <row r="8879" spans="20:20" x14ac:dyDescent="0.35">
      <c r="T8879" s="44">
        <v>8878</v>
      </c>
    </row>
    <row r="8880" spans="20:20" x14ac:dyDescent="0.35">
      <c r="T8880" s="44">
        <v>8879</v>
      </c>
    </row>
    <row r="8881" spans="20:20" x14ac:dyDescent="0.35">
      <c r="T8881" s="44">
        <v>8880</v>
      </c>
    </row>
    <row r="8882" spans="20:20" x14ac:dyDescent="0.35">
      <c r="T8882" s="44">
        <v>8881</v>
      </c>
    </row>
    <row r="8883" spans="20:20" x14ac:dyDescent="0.35">
      <c r="T8883" s="44">
        <v>8882</v>
      </c>
    </row>
    <row r="8884" spans="20:20" x14ac:dyDescent="0.35">
      <c r="T8884" s="44">
        <v>8883</v>
      </c>
    </row>
    <row r="8885" spans="20:20" x14ac:dyDescent="0.35">
      <c r="T8885" s="44">
        <v>8884</v>
      </c>
    </row>
    <row r="8886" spans="20:20" x14ac:dyDescent="0.35">
      <c r="T8886" s="44">
        <v>8885</v>
      </c>
    </row>
    <row r="8887" spans="20:20" x14ac:dyDescent="0.35">
      <c r="T8887" s="44">
        <v>8886</v>
      </c>
    </row>
    <row r="8888" spans="20:20" x14ac:dyDescent="0.35">
      <c r="T8888" s="44">
        <v>8887</v>
      </c>
    </row>
    <row r="8889" spans="20:20" x14ac:dyDescent="0.35">
      <c r="T8889" s="44">
        <v>8888</v>
      </c>
    </row>
    <row r="8890" spans="20:20" x14ac:dyDescent="0.35">
      <c r="T8890" s="44">
        <v>8889</v>
      </c>
    </row>
    <row r="8891" spans="20:20" x14ac:dyDescent="0.35">
      <c r="T8891" s="44">
        <v>8890</v>
      </c>
    </row>
    <row r="8892" spans="20:20" x14ac:dyDescent="0.35">
      <c r="T8892" s="44">
        <v>8891</v>
      </c>
    </row>
    <row r="8893" spans="20:20" x14ac:dyDescent="0.35">
      <c r="T8893" s="44">
        <v>8892</v>
      </c>
    </row>
    <row r="8894" spans="20:20" x14ac:dyDescent="0.35">
      <c r="T8894" s="44">
        <v>8893</v>
      </c>
    </row>
    <row r="8895" spans="20:20" x14ac:dyDescent="0.35">
      <c r="T8895" s="44">
        <v>8894</v>
      </c>
    </row>
    <row r="8896" spans="20:20" x14ac:dyDescent="0.35">
      <c r="T8896" s="44">
        <v>8895</v>
      </c>
    </row>
    <row r="8897" spans="20:20" x14ac:dyDescent="0.35">
      <c r="T8897" s="44">
        <v>8896</v>
      </c>
    </row>
    <row r="8898" spans="20:20" x14ac:dyDescent="0.35">
      <c r="T8898" s="44">
        <v>8897</v>
      </c>
    </row>
    <row r="8899" spans="20:20" x14ac:dyDescent="0.35">
      <c r="T8899" s="44">
        <v>8898</v>
      </c>
    </row>
    <row r="8900" spans="20:20" x14ac:dyDescent="0.35">
      <c r="T8900" s="44">
        <v>8899</v>
      </c>
    </row>
    <row r="8901" spans="20:20" x14ac:dyDescent="0.35">
      <c r="T8901" s="44">
        <v>8900</v>
      </c>
    </row>
    <row r="8902" spans="20:20" x14ac:dyDescent="0.35">
      <c r="T8902" s="44">
        <v>8901</v>
      </c>
    </row>
    <row r="8903" spans="20:20" x14ac:dyDescent="0.35">
      <c r="T8903" s="44">
        <v>8902</v>
      </c>
    </row>
    <row r="8904" spans="20:20" x14ac:dyDescent="0.35">
      <c r="T8904" s="44">
        <v>8903</v>
      </c>
    </row>
    <row r="8905" spans="20:20" x14ac:dyDescent="0.35">
      <c r="T8905" s="44">
        <v>8904</v>
      </c>
    </row>
    <row r="8906" spans="20:20" x14ac:dyDescent="0.35">
      <c r="T8906" s="44">
        <v>8905</v>
      </c>
    </row>
    <row r="8907" spans="20:20" x14ac:dyDescent="0.35">
      <c r="T8907" s="44">
        <v>8906</v>
      </c>
    </row>
    <row r="8908" spans="20:20" x14ac:dyDescent="0.35">
      <c r="T8908" s="44">
        <v>8907</v>
      </c>
    </row>
    <row r="8909" spans="20:20" x14ac:dyDescent="0.35">
      <c r="T8909" s="44">
        <v>8908</v>
      </c>
    </row>
    <row r="8910" spans="20:20" x14ac:dyDescent="0.35">
      <c r="T8910" s="44">
        <v>8909</v>
      </c>
    </row>
    <row r="8911" spans="20:20" x14ac:dyDescent="0.35">
      <c r="T8911" s="44">
        <v>8910</v>
      </c>
    </row>
    <row r="8912" spans="20:20" x14ac:dyDescent="0.35">
      <c r="T8912" s="44">
        <v>8911</v>
      </c>
    </row>
    <row r="8913" spans="20:20" x14ac:dyDescent="0.35">
      <c r="T8913" s="44">
        <v>8912</v>
      </c>
    </row>
    <row r="8914" spans="20:20" x14ac:dyDescent="0.35">
      <c r="T8914" s="44">
        <v>8913</v>
      </c>
    </row>
    <row r="8915" spans="20:20" x14ac:dyDescent="0.35">
      <c r="T8915" s="44">
        <v>8914</v>
      </c>
    </row>
    <row r="8916" spans="20:20" x14ac:dyDescent="0.35">
      <c r="T8916" s="44">
        <v>8915</v>
      </c>
    </row>
    <row r="8917" spans="20:20" x14ac:dyDescent="0.35">
      <c r="T8917" s="44">
        <v>8916</v>
      </c>
    </row>
    <row r="8918" spans="20:20" x14ac:dyDescent="0.35">
      <c r="T8918" s="44">
        <v>8917</v>
      </c>
    </row>
    <row r="8919" spans="20:20" x14ac:dyDescent="0.35">
      <c r="T8919" s="44">
        <v>8918</v>
      </c>
    </row>
    <row r="8920" spans="20:20" x14ac:dyDescent="0.35">
      <c r="T8920" s="44">
        <v>8919</v>
      </c>
    </row>
    <row r="8921" spans="20:20" x14ac:dyDescent="0.35">
      <c r="T8921" s="44">
        <v>8920</v>
      </c>
    </row>
    <row r="8922" spans="20:20" x14ac:dyDescent="0.35">
      <c r="T8922" s="44">
        <v>8921</v>
      </c>
    </row>
    <row r="8923" spans="20:20" x14ac:dyDescent="0.35">
      <c r="T8923" s="44">
        <v>8922</v>
      </c>
    </row>
    <row r="8924" spans="20:20" x14ac:dyDescent="0.35">
      <c r="T8924" s="44">
        <v>8923</v>
      </c>
    </row>
    <row r="8925" spans="20:20" x14ac:dyDescent="0.35">
      <c r="T8925" s="44">
        <v>8924</v>
      </c>
    </row>
    <row r="8926" spans="20:20" x14ac:dyDescent="0.35">
      <c r="T8926" s="44">
        <v>8925</v>
      </c>
    </row>
    <row r="8927" spans="20:20" x14ac:dyDescent="0.35">
      <c r="T8927" s="44">
        <v>8926</v>
      </c>
    </row>
    <row r="8928" spans="20:20" x14ac:dyDescent="0.35">
      <c r="T8928" s="44">
        <v>8927</v>
      </c>
    </row>
    <row r="8929" spans="20:20" x14ac:dyDescent="0.35">
      <c r="T8929" s="44">
        <v>8928</v>
      </c>
    </row>
    <row r="8930" spans="20:20" x14ac:dyDescent="0.35">
      <c r="T8930" s="44">
        <v>8929</v>
      </c>
    </row>
    <row r="8931" spans="20:20" x14ac:dyDescent="0.35">
      <c r="T8931" s="44">
        <v>8930</v>
      </c>
    </row>
    <row r="8932" spans="20:20" x14ac:dyDescent="0.35">
      <c r="T8932" s="44">
        <v>8931</v>
      </c>
    </row>
    <row r="8933" spans="20:20" x14ac:dyDescent="0.35">
      <c r="T8933" s="44">
        <v>8932</v>
      </c>
    </row>
    <row r="8934" spans="20:20" x14ac:dyDescent="0.35">
      <c r="T8934" s="44">
        <v>8933</v>
      </c>
    </row>
    <row r="8935" spans="20:20" x14ac:dyDescent="0.35">
      <c r="T8935" s="44">
        <v>8934</v>
      </c>
    </row>
    <row r="8936" spans="20:20" x14ac:dyDescent="0.35">
      <c r="T8936" s="44">
        <v>8935</v>
      </c>
    </row>
    <row r="8937" spans="20:20" x14ac:dyDescent="0.35">
      <c r="T8937" s="44">
        <v>8936</v>
      </c>
    </row>
    <row r="8938" spans="20:20" x14ac:dyDescent="0.35">
      <c r="T8938" s="44">
        <v>8937</v>
      </c>
    </row>
    <row r="8939" spans="20:20" x14ac:dyDescent="0.35">
      <c r="T8939" s="44">
        <v>8938</v>
      </c>
    </row>
    <row r="8940" spans="20:20" x14ac:dyDescent="0.35">
      <c r="T8940" s="44">
        <v>8939</v>
      </c>
    </row>
    <row r="8941" spans="20:20" x14ac:dyDescent="0.35">
      <c r="T8941" s="44">
        <v>8940</v>
      </c>
    </row>
    <row r="8942" spans="20:20" x14ac:dyDescent="0.35">
      <c r="T8942" s="44">
        <v>8941</v>
      </c>
    </row>
    <row r="8943" spans="20:20" x14ac:dyDescent="0.35">
      <c r="T8943" s="44">
        <v>8942</v>
      </c>
    </row>
    <row r="8944" spans="20:20" x14ac:dyDescent="0.35">
      <c r="T8944" s="44">
        <v>8943</v>
      </c>
    </row>
    <row r="8945" spans="20:20" x14ac:dyDescent="0.35">
      <c r="T8945" s="44">
        <v>8944</v>
      </c>
    </row>
    <row r="8946" spans="20:20" x14ac:dyDescent="0.35">
      <c r="T8946" s="44">
        <v>8945</v>
      </c>
    </row>
    <row r="8947" spans="20:20" x14ac:dyDescent="0.35">
      <c r="T8947" s="44">
        <v>8946</v>
      </c>
    </row>
    <row r="8948" spans="20:20" x14ac:dyDescent="0.35">
      <c r="T8948" s="44">
        <v>8947</v>
      </c>
    </row>
    <row r="8949" spans="20:20" x14ac:dyDescent="0.35">
      <c r="T8949" s="44">
        <v>8948</v>
      </c>
    </row>
    <row r="8950" spans="20:20" x14ac:dyDescent="0.35">
      <c r="T8950" s="44">
        <v>8949</v>
      </c>
    </row>
    <row r="8951" spans="20:20" x14ac:dyDescent="0.35">
      <c r="T8951" s="44">
        <v>8950</v>
      </c>
    </row>
    <row r="8952" spans="20:20" x14ac:dyDescent="0.35">
      <c r="T8952" s="44">
        <v>8951</v>
      </c>
    </row>
    <row r="8953" spans="20:20" x14ac:dyDescent="0.35">
      <c r="T8953" s="44">
        <v>8952</v>
      </c>
    </row>
    <row r="8954" spans="20:20" x14ac:dyDescent="0.35">
      <c r="T8954" s="44">
        <v>8953</v>
      </c>
    </row>
    <row r="8955" spans="20:20" x14ac:dyDescent="0.35">
      <c r="T8955" s="44">
        <v>8954</v>
      </c>
    </row>
    <row r="8956" spans="20:20" x14ac:dyDescent="0.35">
      <c r="T8956" s="44">
        <v>8955</v>
      </c>
    </row>
    <row r="8957" spans="20:20" x14ac:dyDescent="0.35">
      <c r="T8957" s="44">
        <v>8956</v>
      </c>
    </row>
    <row r="8958" spans="20:20" x14ac:dyDescent="0.35">
      <c r="T8958" s="44">
        <v>8957</v>
      </c>
    </row>
    <row r="8959" spans="20:20" x14ac:dyDescent="0.35">
      <c r="T8959" s="44">
        <v>8958</v>
      </c>
    </row>
    <row r="8960" spans="20:20" x14ac:dyDescent="0.35">
      <c r="T8960" s="44">
        <v>8959</v>
      </c>
    </row>
    <row r="8961" spans="20:20" x14ac:dyDescent="0.35">
      <c r="T8961" s="44">
        <v>8960</v>
      </c>
    </row>
    <row r="8962" spans="20:20" x14ac:dyDescent="0.35">
      <c r="T8962" s="44">
        <v>8961</v>
      </c>
    </row>
    <row r="8963" spans="20:20" x14ac:dyDescent="0.35">
      <c r="T8963" s="44">
        <v>8962</v>
      </c>
    </row>
    <row r="8964" spans="20:20" x14ac:dyDescent="0.35">
      <c r="T8964" s="44">
        <v>8963</v>
      </c>
    </row>
    <row r="8965" spans="20:20" x14ac:dyDescent="0.35">
      <c r="T8965" s="44">
        <v>8964</v>
      </c>
    </row>
    <row r="8966" spans="20:20" x14ac:dyDescent="0.35">
      <c r="T8966" s="44">
        <v>8965</v>
      </c>
    </row>
    <row r="8967" spans="20:20" x14ac:dyDescent="0.35">
      <c r="T8967" s="44">
        <v>8966</v>
      </c>
    </row>
    <row r="8968" spans="20:20" x14ac:dyDescent="0.35">
      <c r="T8968" s="44">
        <v>8967</v>
      </c>
    </row>
    <row r="8969" spans="20:20" x14ac:dyDescent="0.35">
      <c r="T8969" s="44">
        <v>8968</v>
      </c>
    </row>
    <row r="8970" spans="20:20" x14ac:dyDescent="0.35">
      <c r="T8970" s="44">
        <v>8969</v>
      </c>
    </row>
    <row r="8971" spans="20:20" x14ac:dyDescent="0.35">
      <c r="T8971" s="44">
        <v>8970</v>
      </c>
    </row>
    <row r="8972" spans="20:20" x14ac:dyDescent="0.35">
      <c r="T8972" s="44">
        <v>8971</v>
      </c>
    </row>
    <row r="8973" spans="20:20" x14ac:dyDescent="0.35">
      <c r="T8973" s="44">
        <v>8972</v>
      </c>
    </row>
    <row r="8974" spans="20:20" x14ac:dyDescent="0.35">
      <c r="T8974" s="44">
        <v>8973</v>
      </c>
    </row>
    <row r="8975" spans="20:20" x14ac:dyDescent="0.35">
      <c r="T8975" s="44">
        <v>8974</v>
      </c>
    </row>
    <row r="8976" spans="20:20" x14ac:dyDescent="0.35">
      <c r="T8976" s="44">
        <v>8975</v>
      </c>
    </row>
    <row r="8977" spans="20:20" x14ac:dyDescent="0.35">
      <c r="T8977" s="44">
        <v>8976</v>
      </c>
    </row>
    <row r="8978" spans="20:20" x14ac:dyDescent="0.35">
      <c r="T8978" s="44">
        <v>8977</v>
      </c>
    </row>
    <row r="8979" spans="20:20" x14ac:dyDescent="0.35">
      <c r="T8979" s="44">
        <v>8978</v>
      </c>
    </row>
    <row r="8980" spans="20:20" x14ac:dyDescent="0.35">
      <c r="T8980" s="44">
        <v>8979</v>
      </c>
    </row>
    <row r="8981" spans="20:20" x14ac:dyDescent="0.35">
      <c r="T8981" s="44">
        <v>8980</v>
      </c>
    </row>
    <row r="8982" spans="20:20" x14ac:dyDescent="0.35">
      <c r="T8982" s="44">
        <v>8981</v>
      </c>
    </row>
    <row r="8983" spans="20:20" x14ac:dyDescent="0.35">
      <c r="T8983" s="44">
        <v>8982</v>
      </c>
    </row>
    <row r="8984" spans="20:20" x14ac:dyDescent="0.35">
      <c r="T8984" s="44">
        <v>8983</v>
      </c>
    </row>
    <row r="8985" spans="20:20" x14ac:dyDescent="0.35">
      <c r="T8985" s="44">
        <v>8984</v>
      </c>
    </row>
    <row r="8986" spans="20:20" x14ac:dyDescent="0.35">
      <c r="T8986" s="44">
        <v>8985</v>
      </c>
    </row>
    <row r="8987" spans="20:20" x14ac:dyDescent="0.35">
      <c r="T8987" s="44">
        <v>8986</v>
      </c>
    </row>
    <row r="8988" spans="20:20" x14ac:dyDescent="0.35">
      <c r="T8988" s="44">
        <v>8987</v>
      </c>
    </row>
    <row r="8989" spans="20:20" x14ac:dyDescent="0.35">
      <c r="T8989" s="44">
        <v>8988</v>
      </c>
    </row>
    <row r="8990" spans="20:20" x14ac:dyDescent="0.35">
      <c r="T8990" s="44">
        <v>8989</v>
      </c>
    </row>
    <row r="8991" spans="20:20" x14ac:dyDescent="0.35">
      <c r="T8991" s="44">
        <v>8990</v>
      </c>
    </row>
    <row r="8992" spans="20:20" x14ac:dyDescent="0.35">
      <c r="T8992" s="44">
        <v>8991</v>
      </c>
    </row>
    <row r="8993" spans="20:20" x14ac:dyDescent="0.35">
      <c r="T8993" s="44">
        <v>8992</v>
      </c>
    </row>
    <row r="8994" spans="20:20" x14ac:dyDescent="0.35">
      <c r="T8994" s="44">
        <v>8993</v>
      </c>
    </row>
    <row r="8995" spans="20:20" x14ac:dyDescent="0.35">
      <c r="T8995" s="44">
        <v>8994</v>
      </c>
    </row>
    <row r="8996" spans="20:20" x14ac:dyDescent="0.35">
      <c r="T8996" s="44">
        <v>8995</v>
      </c>
    </row>
    <row r="8997" spans="20:20" x14ac:dyDescent="0.35">
      <c r="T8997" s="44">
        <v>8996</v>
      </c>
    </row>
    <row r="8998" spans="20:20" x14ac:dyDescent="0.35">
      <c r="T8998" s="44">
        <v>8997</v>
      </c>
    </row>
    <row r="8999" spans="20:20" x14ac:dyDescent="0.35">
      <c r="T8999" s="44">
        <v>8998</v>
      </c>
    </row>
    <row r="9000" spans="20:20" x14ac:dyDescent="0.35">
      <c r="T9000" s="44">
        <v>8999</v>
      </c>
    </row>
    <row r="9001" spans="20:20" x14ac:dyDescent="0.35">
      <c r="T9001" s="44">
        <v>9000</v>
      </c>
    </row>
    <row r="9002" spans="20:20" x14ac:dyDescent="0.35">
      <c r="T9002" s="44">
        <v>9001</v>
      </c>
    </row>
    <row r="9003" spans="20:20" x14ac:dyDescent="0.35">
      <c r="T9003" s="44">
        <v>9002</v>
      </c>
    </row>
    <row r="9004" spans="20:20" x14ac:dyDescent="0.35">
      <c r="T9004" s="44">
        <v>9003</v>
      </c>
    </row>
    <row r="9005" spans="20:20" x14ac:dyDescent="0.35">
      <c r="T9005" s="44">
        <v>9004</v>
      </c>
    </row>
    <row r="9006" spans="20:20" x14ac:dyDescent="0.35">
      <c r="T9006" s="44">
        <v>9005</v>
      </c>
    </row>
    <row r="9007" spans="20:20" x14ac:dyDescent="0.35">
      <c r="T9007" s="44">
        <v>9006</v>
      </c>
    </row>
    <row r="9008" spans="20:20" x14ac:dyDescent="0.35">
      <c r="T9008" s="44">
        <v>9007</v>
      </c>
    </row>
    <row r="9009" spans="20:20" x14ac:dyDescent="0.35">
      <c r="T9009" s="44">
        <v>9008</v>
      </c>
    </row>
    <row r="9010" spans="20:20" x14ac:dyDescent="0.35">
      <c r="T9010" s="44">
        <v>9009</v>
      </c>
    </row>
    <row r="9011" spans="20:20" x14ac:dyDescent="0.35">
      <c r="T9011" s="44">
        <v>9010</v>
      </c>
    </row>
    <row r="9012" spans="20:20" x14ac:dyDescent="0.35">
      <c r="T9012" s="44">
        <v>9011</v>
      </c>
    </row>
    <row r="9013" spans="20:20" x14ac:dyDescent="0.35">
      <c r="T9013" s="44">
        <v>9012</v>
      </c>
    </row>
    <row r="9014" spans="20:20" x14ac:dyDescent="0.35">
      <c r="T9014" s="44">
        <v>9013</v>
      </c>
    </row>
    <row r="9015" spans="20:20" x14ac:dyDescent="0.35">
      <c r="T9015" s="44">
        <v>9014</v>
      </c>
    </row>
    <row r="9016" spans="20:20" x14ac:dyDescent="0.35">
      <c r="T9016" s="44">
        <v>9015</v>
      </c>
    </row>
    <row r="9017" spans="20:20" x14ac:dyDescent="0.35">
      <c r="T9017" s="44">
        <v>9016</v>
      </c>
    </row>
    <row r="9018" spans="20:20" x14ac:dyDescent="0.35">
      <c r="T9018" s="44">
        <v>9017</v>
      </c>
    </row>
    <row r="9019" spans="20:20" x14ac:dyDescent="0.35">
      <c r="T9019" s="44">
        <v>9018</v>
      </c>
    </row>
    <row r="9020" spans="20:20" x14ac:dyDescent="0.35">
      <c r="T9020" s="44">
        <v>9019</v>
      </c>
    </row>
    <row r="9021" spans="20:20" x14ac:dyDescent="0.35">
      <c r="T9021" s="44">
        <v>9020</v>
      </c>
    </row>
    <row r="9022" spans="20:20" x14ac:dyDescent="0.35">
      <c r="T9022" s="44">
        <v>9021</v>
      </c>
    </row>
    <row r="9023" spans="20:20" x14ac:dyDescent="0.35">
      <c r="T9023" s="44">
        <v>9022</v>
      </c>
    </row>
    <row r="9024" spans="20:20" x14ac:dyDescent="0.35">
      <c r="T9024" s="44">
        <v>9023</v>
      </c>
    </row>
    <row r="9025" spans="20:20" x14ac:dyDescent="0.35">
      <c r="T9025" s="44">
        <v>9024</v>
      </c>
    </row>
    <row r="9026" spans="20:20" x14ac:dyDescent="0.35">
      <c r="T9026" s="44">
        <v>9025</v>
      </c>
    </row>
    <row r="9027" spans="20:20" x14ac:dyDescent="0.35">
      <c r="T9027" s="44">
        <v>9026</v>
      </c>
    </row>
    <row r="9028" spans="20:20" x14ac:dyDescent="0.35">
      <c r="T9028" s="44">
        <v>9027</v>
      </c>
    </row>
    <row r="9029" spans="20:20" x14ac:dyDescent="0.35">
      <c r="T9029" s="44">
        <v>9028</v>
      </c>
    </row>
    <row r="9030" spans="20:20" x14ac:dyDescent="0.35">
      <c r="T9030" s="44">
        <v>9029</v>
      </c>
    </row>
    <row r="9031" spans="20:20" x14ac:dyDescent="0.35">
      <c r="T9031" s="44">
        <v>9030</v>
      </c>
    </row>
    <row r="9032" spans="20:20" x14ac:dyDescent="0.35">
      <c r="T9032" s="44">
        <v>9031</v>
      </c>
    </row>
    <row r="9033" spans="20:20" x14ac:dyDescent="0.35">
      <c r="T9033" s="44">
        <v>9032</v>
      </c>
    </row>
    <row r="9034" spans="20:20" x14ac:dyDescent="0.35">
      <c r="T9034" s="44">
        <v>9033</v>
      </c>
    </row>
    <row r="9035" spans="20:20" x14ac:dyDescent="0.35">
      <c r="T9035" s="44">
        <v>9034</v>
      </c>
    </row>
    <row r="9036" spans="20:20" x14ac:dyDescent="0.35">
      <c r="T9036" s="44">
        <v>9035</v>
      </c>
    </row>
    <row r="9037" spans="20:20" x14ac:dyDescent="0.35">
      <c r="T9037" s="44">
        <v>9036</v>
      </c>
    </row>
    <row r="9038" spans="20:20" x14ac:dyDescent="0.35">
      <c r="T9038" s="44">
        <v>9037</v>
      </c>
    </row>
    <row r="9039" spans="20:20" x14ac:dyDescent="0.35">
      <c r="T9039" s="44">
        <v>9038</v>
      </c>
    </row>
    <row r="9040" spans="20:20" x14ac:dyDescent="0.35">
      <c r="T9040" s="44">
        <v>9039</v>
      </c>
    </row>
    <row r="9041" spans="20:20" x14ac:dyDescent="0.35">
      <c r="T9041" s="44">
        <v>9040</v>
      </c>
    </row>
    <row r="9042" spans="20:20" x14ac:dyDescent="0.35">
      <c r="T9042" s="44">
        <v>9041</v>
      </c>
    </row>
    <row r="9043" spans="20:20" x14ac:dyDescent="0.35">
      <c r="T9043" s="44">
        <v>9042</v>
      </c>
    </row>
    <row r="9044" spans="20:20" x14ac:dyDescent="0.35">
      <c r="T9044" s="44">
        <v>9043</v>
      </c>
    </row>
    <row r="9045" spans="20:20" x14ac:dyDescent="0.35">
      <c r="T9045" s="44">
        <v>9044</v>
      </c>
    </row>
    <row r="9046" spans="20:20" x14ac:dyDescent="0.35">
      <c r="T9046" s="44">
        <v>9045</v>
      </c>
    </row>
    <row r="9047" spans="20:20" x14ac:dyDescent="0.35">
      <c r="T9047" s="44">
        <v>9046</v>
      </c>
    </row>
    <row r="9048" spans="20:20" x14ac:dyDescent="0.35">
      <c r="T9048" s="44">
        <v>9047</v>
      </c>
    </row>
    <row r="9049" spans="20:20" x14ac:dyDescent="0.35">
      <c r="T9049" s="44">
        <v>9048</v>
      </c>
    </row>
    <row r="9050" spans="20:20" x14ac:dyDescent="0.35">
      <c r="T9050" s="44">
        <v>9049</v>
      </c>
    </row>
    <row r="9051" spans="20:20" x14ac:dyDescent="0.35">
      <c r="T9051" s="44">
        <v>9050</v>
      </c>
    </row>
    <row r="9052" spans="20:20" x14ac:dyDescent="0.35">
      <c r="T9052" s="44">
        <v>9051</v>
      </c>
    </row>
    <row r="9053" spans="20:20" x14ac:dyDescent="0.35">
      <c r="T9053" s="44">
        <v>9052</v>
      </c>
    </row>
    <row r="9054" spans="20:20" x14ac:dyDescent="0.35">
      <c r="T9054" s="44">
        <v>9053</v>
      </c>
    </row>
    <row r="9055" spans="20:20" x14ac:dyDescent="0.35">
      <c r="T9055" s="44">
        <v>9054</v>
      </c>
    </row>
    <row r="9056" spans="20:20" x14ac:dyDescent="0.35">
      <c r="T9056" s="44">
        <v>9055</v>
      </c>
    </row>
    <row r="9057" spans="20:20" x14ac:dyDescent="0.35">
      <c r="T9057" s="44">
        <v>9056</v>
      </c>
    </row>
    <row r="9058" spans="20:20" x14ac:dyDescent="0.35">
      <c r="T9058" s="44">
        <v>9057</v>
      </c>
    </row>
    <row r="9059" spans="20:20" x14ac:dyDescent="0.35">
      <c r="T9059" s="44">
        <v>9058</v>
      </c>
    </row>
    <row r="9060" spans="20:20" x14ac:dyDescent="0.35">
      <c r="T9060" s="44">
        <v>9059</v>
      </c>
    </row>
    <row r="9061" spans="20:20" x14ac:dyDescent="0.35">
      <c r="T9061" s="44">
        <v>9060</v>
      </c>
    </row>
    <row r="9062" spans="20:20" x14ac:dyDescent="0.35">
      <c r="T9062" s="44">
        <v>9061</v>
      </c>
    </row>
    <row r="9063" spans="20:20" x14ac:dyDescent="0.35">
      <c r="T9063" s="44">
        <v>9062</v>
      </c>
    </row>
    <row r="9064" spans="20:20" x14ac:dyDescent="0.35">
      <c r="T9064" s="44">
        <v>9063</v>
      </c>
    </row>
    <row r="9065" spans="20:20" x14ac:dyDescent="0.35">
      <c r="T9065" s="44">
        <v>9064</v>
      </c>
    </row>
    <row r="9066" spans="20:20" x14ac:dyDescent="0.35">
      <c r="T9066" s="44">
        <v>9065</v>
      </c>
    </row>
    <row r="9067" spans="20:20" x14ac:dyDescent="0.35">
      <c r="T9067" s="44">
        <v>9066</v>
      </c>
    </row>
    <row r="9068" spans="20:20" x14ac:dyDescent="0.35">
      <c r="T9068" s="44">
        <v>9067</v>
      </c>
    </row>
    <row r="9069" spans="20:20" x14ac:dyDescent="0.35">
      <c r="T9069" s="44">
        <v>9068</v>
      </c>
    </row>
    <row r="9070" spans="20:20" x14ac:dyDescent="0.35">
      <c r="T9070" s="44">
        <v>9069</v>
      </c>
    </row>
    <row r="9071" spans="20:20" x14ac:dyDescent="0.35">
      <c r="T9071" s="44">
        <v>9070</v>
      </c>
    </row>
    <row r="9072" spans="20:20" x14ac:dyDescent="0.35">
      <c r="T9072" s="44">
        <v>9071</v>
      </c>
    </row>
    <row r="9073" spans="20:20" x14ac:dyDescent="0.35">
      <c r="T9073" s="44">
        <v>9072</v>
      </c>
    </row>
    <row r="9074" spans="20:20" x14ac:dyDescent="0.35">
      <c r="T9074" s="44">
        <v>9073</v>
      </c>
    </row>
    <row r="9075" spans="20:20" x14ac:dyDescent="0.35">
      <c r="T9075" s="44">
        <v>9074</v>
      </c>
    </row>
    <row r="9076" spans="20:20" x14ac:dyDescent="0.35">
      <c r="T9076" s="44">
        <v>9075</v>
      </c>
    </row>
    <row r="9077" spans="20:20" x14ac:dyDescent="0.35">
      <c r="T9077" s="44">
        <v>9076</v>
      </c>
    </row>
    <row r="9078" spans="20:20" x14ac:dyDescent="0.35">
      <c r="T9078" s="44">
        <v>9077</v>
      </c>
    </row>
    <row r="9079" spans="20:20" x14ac:dyDescent="0.35">
      <c r="T9079" s="44">
        <v>9078</v>
      </c>
    </row>
    <row r="9080" spans="20:20" x14ac:dyDescent="0.35">
      <c r="T9080" s="44">
        <v>9079</v>
      </c>
    </row>
    <row r="9081" spans="20:20" x14ac:dyDescent="0.35">
      <c r="T9081" s="44">
        <v>9080</v>
      </c>
    </row>
    <row r="9082" spans="20:20" x14ac:dyDescent="0.35">
      <c r="T9082" s="44">
        <v>9081</v>
      </c>
    </row>
    <row r="9083" spans="20:20" x14ac:dyDescent="0.35">
      <c r="T9083" s="44">
        <v>9082</v>
      </c>
    </row>
    <row r="9084" spans="20:20" x14ac:dyDescent="0.35">
      <c r="T9084" s="44">
        <v>9083</v>
      </c>
    </row>
    <row r="9085" spans="20:20" x14ac:dyDescent="0.35">
      <c r="T9085" s="44">
        <v>9084</v>
      </c>
    </row>
    <row r="9086" spans="20:20" x14ac:dyDescent="0.35">
      <c r="T9086" s="44">
        <v>9085</v>
      </c>
    </row>
    <row r="9087" spans="20:20" x14ac:dyDescent="0.35">
      <c r="T9087" s="44">
        <v>9086</v>
      </c>
    </row>
    <row r="9088" spans="20:20" x14ac:dyDescent="0.35">
      <c r="T9088" s="44">
        <v>9087</v>
      </c>
    </row>
    <row r="9089" spans="20:20" x14ac:dyDescent="0.35">
      <c r="T9089" s="44">
        <v>9088</v>
      </c>
    </row>
    <row r="9090" spans="20:20" x14ac:dyDescent="0.35">
      <c r="T9090" s="44">
        <v>9089</v>
      </c>
    </row>
    <row r="9091" spans="20:20" x14ac:dyDescent="0.35">
      <c r="T9091" s="44">
        <v>9090</v>
      </c>
    </row>
    <row r="9092" spans="20:20" x14ac:dyDescent="0.35">
      <c r="T9092" s="44">
        <v>9091</v>
      </c>
    </row>
    <row r="9093" spans="20:20" x14ac:dyDescent="0.35">
      <c r="T9093" s="44">
        <v>9092</v>
      </c>
    </row>
    <row r="9094" spans="20:20" x14ac:dyDescent="0.35">
      <c r="T9094" s="44">
        <v>9093</v>
      </c>
    </row>
    <row r="9095" spans="20:20" x14ac:dyDescent="0.35">
      <c r="T9095" s="44">
        <v>9094</v>
      </c>
    </row>
    <row r="9096" spans="20:20" x14ac:dyDescent="0.35">
      <c r="T9096" s="44">
        <v>9095</v>
      </c>
    </row>
    <row r="9097" spans="20:20" x14ac:dyDescent="0.35">
      <c r="T9097" s="44">
        <v>9096</v>
      </c>
    </row>
    <row r="9098" spans="20:20" x14ac:dyDescent="0.35">
      <c r="T9098" s="44">
        <v>9097</v>
      </c>
    </row>
    <row r="9099" spans="20:20" x14ac:dyDescent="0.35">
      <c r="T9099" s="44">
        <v>9098</v>
      </c>
    </row>
    <row r="9100" spans="20:20" x14ac:dyDescent="0.35">
      <c r="T9100" s="44">
        <v>9099</v>
      </c>
    </row>
    <row r="9101" spans="20:20" x14ac:dyDescent="0.35">
      <c r="T9101" s="44">
        <v>9100</v>
      </c>
    </row>
    <row r="9102" spans="20:20" x14ac:dyDescent="0.35">
      <c r="T9102" s="44">
        <v>9101</v>
      </c>
    </row>
    <row r="9103" spans="20:20" x14ac:dyDescent="0.35">
      <c r="T9103" s="44">
        <v>9102</v>
      </c>
    </row>
    <row r="9104" spans="20:20" x14ac:dyDescent="0.35">
      <c r="T9104" s="44">
        <v>9103</v>
      </c>
    </row>
    <row r="9105" spans="20:20" x14ac:dyDescent="0.35">
      <c r="T9105" s="44">
        <v>9104</v>
      </c>
    </row>
    <row r="9106" spans="20:20" x14ac:dyDescent="0.35">
      <c r="T9106" s="44">
        <v>9105</v>
      </c>
    </row>
    <row r="9107" spans="20:20" x14ac:dyDescent="0.35">
      <c r="T9107" s="44">
        <v>9106</v>
      </c>
    </row>
    <row r="9108" spans="20:20" x14ac:dyDescent="0.35">
      <c r="T9108" s="44">
        <v>9107</v>
      </c>
    </row>
    <row r="9109" spans="20:20" x14ac:dyDescent="0.35">
      <c r="T9109" s="44">
        <v>9108</v>
      </c>
    </row>
    <row r="9110" spans="20:20" x14ac:dyDescent="0.35">
      <c r="T9110" s="44">
        <v>9109</v>
      </c>
    </row>
    <row r="9111" spans="20:20" x14ac:dyDescent="0.35">
      <c r="T9111" s="44">
        <v>9110</v>
      </c>
    </row>
    <row r="9112" spans="20:20" x14ac:dyDescent="0.35">
      <c r="T9112" s="44">
        <v>9111</v>
      </c>
    </row>
    <row r="9113" spans="20:20" x14ac:dyDescent="0.35">
      <c r="T9113" s="44">
        <v>9112</v>
      </c>
    </row>
    <row r="9114" spans="20:20" x14ac:dyDescent="0.35">
      <c r="T9114" s="44">
        <v>9113</v>
      </c>
    </row>
    <row r="9115" spans="20:20" x14ac:dyDescent="0.35">
      <c r="T9115" s="44">
        <v>9114</v>
      </c>
    </row>
    <row r="9116" spans="20:20" x14ac:dyDescent="0.35">
      <c r="T9116" s="44">
        <v>9115</v>
      </c>
    </row>
    <row r="9117" spans="20:20" x14ac:dyDescent="0.35">
      <c r="T9117" s="44">
        <v>9116</v>
      </c>
    </row>
    <row r="9118" spans="20:20" x14ac:dyDescent="0.35">
      <c r="T9118" s="44">
        <v>9117</v>
      </c>
    </row>
    <row r="9119" spans="20:20" x14ac:dyDescent="0.35">
      <c r="T9119" s="44">
        <v>9118</v>
      </c>
    </row>
    <row r="9120" spans="20:20" x14ac:dyDescent="0.35">
      <c r="T9120" s="44">
        <v>9119</v>
      </c>
    </row>
    <row r="9121" spans="20:20" x14ac:dyDescent="0.35">
      <c r="T9121" s="44">
        <v>9120</v>
      </c>
    </row>
    <row r="9122" spans="20:20" x14ac:dyDescent="0.35">
      <c r="T9122" s="44">
        <v>9121</v>
      </c>
    </row>
    <row r="9123" spans="20:20" x14ac:dyDescent="0.35">
      <c r="T9123" s="44">
        <v>9122</v>
      </c>
    </row>
    <row r="9124" spans="20:20" x14ac:dyDescent="0.35">
      <c r="T9124" s="44">
        <v>9123</v>
      </c>
    </row>
    <row r="9125" spans="20:20" x14ac:dyDescent="0.35">
      <c r="T9125" s="44">
        <v>9124</v>
      </c>
    </row>
    <row r="9126" spans="20:20" x14ac:dyDescent="0.35">
      <c r="T9126" s="44">
        <v>9125</v>
      </c>
    </row>
    <row r="9127" spans="20:20" x14ac:dyDescent="0.35">
      <c r="T9127" s="44">
        <v>9126</v>
      </c>
    </row>
    <row r="9128" spans="20:20" x14ac:dyDescent="0.35">
      <c r="T9128" s="44">
        <v>9127</v>
      </c>
    </row>
    <row r="9129" spans="20:20" x14ac:dyDescent="0.35">
      <c r="T9129" s="44">
        <v>9128</v>
      </c>
    </row>
    <row r="9130" spans="20:20" x14ac:dyDescent="0.35">
      <c r="T9130" s="44">
        <v>9129</v>
      </c>
    </row>
    <row r="9131" spans="20:20" x14ac:dyDescent="0.35">
      <c r="T9131" s="44">
        <v>9130</v>
      </c>
    </row>
    <row r="9132" spans="20:20" x14ac:dyDescent="0.35">
      <c r="T9132" s="44">
        <v>9131</v>
      </c>
    </row>
    <row r="9133" spans="20:20" x14ac:dyDescent="0.35">
      <c r="T9133" s="44">
        <v>9132</v>
      </c>
    </row>
    <row r="9134" spans="20:20" x14ac:dyDescent="0.35">
      <c r="T9134" s="44">
        <v>9133</v>
      </c>
    </row>
    <row r="9135" spans="20:20" x14ac:dyDescent="0.35">
      <c r="T9135" s="44">
        <v>9134</v>
      </c>
    </row>
    <row r="9136" spans="20:20" x14ac:dyDescent="0.35">
      <c r="T9136" s="44">
        <v>9135</v>
      </c>
    </row>
    <row r="9137" spans="20:20" x14ac:dyDescent="0.35">
      <c r="T9137" s="44">
        <v>9136</v>
      </c>
    </row>
    <row r="9138" spans="20:20" x14ac:dyDescent="0.35">
      <c r="T9138" s="44">
        <v>9137</v>
      </c>
    </row>
    <row r="9139" spans="20:20" x14ac:dyDescent="0.35">
      <c r="T9139" s="44">
        <v>9138</v>
      </c>
    </row>
    <row r="9140" spans="20:20" x14ac:dyDescent="0.35">
      <c r="T9140" s="44">
        <v>9139</v>
      </c>
    </row>
    <row r="9141" spans="20:20" x14ac:dyDescent="0.35">
      <c r="T9141" s="44">
        <v>9140</v>
      </c>
    </row>
    <row r="9142" spans="20:20" x14ac:dyDescent="0.35">
      <c r="T9142" s="44">
        <v>9141</v>
      </c>
    </row>
    <row r="9143" spans="20:20" x14ac:dyDescent="0.35">
      <c r="T9143" s="44">
        <v>9142</v>
      </c>
    </row>
    <row r="9144" spans="20:20" x14ac:dyDescent="0.35">
      <c r="T9144" s="44">
        <v>9143</v>
      </c>
    </row>
    <row r="9145" spans="20:20" x14ac:dyDescent="0.35">
      <c r="T9145" s="44">
        <v>9144</v>
      </c>
    </row>
    <row r="9146" spans="20:20" x14ac:dyDescent="0.35">
      <c r="T9146" s="44">
        <v>9145</v>
      </c>
    </row>
    <row r="9147" spans="20:20" x14ac:dyDescent="0.35">
      <c r="T9147" s="44">
        <v>9146</v>
      </c>
    </row>
    <row r="9148" spans="20:20" x14ac:dyDescent="0.35">
      <c r="T9148" s="44">
        <v>9147</v>
      </c>
    </row>
    <row r="9149" spans="20:20" x14ac:dyDescent="0.35">
      <c r="T9149" s="44">
        <v>9148</v>
      </c>
    </row>
    <row r="9150" spans="20:20" x14ac:dyDescent="0.35">
      <c r="T9150" s="44">
        <v>9149</v>
      </c>
    </row>
    <row r="9151" spans="20:20" x14ac:dyDescent="0.35">
      <c r="T9151" s="44">
        <v>9150</v>
      </c>
    </row>
    <row r="9152" spans="20:20" x14ac:dyDescent="0.35">
      <c r="T9152" s="44">
        <v>9151</v>
      </c>
    </row>
    <row r="9153" spans="20:20" x14ac:dyDescent="0.35">
      <c r="T9153" s="44">
        <v>9152</v>
      </c>
    </row>
    <row r="9154" spans="20:20" x14ac:dyDescent="0.35">
      <c r="T9154" s="44">
        <v>9153</v>
      </c>
    </row>
    <row r="9155" spans="20:20" x14ac:dyDescent="0.35">
      <c r="T9155" s="44">
        <v>9154</v>
      </c>
    </row>
    <row r="9156" spans="20:20" x14ac:dyDescent="0.35">
      <c r="T9156" s="44">
        <v>9155</v>
      </c>
    </row>
    <row r="9157" spans="20:20" x14ac:dyDescent="0.35">
      <c r="T9157" s="44">
        <v>9156</v>
      </c>
    </row>
    <row r="9158" spans="20:20" x14ac:dyDescent="0.35">
      <c r="T9158" s="44">
        <v>9157</v>
      </c>
    </row>
    <row r="9159" spans="20:20" x14ac:dyDescent="0.35">
      <c r="T9159" s="44">
        <v>9158</v>
      </c>
    </row>
    <row r="9160" spans="20:20" x14ac:dyDescent="0.35">
      <c r="T9160" s="44">
        <v>9159</v>
      </c>
    </row>
    <row r="9161" spans="20:20" x14ac:dyDescent="0.35">
      <c r="T9161" s="44">
        <v>9160</v>
      </c>
    </row>
    <row r="9162" spans="20:20" x14ac:dyDescent="0.35">
      <c r="T9162" s="44">
        <v>9161</v>
      </c>
    </row>
    <row r="9163" spans="20:20" x14ac:dyDescent="0.35">
      <c r="T9163" s="44">
        <v>9162</v>
      </c>
    </row>
    <row r="9164" spans="20:20" x14ac:dyDescent="0.35">
      <c r="T9164" s="44">
        <v>9163</v>
      </c>
    </row>
    <row r="9165" spans="20:20" x14ac:dyDescent="0.35">
      <c r="T9165" s="44">
        <v>9164</v>
      </c>
    </row>
    <row r="9166" spans="20:20" x14ac:dyDescent="0.35">
      <c r="T9166" s="44">
        <v>9165</v>
      </c>
    </row>
    <row r="9167" spans="20:20" x14ac:dyDescent="0.35">
      <c r="T9167" s="44">
        <v>9166</v>
      </c>
    </row>
    <row r="9168" spans="20:20" x14ac:dyDescent="0.35">
      <c r="T9168" s="44">
        <v>9167</v>
      </c>
    </row>
    <row r="9169" spans="20:20" x14ac:dyDescent="0.35">
      <c r="T9169" s="44">
        <v>9168</v>
      </c>
    </row>
    <row r="9170" spans="20:20" x14ac:dyDescent="0.35">
      <c r="T9170" s="44">
        <v>9169</v>
      </c>
    </row>
    <row r="9171" spans="20:20" x14ac:dyDescent="0.35">
      <c r="T9171" s="44">
        <v>9170</v>
      </c>
    </row>
    <row r="9172" spans="20:20" x14ac:dyDescent="0.35">
      <c r="T9172" s="44">
        <v>9171</v>
      </c>
    </row>
    <row r="9173" spans="20:20" x14ac:dyDescent="0.35">
      <c r="T9173" s="44">
        <v>9172</v>
      </c>
    </row>
    <row r="9174" spans="20:20" x14ac:dyDescent="0.35">
      <c r="T9174" s="44">
        <v>9173</v>
      </c>
    </row>
    <row r="9175" spans="20:20" x14ac:dyDescent="0.35">
      <c r="T9175" s="44">
        <v>9174</v>
      </c>
    </row>
    <row r="9176" spans="20:20" x14ac:dyDescent="0.35">
      <c r="T9176" s="44">
        <v>9175</v>
      </c>
    </row>
    <row r="9177" spans="20:20" x14ac:dyDescent="0.35">
      <c r="T9177" s="44">
        <v>9176</v>
      </c>
    </row>
    <row r="9178" spans="20:20" x14ac:dyDescent="0.35">
      <c r="T9178" s="44">
        <v>9177</v>
      </c>
    </row>
    <row r="9179" spans="20:20" x14ac:dyDescent="0.35">
      <c r="T9179" s="44">
        <v>9178</v>
      </c>
    </row>
    <row r="9180" spans="20:20" x14ac:dyDescent="0.35">
      <c r="T9180" s="44">
        <v>9179</v>
      </c>
    </row>
    <row r="9181" spans="20:20" x14ac:dyDescent="0.35">
      <c r="T9181" s="44">
        <v>9180</v>
      </c>
    </row>
    <row r="9182" spans="20:20" x14ac:dyDescent="0.35">
      <c r="T9182" s="44">
        <v>9181</v>
      </c>
    </row>
    <row r="9183" spans="20:20" x14ac:dyDescent="0.35">
      <c r="T9183" s="44">
        <v>9182</v>
      </c>
    </row>
    <row r="9184" spans="20:20" x14ac:dyDescent="0.35">
      <c r="T9184" s="44">
        <v>9183</v>
      </c>
    </row>
    <row r="9185" spans="20:20" x14ac:dyDescent="0.35">
      <c r="T9185" s="44">
        <v>9184</v>
      </c>
    </row>
    <row r="9186" spans="20:20" x14ac:dyDescent="0.35">
      <c r="T9186" s="44">
        <v>9185</v>
      </c>
    </row>
    <row r="9187" spans="20:20" x14ac:dyDescent="0.35">
      <c r="T9187" s="44">
        <v>9186</v>
      </c>
    </row>
    <row r="9188" spans="20:20" x14ac:dyDescent="0.35">
      <c r="T9188" s="44">
        <v>9187</v>
      </c>
    </row>
    <row r="9189" spans="20:20" x14ac:dyDescent="0.35">
      <c r="T9189" s="44">
        <v>9188</v>
      </c>
    </row>
    <row r="9190" spans="20:20" x14ac:dyDescent="0.35">
      <c r="T9190" s="44">
        <v>9189</v>
      </c>
    </row>
    <row r="9191" spans="20:20" x14ac:dyDescent="0.35">
      <c r="T9191" s="44">
        <v>9190</v>
      </c>
    </row>
    <row r="9192" spans="20:20" x14ac:dyDescent="0.35">
      <c r="T9192" s="44">
        <v>9191</v>
      </c>
    </row>
    <row r="9193" spans="20:20" x14ac:dyDescent="0.35">
      <c r="T9193" s="44">
        <v>9192</v>
      </c>
    </row>
    <row r="9194" spans="20:20" x14ac:dyDescent="0.35">
      <c r="T9194" s="44">
        <v>9193</v>
      </c>
    </row>
    <row r="9195" spans="20:20" x14ac:dyDescent="0.35">
      <c r="T9195" s="44">
        <v>9194</v>
      </c>
    </row>
    <row r="9196" spans="20:20" x14ac:dyDescent="0.35">
      <c r="T9196" s="44">
        <v>9195</v>
      </c>
    </row>
    <row r="9197" spans="20:20" x14ac:dyDescent="0.35">
      <c r="T9197" s="44">
        <v>9196</v>
      </c>
    </row>
    <row r="9198" spans="20:20" x14ac:dyDescent="0.35">
      <c r="T9198" s="44">
        <v>9197</v>
      </c>
    </row>
    <row r="9199" spans="20:20" x14ac:dyDescent="0.35">
      <c r="T9199" s="44">
        <v>9198</v>
      </c>
    </row>
    <row r="9200" spans="20:20" x14ac:dyDescent="0.35">
      <c r="T9200" s="44">
        <v>9199</v>
      </c>
    </row>
    <row r="9201" spans="20:20" x14ac:dyDescent="0.35">
      <c r="T9201" s="44">
        <v>9200</v>
      </c>
    </row>
    <row r="9202" spans="20:20" x14ac:dyDescent="0.35">
      <c r="T9202" s="44">
        <v>9201</v>
      </c>
    </row>
    <row r="9203" spans="20:20" x14ac:dyDescent="0.35">
      <c r="T9203" s="44">
        <v>9202</v>
      </c>
    </row>
    <row r="9204" spans="20:20" x14ac:dyDescent="0.35">
      <c r="T9204" s="44">
        <v>9203</v>
      </c>
    </row>
    <row r="9205" spans="20:20" x14ac:dyDescent="0.35">
      <c r="T9205" s="44">
        <v>9204</v>
      </c>
    </row>
    <row r="9206" spans="20:20" x14ac:dyDescent="0.35">
      <c r="T9206" s="44">
        <v>9205</v>
      </c>
    </row>
    <row r="9207" spans="20:20" x14ac:dyDescent="0.35">
      <c r="T9207" s="44">
        <v>9206</v>
      </c>
    </row>
    <row r="9208" spans="20:20" x14ac:dyDescent="0.35">
      <c r="T9208" s="44">
        <v>9207</v>
      </c>
    </row>
    <row r="9209" spans="20:20" x14ac:dyDescent="0.35">
      <c r="T9209" s="44">
        <v>9208</v>
      </c>
    </row>
    <row r="9210" spans="20:20" x14ac:dyDescent="0.35">
      <c r="T9210" s="44">
        <v>9209</v>
      </c>
    </row>
    <row r="9211" spans="20:20" x14ac:dyDescent="0.35">
      <c r="T9211" s="44">
        <v>9210</v>
      </c>
    </row>
    <row r="9212" spans="20:20" x14ac:dyDescent="0.35">
      <c r="T9212" s="44">
        <v>9211</v>
      </c>
    </row>
    <row r="9213" spans="20:20" x14ac:dyDescent="0.35">
      <c r="T9213" s="44">
        <v>9212</v>
      </c>
    </row>
    <row r="9214" spans="20:20" x14ac:dyDescent="0.35">
      <c r="T9214" s="44">
        <v>9213</v>
      </c>
    </row>
    <row r="9215" spans="20:20" x14ac:dyDescent="0.35">
      <c r="T9215" s="44">
        <v>9214</v>
      </c>
    </row>
    <row r="9216" spans="20:20" x14ac:dyDescent="0.35">
      <c r="T9216" s="44">
        <v>9215</v>
      </c>
    </row>
    <row r="9217" spans="20:20" x14ac:dyDescent="0.35">
      <c r="T9217" s="44">
        <v>9216</v>
      </c>
    </row>
    <row r="9218" spans="20:20" x14ac:dyDescent="0.35">
      <c r="T9218" s="44">
        <v>9217</v>
      </c>
    </row>
    <row r="9219" spans="20:20" x14ac:dyDescent="0.35">
      <c r="T9219" s="44">
        <v>9218</v>
      </c>
    </row>
    <row r="9220" spans="20:20" x14ac:dyDescent="0.35">
      <c r="T9220" s="44">
        <v>9219</v>
      </c>
    </row>
    <row r="9221" spans="20:20" x14ac:dyDescent="0.35">
      <c r="T9221" s="44">
        <v>9220</v>
      </c>
    </row>
    <row r="9222" spans="20:20" x14ac:dyDescent="0.35">
      <c r="T9222" s="44">
        <v>9221</v>
      </c>
    </row>
    <row r="9223" spans="20:20" x14ac:dyDescent="0.35">
      <c r="T9223" s="44">
        <v>9222</v>
      </c>
    </row>
    <row r="9224" spans="20:20" x14ac:dyDescent="0.35">
      <c r="T9224" s="44">
        <v>9223</v>
      </c>
    </row>
    <row r="9225" spans="20:20" x14ac:dyDescent="0.35">
      <c r="T9225" s="44">
        <v>9224</v>
      </c>
    </row>
    <row r="9226" spans="20:20" x14ac:dyDescent="0.35">
      <c r="T9226" s="44">
        <v>9225</v>
      </c>
    </row>
    <row r="9227" spans="20:20" x14ac:dyDescent="0.35">
      <c r="T9227" s="44">
        <v>9226</v>
      </c>
    </row>
    <row r="9228" spans="20:20" x14ac:dyDescent="0.35">
      <c r="T9228" s="44">
        <v>9227</v>
      </c>
    </row>
    <row r="9229" spans="20:20" x14ac:dyDescent="0.35">
      <c r="T9229" s="44">
        <v>9228</v>
      </c>
    </row>
    <row r="9230" spans="20:20" x14ac:dyDescent="0.35">
      <c r="T9230" s="44">
        <v>9229</v>
      </c>
    </row>
    <row r="9231" spans="20:20" x14ac:dyDescent="0.35">
      <c r="T9231" s="44">
        <v>9230</v>
      </c>
    </row>
    <row r="9232" spans="20:20" x14ac:dyDescent="0.35">
      <c r="T9232" s="44">
        <v>9231</v>
      </c>
    </row>
    <row r="9233" spans="20:20" x14ac:dyDescent="0.35">
      <c r="T9233" s="44">
        <v>9232</v>
      </c>
    </row>
    <row r="9234" spans="20:20" x14ac:dyDescent="0.35">
      <c r="T9234" s="44">
        <v>9233</v>
      </c>
    </row>
    <row r="9235" spans="20:20" x14ac:dyDescent="0.35">
      <c r="T9235" s="44">
        <v>9234</v>
      </c>
    </row>
    <row r="9236" spans="20:20" x14ac:dyDescent="0.35">
      <c r="T9236" s="44">
        <v>9235</v>
      </c>
    </row>
    <row r="9237" spans="20:20" x14ac:dyDescent="0.35">
      <c r="T9237" s="44">
        <v>9236</v>
      </c>
    </row>
    <row r="9238" spans="20:20" x14ac:dyDescent="0.35">
      <c r="T9238" s="44">
        <v>9237</v>
      </c>
    </row>
    <row r="9239" spans="20:20" x14ac:dyDescent="0.35">
      <c r="T9239" s="44">
        <v>9238</v>
      </c>
    </row>
    <row r="9240" spans="20:20" x14ac:dyDescent="0.35">
      <c r="T9240" s="44">
        <v>9239</v>
      </c>
    </row>
    <row r="9241" spans="20:20" x14ac:dyDescent="0.35">
      <c r="T9241" s="44">
        <v>9240</v>
      </c>
    </row>
    <row r="9242" spans="20:20" x14ac:dyDescent="0.35">
      <c r="T9242" s="44">
        <v>9241</v>
      </c>
    </row>
    <row r="9243" spans="20:20" x14ac:dyDescent="0.35">
      <c r="T9243" s="44">
        <v>9242</v>
      </c>
    </row>
    <row r="9244" spans="20:20" x14ac:dyDescent="0.35">
      <c r="T9244" s="44">
        <v>9243</v>
      </c>
    </row>
    <row r="9245" spans="20:20" x14ac:dyDescent="0.35">
      <c r="T9245" s="44">
        <v>9244</v>
      </c>
    </row>
    <row r="9246" spans="20:20" x14ac:dyDescent="0.35">
      <c r="T9246" s="44">
        <v>9245</v>
      </c>
    </row>
    <row r="9247" spans="20:20" x14ac:dyDescent="0.35">
      <c r="T9247" s="44">
        <v>9246</v>
      </c>
    </row>
    <row r="9248" spans="20:20" x14ac:dyDescent="0.35">
      <c r="T9248" s="44">
        <v>9247</v>
      </c>
    </row>
    <row r="9249" spans="20:20" x14ac:dyDescent="0.35">
      <c r="T9249" s="44">
        <v>9248</v>
      </c>
    </row>
    <row r="9250" spans="20:20" x14ac:dyDescent="0.35">
      <c r="T9250" s="44">
        <v>9249</v>
      </c>
    </row>
    <row r="9251" spans="20:20" x14ac:dyDescent="0.35">
      <c r="T9251" s="44">
        <v>9250</v>
      </c>
    </row>
    <row r="9252" spans="20:20" x14ac:dyDescent="0.35">
      <c r="T9252" s="44">
        <v>9251</v>
      </c>
    </row>
    <row r="9253" spans="20:20" x14ac:dyDescent="0.35">
      <c r="T9253" s="44">
        <v>9252</v>
      </c>
    </row>
    <row r="9254" spans="20:20" x14ac:dyDescent="0.35">
      <c r="T9254" s="44">
        <v>9253</v>
      </c>
    </row>
    <row r="9255" spans="20:20" x14ac:dyDescent="0.35">
      <c r="T9255" s="44">
        <v>9254</v>
      </c>
    </row>
    <row r="9256" spans="20:20" x14ac:dyDescent="0.35">
      <c r="T9256" s="44">
        <v>9255</v>
      </c>
    </row>
    <row r="9257" spans="20:20" x14ac:dyDescent="0.35">
      <c r="T9257" s="44">
        <v>9256</v>
      </c>
    </row>
    <row r="9258" spans="20:20" x14ac:dyDescent="0.35">
      <c r="T9258" s="44">
        <v>9257</v>
      </c>
    </row>
    <row r="9259" spans="20:20" x14ac:dyDescent="0.35">
      <c r="T9259" s="44">
        <v>9258</v>
      </c>
    </row>
    <row r="9260" spans="20:20" x14ac:dyDescent="0.35">
      <c r="T9260" s="44">
        <v>9259</v>
      </c>
    </row>
    <row r="9261" spans="20:20" x14ac:dyDescent="0.35">
      <c r="T9261" s="44">
        <v>9260</v>
      </c>
    </row>
    <row r="9262" spans="20:20" x14ac:dyDescent="0.35">
      <c r="T9262" s="44">
        <v>9261</v>
      </c>
    </row>
    <row r="9263" spans="20:20" x14ac:dyDescent="0.35">
      <c r="T9263" s="44">
        <v>9262</v>
      </c>
    </row>
    <row r="9264" spans="20:20" x14ac:dyDescent="0.35">
      <c r="T9264" s="44">
        <v>9263</v>
      </c>
    </row>
    <row r="9265" spans="20:20" x14ac:dyDescent="0.35">
      <c r="T9265" s="44">
        <v>9264</v>
      </c>
    </row>
    <row r="9266" spans="20:20" x14ac:dyDescent="0.35">
      <c r="T9266" s="44">
        <v>9265</v>
      </c>
    </row>
    <row r="9267" spans="20:20" x14ac:dyDescent="0.35">
      <c r="T9267" s="44">
        <v>9266</v>
      </c>
    </row>
    <row r="9268" spans="20:20" x14ac:dyDescent="0.35">
      <c r="T9268" s="44">
        <v>9267</v>
      </c>
    </row>
    <row r="9269" spans="20:20" x14ac:dyDescent="0.35">
      <c r="T9269" s="44">
        <v>9268</v>
      </c>
    </row>
    <row r="9270" spans="20:20" x14ac:dyDescent="0.35">
      <c r="T9270" s="44">
        <v>9269</v>
      </c>
    </row>
    <row r="9271" spans="20:20" x14ac:dyDescent="0.35">
      <c r="T9271" s="44">
        <v>9270</v>
      </c>
    </row>
    <row r="9272" spans="20:20" x14ac:dyDescent="0.35">
      <c r="T9272" s="44">
        <v>9271</v>
      </c>
    </row>
    <row r="9273" spans="20:20" x14ac:dyDescent="0.35">
      <c r="T9273" s="44">
        <v>9272</v>
      </c>
    </row>
    <row r="9274" spans="20:20" x14ac:dyDescent="0.35">
      <c r="T9274" s="44">
        <v>9273</v>
      </c>
    </row>
    <row r="9275" spans="20:20" x14ac:dyDescent="0.35">
      <c r="T9275" s="44">
        <v>9274</v>
      </c>
    </row>
    <row r="9276" spans="20:20" x14ac:dyDescent="0.35">
      <c r="T9276" s="44">
        <v>9275</v>
      </c>
    </row>
    <row r="9277" spans="20:20" x14ac:dyDescent="0.35">
      <c r="T9277" s="44">
        <v>9276</v>
      </c>
    </row>
    <row r="9278" spans="20:20" x14ac:dyDescent="0.35">
      <c r="T9278" s="44">
        <v>9277</v>
      </c>
    </row>
    <row r="9279" spans="20:20" x14ac:dyDescent="0.35">
      <c r="T9279" s="44">
        <v>9278</v>
      </c>
    </row>
    <row r="9280" spans="20:20" x14ac:dyDescent="0.35">
      <c r="T9280" s="44">
        <v>9279</v>
      </c>
    </row>
    <row r="9281" spans="20:20" x14ac:dyDescent="0.35">
      <c r="T9281" s="44">
        <v>9280</v>
      </c>
    </row>
    <row r="9282" spans="20:20" x14ac:dyDescent="0.35">
      <c r="T9282" s="44">
        <v>9281</v>
      </c>
    </row>
    <row r="9283" spans="20:20" x14ac:dyDescent="0.35">
      <c r="T9283" s="44">
        <v>9282</v>
      </c>
    </row>
    <row r="9284" spans="20:20" x14ac:dyDescent="0.35">
      <c r="T9284" s="44">
        <v>9283</v>
      </c>
    </row>
    <row r="9285" spans="20:20" x14ac:dyDescent="0.35">
      <c r="T9285" s="44">
        <v>9284</v>
      </c>
    </row>
    <row r="9286" spans="20:20" x14ac:dyDescent="0.35">
      <c r="T9286" s="44">
        <v>9285</v>
      </c>
    </row>
    <row r="9287" spans="20:20" x14ac:dyDescent="0.35">
      <c r="T9287" s="44">
        <v>9286</v>
      </c>
    </row>
    <row r="9288" spans="20:20" x14ac:dyDescent="0.35">
      <c r="T9288" s="44">
        <v>9287</v>
      </c>
    </row>
    <row r="9289" spans="20:20" x14ac:dyDescent="0.35">
      <c r="T9289" s="44">
        <v>9288</v>
      </c>
    </row>
    <row r="9290" spans="20:20" x14ac:dyDescent="0.35">
      <c r="T9290" s="44">
        <v>9289</v>
      </c>
    </row>
    <row r="9291" spans="20:20" x14ac:dyDescent="0.35">
      <c r="T9291" s="44">
        <v>9290</v>
      </c>
    </row>
    <row r="9292" spans="20:20" x14ac:dyDescent="0.35">
      <c r="T9292" s="44">
        <v>9291</v>
      </c>
    </row>
    <row r="9293" spans="20:20" x14ac:dyDescent="0.35">
      <c r="T9293" s="44">
        <v>9292</v>
      </c>
    </row>
    <row r="9294" spans="20:20" x14ac:dyDescent="0.35">
      <c r="T9294" s="44">
        <v>9293</v>
      </c>
    </row>
    <row r="9295" spans="20:20" x14ac:dyDescent="0.35">
      <c r="T9295" s="44">
        <v>9294</v>
      </c>
    </row>
    <row r="9296" spans="20:20" x14ac:dyDescent="0.35">
      <c r="T9296" s="44">
        <v>9295</v>
      </c>
    </row>
    <row r="9297" spans="20:20" x14ac:dyDescent="0.35">
      <c r="T9297" s="44">
        <v>9296</v>
      </c>
    </row>
    <row r="9298" spans="20:20" x14ac:dyDescent="0.35">
      <c r="T9298" s="44">
        <v>9297</v>
      </c>
    </row>
    <row r="9299" spans="20:20" x14ac:dyDescent="0.35">
      <c r="T9299" s="44">
        <v>9298</v>
      </c>
    </row>
    <row r="9300" spans="20:20" x14ac:dyDescent="0.35">
      <c r="T9300" s="44">
        <v>9299</v>
      </c>
    </row>
    <row r="9301" spans="20:20" x14ac:dyDescent="0.35">
      <c r="T9301" s="44">
        <v>9300</v>
      </c>
    </row>
    <row r="9302" spans="20:20" x14ac:dyDescent="0.35">
      <c r="T9302" s="44">
        <v>9301</v>
      </c>
    </row>
    <row r="9303" spans="20:20" x14ac:dyDescent="0.35">
      <c r="T9303" s="44">
        <v>9302</v>
      </c>
    </row>
    <row r="9304" spans="20:20" x14ac:dyDescent="0.35">
      <c r="T9304" s="44">
        <v>9303</v>
      </c>
    </row>
    <row r="9305" spans="20:20" x14ac:dyDescent="0.35">
      <c r="T9305" s="44">
        <v>9304</v>
      </c>
    </row>
    <row r="9306" spans="20:20" x14ac:dyDescent="0.35">
      <c r="T9306" s="44">
        <v>9305</v>
      </c>
    </row>
    <row r="9307" spans="20:20" x14ac:dyDescent="0.35">
      <c r="T9307" s="44">
        <v>9306</v>
      </c>
    </row>
    <row r="9308" spans="20:20" x14ac:dyDescent="0.35">
      <c r="T9308" s="44">
        <v>9307</v>
      </c>
    </row>
    <row r="9309" spans="20:20" x14ac:dyDescent="0.35">
      <c r="T9309" s="44">
        <v>9308</v>
      </c>
    </row>
    <row r="9310" spans="20:20" x14ac:dyDescent="0.35">
      <c r="T9310" s="44">
        <v>9309</v>
      </c>
    </row>
    <row r="9311" spans="20:20" x14ac:dyDescent="0.35">
      <c r="T9311" s="44">
        <v>9310</v>
      </c>
    </row>
    <row r="9312" spans="20:20" x14ac:dyDescent="0.35">
      <c r="T9312" s="44">
        <v>9311</v>
      </c>
    </row>
    <row r="9313" spans="20:20" x14ac:dyDescent="0.35">
      <c r="T9313" s="44">
        <v>9312</v>
      </c>
    </row>
    <row r="9314" spans="20:20" x14ac:dyDescent="0.35">
      <c r="T9314" s="44">
        <v>9313</v>
      </c>
    </row>
    <row r="9315" spans="20:20" x14ac:dyDescent="0.35">
      <c r="T9315" s="44">
        <v>9314</v>
      </c>
    </row>
    <row r="9316" spans="20:20" x14ac:dyDescent="0.35">
      <c r="T9316" s="44">
        <v>9315</v>
      </c>
    </row>
    <row r="9317" spans="20:20" x14ac:dyDescent="0.35">
      <c r="T9317" s="44">
        <v>9316</v>
      </c>
    </row>
    <row r="9318" spans="20:20" x14ac:dyDescent="0.35">
      <c r="T9318" s="44">
        <v>9317</v>
      </c>
    </row>
    <row r="9319" spans="20:20" x14ac:dyDescent="0.35">
      <c r="T9319" s="44">
        <v>9318</v>
      </c>
    </row>
    <row r="9320" spans="20:20" x14ac:dyDescent="0.35">
      <c r="T9320" s="44">
        <v>9319</v>
      </c>
    </row>
    <row r="9321" spans="20:20" x14ac:dyDescent="0.35">
      <c r="T9321" s="44">
        <v>9320</v>
      </c>
    </row>
    <row r="9322" spans="20:20" x14ac:dyDescent="0.35">
      <c r="T9322" s="44">
        <v>9321</v>
      </c>
    </row>
    <row r="9323" spans="20:20" x14ac:dyDescent="0.35">
      <c r="T9323" s="44">
        <v>9322</v>
      </c>
    </row>
    <row r="9324" spans="20:20" x14ac:dyDescent="0.35">
      <c r="T9324" s="44">
        <v>9323</v>
      </c>
    </row>
    <row r="9325" spans="20:20" x14ac:dyDescent="0.35">
      <c r="T9325" s="44">
        <v>9324</v>
      </c>
    </row>
    <row r="9326" spans="20:20" x14ac:dyDescent="0.35">
      <c r="T9326" s="44">
        <v>9325</v>
      </c>
    </row>
    <row r="9327" spans="20:20" x14ac:dyDescent="0.35">
      <c r="T9327" s="44">
        <v>9326</v>
      </c>
    </row>
    <row r="9328" spans="20:20" x14ac:dyDescent="0.35">
      <c r="T9328" s="44">
        <v>9327</v>
      </c>
    </row>
    <row r="9329" spans="20:20" x14ac:dyDescent="0.35">
      <c r="T9329" s="44">
        <v>9328</v>
      </c>
    </row>
    <row r="9330" spans="20:20" x14ac:dyDescent="0.35">
      <c r="T9330" s="44">
        <v>9329</v>
      </c>
    </row>
    <row r="9331" spans="20:20" x14ac:dyDescent="0.35">
      <c r="T9331" s="44">
        <v>9330</v>
      </c>
    </row>
    <row r="9332" spans="20:20" x14ac:dyDescent="0.35">
      <c r="T9332" s="44">
        <v>9331</v>
      </c>
    </row>
    <row r="9333" spans="20:20" x14ac:dyDescent="0.35">
      <c r="T9333" s="44">
        <v>9332</v>
      </c>
    </row>
    <row r="9334" spans="20:20" x14ac:dyDescent="0.35">
      <c r="T9334" s="44">
        <v>9333</v>
      </c>
    </row>
    <row r="9335" spans="20:20" x14ac:dyDescent="0.35">
      <c r="T9335" s="44">
        <v>9334</v>
      </c>
    </row>
    <row r="9336" spans="20:20" x14ac:dyDescent="0.35">
      <c r="T9336" s="44">
        <v>9335</v>
      </c>
    </row>
    <row r="9337" spans="20:20" x14ac:dyDescent="0.35">
      <c r="T9337" s="44">
        <v>9336</v>
      </c>
    </row>
    <row r="9338" spans="20:20" x14ac:dyDescent="0.35">
      <c r="T9338" s="44">
        <v>9337</v>
      </c>
    </row>
    <row r="9339" spans="20:20" x14ac:dyDescent="0.35">
      <c r="T9339" s="44">
        <v>9338</v>
      </c>
    </row>
    <row r="9340" spans="20:20" x14ac:dyDescent="0.35">
      <c r="T9340" s="44">
        <v>9339</v>
      </c>
    </row>
    <row r="9341" spans="20:20" x14ac:dyDescent="0.35">
      <c r="T9341" s="44">
        <v>9340</v>
      </c>
    </row>
    <row r="9342" spans="20:20" x14ac:dyDescent="0.35">
      <c r="T9342" s="44">
        <v>9341</v>
      </c>
    </row>
    <row r="9343" spans="20:20" x14ac:dyDescent="0.35">
      <c r="T9343" s="44">
        <v>9342</v>
      </c>
    </row>
    <row r="9344" spans="20:20" x14ac:dyDescent="0.35">
      <c r="T9344" s="44">
        <v>9343</v>
      </c>
    </row>
    <row r="9345" spans="20:20" x14ac:dyDescent="0.35">
      <c r="T9345" s="44">
        <v>9344</v>
      </c>
    </row>
    <row r="9346" spans="20:20" x14ac:dyDescent="0.35">
      <c r="T9346" s="44">
        <v>9345</v>
      </c>
    </row>
    <row r="9347" spans="20:20" x14ac:dyDescent="0.35">
      <c r="T9347" s="44">
        <v>9346</v>
      </c>
    </row>
    <row r="9348" spans="20:20" x14ac:dyDescent="0.35">
      <c r="T9348" s="44">
        <v>9347</v>
      </c>
    </row>
    <row r="9349" spans="20:20" x14ac:dyDescent="0.35">
      <c r="T9349" s="44">
        <v>9348</v>
      </c>
    </row>
    <row r="9350" spans="20:20" x14ac:dyDescent="0.35">
      <c r="T9350" s="44">
        <v>9349</v>
      </c>
    </row>
    <row r="9351" spans="20:20" x14ac:dyDescent="0.35">
      <c r="T9351" s="44">
        <v>9350</v>
      </c>
    </row>
    <row r="9352" spans="20:20" x14ac:dyDescent="0.35">
      <c r="T9352" s="44">
        <v>9351</v>
      </c>
    </row>
    <row r="9353" spans="20:20" x14ac:dyDescent="0.35">
      <c r="T9353" s="44">
        <v>9352</v>
      </c>
    </row>
    <row r="9354" spans="20:20" x14ac:dyDescent="0.35">
      <c r="T9354" s="44">
        <v>9353</v>
      </c>
    </row>
    <row r="9355" spans="20:20" x14ac:dyDescent="0.35">
      <c r="T9355" s="44">
        <v>9354</v>
      </c>
    </row>
    <row r="9356" spans="20:20" x14ac:dyDescent="0.35">
      <c r="T9356" s="44">
        <v>9355</v>
      </c>
    </row>
    <row r="9357" spans="20:20" x14ac:dyDescent="0.35">
      <c r="T9357" s="44">
        <v>9356</v>
      </c>
    </row>
    <row r="9358" spans="20:20" x14ac:dyDescent="0.35">
      <c r="T9358" s="44">
        <v>9357</v>
      </c>
    </row>
    <row r="9359" spans="20:20" x14ac:dyDescent="0.35">
      <c r="T9359" s="44">
        <v>9358</v>
      </c>
    </row>
    <row r="9360" spans="20:20" x14ac:dyDescent="0.35">
      <c r="T9360" s="44">
        <v>9359</v>
      </c>
    </row>
    <row r="9361" spans="20:20" x14ac:dyDescent="0.35">
      <c r="T9361" s="44">
        <v>9360</v>
      </c>
    </row>
    <row r="9362" spans="20:20" x14ac:dyDescent="0.35">
      <c r="T9362" s="44">
        <v>9361</v>
      </c>
    </row>
    <row r="9363" spans="20:20" x14ac:dyDescent="0.35">
      <c r="T9363" s="44">
        <v>9362</v>
      </c>
    </row>
    <row r="9364" spans="20:20" x14ac:dyDescent="0.35">
      <c r="T9364" s="44">
        <v>9363</v>
      </c>
    </row>
    <row r="9365" spans="20:20" x14ac:dyDescent="0.35">
      <c r="T9365" s="44">
        <v>9364</v>
      </c>
    </row>
    <row r="9366" spans="20:20" x14ac:dyDescent="0.35">
      <c r="T9366" s="44">
        <v>9365</v>
      </c>
    </row>
    <row r="9367" spans="20:20" x14ac:dyDescent="0.35">
      <c r="T9367" s="44">
        <v>9366</v>
      </c>
    </row>
    <row r="9368" spans="20:20" x14ac:dyDescent="0.35">
      <c r="T9368" s="44">
        <v>9367</v>
      </c>
    </row>
    <row r="9369" spans="20:20" x14ac:dyDescent="0.35">
      <c r="T9369" s="44">
        <v>9368</v>
      </c>
    </row>
    <row r="9370" spans="20:20" x14ac:dyDescent="0.35">
      <c r="T9370" s="44">
        <v>9369</v>
      </c>
    </row>
    <row r="9371" spans="20:20" x14ac:dyDescent="0.35">
      <c r="T9371" s="44">
        <v>9370</v>
      </c>
    </row>
    <row r="9372" spans="20:20" x14ac:dyDescent="0.35">
      <c r="T9372" s="44">
        <v>9371</v>
      </c>
    </row>
    <row r="9373" spans="20:20" x14ac:dyDescent="0.35">
      <c r="T9373" s="44">
        <v>9372</v>
      </c>
    </row>
    <row r="9374" spans="20:20" x14ac:dyDescent="0.35">
      <c r="T9374" s="44">
        <v>9373</v>
      </c>
    </row>
    <row r="9375" spans="20:20" x14ac:dyDescent="0.35">
      <c r="T9375" s="44">
        <v>9374</v>
      </c>
    </row>
    <row r="9376" spans="20:20" x14ac:dyDescent="0.35">
      <c r="T9376" s="44">
        <v>9375</v>
      </c>
    </row>
    <row r="9377" spans="20:20" x14ac:dyDescent="0.35">
      <c r="T9377" s="44">
        <v>9376</v>
      </c>
    </row>
    <row r="9378" spans="20:20" x14ac:dyDescent="0.35">
      <c r="T9378" s="44">
        <v>9377</v>
      </c>
    </row>
    <row r="9379" spans="20:20" x14ac:dyDescent="0.35">
      <c r="T9379" s="44">
        <v>9378</v>
      </c>
    </row>
    <row r="9380" spans="20:20" x14ac:dyDescent="0.35">
      <c r="T9380" s="44">
        <v>9379</v>
      </c>
    </row>
    <row r="9381" spans="20:20" x14ac:dyDescent="0.35">
      <c r="T9381" s="44">
        <v>9380</v>
      </c>
    </row>
    <row r="9382" spans="20:20" x14ac:dyDescent="0.35">
      <c r="T9382" s="44">
        <v>9381</v>
      </c>
    </row>
    <row r="9383" spans="20:20" x14ac:dyDescent="0.35">
      <c r="T9383" s="44">
        <v>9382</v>
      </c>
    </row>
    <row r="9384" spans="20:20" x14ac:dyDescent="0.35">
      <c r="T9384" s="44">
        <v>9383</v>
      </c>
    </row>
    <row r="9385" spans="20:20" x14ac:dyDescent="0.35">
      <c r="T9385" s="44">
        <v>9384</v>
      </c>
    </row>
    <row r="9386" spans="20:20" x14ac:dyDescent="0.35">
      <c r="T9386" s="44">
        <v>9385</v>
      </c>
    </row>
    <row r="9387" spans="20:20" x14ac:dyDescent="0.35">
      <c r="T9387" s="44">
        <v>9386</v>
      </c>
    </row>
    <row r="9388" spans="20:20" x14ac:dyDescent="0.35">
      <c r="T9388" s="44">
        <v>9387</v>
      </c>
    </row>
    <row r="9389" spans="20:20" x14ac:dyDescent="0.35">
      <c r="T9389" s="44">
        <v>9388</v>
      </c>
    </row>
    <row r="9390" spans="20:20" x14ac:dyDescent="0.35">
      <c r="T9390" s="44">
        <v>9389</v>
      </c>
    </row>
    <row r="9391" spans="20:20" x14ac:dyDescent="0.35">
      <c r="T9391" s="44">
        <v>9390</v>
      </c>
    </row>
    <row r="9392" spans="20:20" x14ac:dyDescent="0.35">
      <c r="T9392" s="44">
        <v>9391</v>
      </c>
    </row>
    <row r="9393" spans="20:20" x14ac:dyDescent="0.35">
      <c r="T9393" s="44">
        <v>9392</v>
      </c>
    </row>
    <row r="9394" spans="20:20" x14ac:dyDescent="0.35">
      <c r="T9394" s="44">
        <v>9393</v>
      </c>
    </row>
    <row r="9395" spans="20:20" x14ac:dyDescent="0.35">
      <c r="T9395" s="44">
        <v>9394</v>
      </c>
    </row>
    <row r="9396" spans="20:20" x14ac:dyDescent="0.35">
      <c r="T9396" s="44">
        <v>9395</v>
      </c>
    </row>
    <row r="9397" spans="20:20" x14ac:dyDescent="0.35">
      <c r="T9397" s="44">
        <v>9396</v>
      </c>
    </row>
    <row r="9398" spans="20:20" x14ac:dyDescent="0.35">
      <c r="T9398" s="44">
        <v>9397</v>
      </c>
    </row>
    <row r="9399" spans="20:20" x14ac:dyDescent="0.35">
      <c r="T9399" s="44">
        <v>9398</v>
      </c>
    </row>
    <row r="9400" spans="20:20" x14ac:dyDescent="0.35">
      <c r="T9400" s="44">
        <v>9399</v>
      </c>
    </row>
    <row r="9401" spans="20:20" x14ac:dyDescent="0.35">
      <c r="T9401" s="44">
        <v>9400</v>
      </c>
    </row>
    <row r="9402" spans="20:20" x14ac:dyDescent="0.35">
      <c r="T9402" s="44">
        <v>9401</v>
      </c>
    </row>
    <row r="9403" spans="20:20" x14ac:dyDescent="0.35">
      <c r="T9403" s="44">
        <v>9402</v>
      </c>
    </row>
    <row r="9404" spans="20:20" x14ac:dyDescent="0.35">
      <c r="T9404" s="44">
        <v>9403</v>
      </c>
    </row>
    <row r="9405" spans="20:20" x14ac:dyDescent="0.35">
      <c r="T9405" s="44">
        <v>9404</v>
      </c>
    </row>
    <row r="9406" spans="20:20" x14ac:dyDescent="0.35">
      <c r="T9406" s="44">
        <v>9405</v>
      </c>
    </row>
    <row r="9407" spans="20:20" x14ac:dyDescent="0.35">
      <c r="T9407" s="44">
        <v>9406</v>
      </c>
    </row>
    <row r="9408" spans="20:20" x14ac:dyDescent="0.35">
      <c r="T9408" s="44">
        <v>9407</v>
      </c>
    </row>
    <row r="9409" spans="20:20" x14ac:dyDescent="0.35">
      <c r="T9409" s="44">
        <v>9408</v>
      </c>
    </row>
    <row r="9410" spans="20:20" x14ac:dyDescent="0.35">
      <c r="T9410" s="44">
        <v>9409</v>
      </c>
    </row>
    <row r="9411" spans="20:20" x14ac:dyDescent="0.35">
      <c r="T9411" s="44">
        <v>9410</v>
      </c>
    </row>
    <row r="9412" spans="20:20" x14ac:dyDescent="0.35">
      <c r="T9412" s="44">
        <v>9411</v>
      </c>
    </row>
    <row r="9413" spans="20:20" x14ac:dyDescent="0.35">
      <c r="T9413" s="44">
        <v>9412</v>
      </c>
    </row>
    <row r="9414" spans="20:20" x14ac:dyDescent="0.35">
      <c r="T9414" s="44">
        <v>9413</v>
      </c>
    </row>
    <row r="9415" spans="20:20" x14ac:dyDescent="0.35">
      <c r="T9415" s="44">
        <v>9414</v>
      </c>
    </row>
    <row r="9416" spans="20:20" x14ac:dyDescent="0.35">
      <c r="T9416" s="44">
        <v>9415</v>
      </c>
    </row>
    <row r="9417" spans="20:20" x14ac:dyDescent="0.35">
      <c r="T9417" s="44">
        <v>9416</v>
      </c>
    </row>
    <row r="9418" spans="20:20" x14ac:dyDescent="0.35">
      <c r="T9418" s="44">
        <v>9417</v>
      </c>
    </row>
    <row r="9419" spans="20:20" x14ac:dyDescent="0.35">
      <c r="T9419" s="44">
        <v>9418</v>
      </c>
    </row>
    <row r="9420" spans="20:20" x14ac:dyDescent="0.35">
      <c r="T9420" s="44">
        <v>9419</v>
      </c>
    </row>
    <row r="9421" spans="20:20" x14ac:dyDescent="0.35">
      <c r="T9421" s="44">
        <v>9420</v>
      </c>
    </row>
    <row r="9422" spans="20:20" x14ac:dyDescent="0.35">
      <c r="T9422" s="44">
        <v>9421</v>
      </c>
    </row>
    <row r="9423" spans="20:20" x14ac:dyDescent="0.35">
      <c r="T9423" s="44">
        <v>9422</v>
      </c>
    </row>
    <row r="9424" spans="20:20" x14ac:dyDescent="0.35">
      <c r="T9424" s="44">
        <v>9423</v>
      </c>
    </row>
    <row r="9425" spans="20:20" x14ac:dyDescent="0.35">
      <c r="T9425" s="44">
        <v>9424</v>
      </c>
    </row>
    <row r="9426" spans="20:20" x14ac:dyDescent="0.35">
      <c r="T9426" s="44">
        <v>9425</v>
      </c>
    </row>
    <row r="9427" spans="20:20" x14ac:dyDescent="0.35">
      <c r="T9427" s="44">
        <v>9426</v>
      </c>
    </row>
    <row r="9428" spans="20:20" x14ac:dyDescent="0.35">
      <c r="T9428" s="44">
        <v>9427</v>
      </c>
    </row>
    <row r="9429" spans="20:20" x14ac:dyDescent="0.35">
      <c r="T9429" s="44">
        <v>9428</v>
      </c>
    </row>
    <row r="9430" spans="20:20" x14ac:dyDescent="0.35">
      <c r="T9430" s="44">
        <v>9429</v>
      </c>
    </row>
    <row r="9431" spans="20:20" x14ac:dyDescent="0.35">
      <c r="T9431" s="44">
        <v>9430</v>
      </c>
    </row>
    <row r="9432" spans="20:20" x14ac:dyDescent="0.35">
      <c r="T9432" s="44">
        <v>9431</v>
      </c>
    </row>
    <row r="9433" spans="20:20" x14ac:dyDescent="0.35">
      <c r="T9433" s="44">
        <v>9432</v>
      </c>
    </row>
    <row r="9434" spans="20:20" x14ac:dyDescent="0.35">
      <c r="T9434" s="44">
        <v>9433</v>
      </c>
    </row>
    <row r="9435" spans="20:20" x14ac:dyDescent="0.35">
      <c r="T9435" s="44">
        <v>9434</v>
      </c>
    </row>
    <row r="9436" spans="20:20" x14ac:dyDescent="0.35">
      <c r="T9436" s="44">
        <v>9435</v>
      </c>
    </row>
    <row r="9437" spans="20:20" x14ac:dyDescent="0.35">
      <c r="T9437" s="44">
        <v>9436</v>
      </c>
    </row>
    <row r="9438" spans="20:20" x14ac:dyDescent="0.35">
      <c r="T9438" s="44">
        <v>9437</v>
      </c>
    </row>
    <row r="9439" spans="20:20" x14ac:dyDescent="0.35">
      <c r="T9439" s="44">
        <v>9438</v>
      </c>
    </row>
    <row r="9440" spans="20:20" x14ac:dyDescent="0.35">
      <c r="T9440" s="44">
        <v>9439</v>
      </c>
    </row>
    <row r="9441" spans="20:20" x14ac:dyDescent="0.35">
      <c r="T9441" s="44">
        <v>9440</v>
      </c>
    </row>
    <row r="9442" spans="20:20" x14ac:dyDescent="0.35">
      <c r="T9442" s="44">
        <v>9441</v>
      </c>
    </row>
    <row r="9443" spans="20:20" x14ac:dyDescent="0.35">
      <c r="T9443" s="44">
        <v>9442</v>
      </c>
    </row>
    <row r="9444" spans="20:20" x14ac:dyDescent="0.35">
      <c r="T9444" s="44">
        <v>9443</v>
      </c>
    </row>
    <row r="9445" spans="20:20" x14ac:dyDescent="0.35">
      <c r="T9445" s="44">
        <v>9444</v>
      </c>
    </row>
    <row r="9446" spans="20:20" x14ac:dyDescent="0.35">
      <c r="T9446" s="44">
        <v>9445</v>
      </c>
    </row>
    <row r="9447" spans="20:20" x14ac:dyDescent="0.35">
      <c r="T9447" s="44">
        <v>9446</v>
      </c>
    </row>
    <row r="9448" spans="20:20" x14ac:dyDescent="0.35">
      <c r="T9448" s="44">
        <v>9447</v>
      </c>
    </row>
    <row r="9449" spans="20:20" x14ac:dyDescent="0.35">
      <c r="T9449" s="44">
        <v>9448</v>
      </c>
    </row>
    <row r="9450" spans="20:20" x14ac:dyDescent="0.35">
      <c r="T9450" s="44">
        <v>9449</v>
      </c>
    </row>
    <row r="9451" spans="20:20" x14ac:dyDescent="0.35">
      <c r="T9451" s="44">
        <v>9450</v>
      </c>
    </row>
    <row r="9452" spans="20:20" x14ac:dyDescent="0.35">
      <c r="T9452" s="44">
        <v>9451</v>
      </c>
    </row>
    <row r="9453" spans="20:20" x14ac:dyDescent="0.35">
      <c r="T9453" s="44">
        <v>9452</v>
      </c>
    </row>
    <row r="9454" spans="20:20" x14ac:dyDescent="0.35">
      <c r="T9454" s="44">
        <v>9453</v>
      </c>
    </row>
    <row r="9455" spans="20:20" x14ac:dyDescent="0.35">
      <c r="T9455" s="44">
        <v>9454</v>
      </c>
    </row>
    <row r="9456" spans="20:20" x14ac:dyDescent="0.35">
      <c r="T9456" s="44">
        <v>9455</v>
      </c>
    </row>
    <row r="9457" spans="20:20" x14ac:dyDescent="0.35">
      <c r="T9457" s="44">
        <v>9456</v>
      </c>
    </row>
    <row r="9458" spans="20:20" x14ac:dyDescent="0.35">
      <c r="T9458" s="44">
        <v>9457</v>
      </c>
    </row>
    <row r="9459" spans="20:20" x14ac:dyDescent="0.35">
      <c r="T9459" s="44">
        <v>9458</v>
      </c>
    </row>
    <row r="9460" spans="20:20" x14ac:dyDescent="0.35">
      <c r="T9460" s="44">
        <v>9459</v>
      </c>
    </row>
    <row r="9461" spans="20:20" x14ac:dyDescent="0.35">
      <c r="T9461" s="44">
        <v>9460</v>
      </c>
    </row>
    <row r="9462" spans="20:20" x14ac:dyDescent="0.35">
      <c r="T9462" s="44">
        <v>9461</v>
      </c>
    </row>
    <row r="9463" spans="20:20" x14ac:dyDescent="0.35">
      <c r="T9463" s="44">
        <v>9462</v>
      </c>
    </row>
    <row r="9464" spans="20:20" x14ac:dyDescent="0.35">
      <c r="T9464" s="44">
        <v>9463</v>
      </c>
    </row>
    <row r="9465" spans="20:20" x14ac:dyDescent="0.35">
      <c r="T9465" s="44">
        <v>9464</v>
      </c>
    </row>
    <row r="9466" spans="20:20" x14ac:dyDescent="0.35">
      <c r="T9466" s="44">
        <v>9465</v>
      </c>
    </row>
    <row r="9467" spans="20:20" x14ac:dyDescent="0.35">
      <c r="T9467" s="44">
        <v>9466</v>
      </c>
    </row>
    <row r="9468" spans="20:20" x14ac:dyDescent="0.35">
      <c r="T9468" s="44">
        <v>9467</v>
      </c>
    </row>
    <row r="9469" spans="20:20" x14ac:dyDescent="0.35">
      <c r="T9469" s="44">
        <v>9468</v>
      </c>
    </row>
    <row r="9470" spans="20:20" x14ac:dyDescent="0.35">
      <c r="T9470" s="44">
        <v>9469</v>
      </c>
    </row>
    <row r="9471" spans="20:20" x14ac:dyDescent="0.35">
      <c r="T9471" s="44">
        <v>9470</v>
      </c>
    </row>
    <row r="9472" spans="20:20" x14ac:dyDescent="0.35">
      <c r="T9472" s="44">
        <v>9471</v>
      </c>
    </row>
    <row r="9473" spans="20:20" x14ac:dyDescent="0.35">
      <c r="T9473" s="44">
        <v>9472</v>
      </c>
    </row>
    <row r="9474" spans="20:20" x14ac:dyDescent="0.35">
      <c r="T9474" s="44">
        <v>9473</v>
      </c>
    </row>
    <row r="9475" spans="20:20" x14ac:dyDescent="0.35">
      <c r="T9475" s="44">
        <v>9474</v>
      </c>
    </row>
    <row r="9476" spans="20:20" x14ac:dyDescent="0.35">
      <c r="T9476" s="44">
        <v>9475</v>
      </c>
    </row>
    <row r="9477" spans="20:20" x14ac:dyDescent="0.35">
      <c r="T9477" s="44">
        <v>9476</v>
      </c>
    </row>
    <row r="9478" spans="20:20" x14ac:dyDescent="0.35">
      <c r="T9478" s="44">
        <v>9477</v>
      </c>
    </row>
    <row r="9479" spans="20:20" x14ac:dyDescent="0.35">
      <c r="T9479" s="44">
        <v>9478</v>
      </c>
    </row>
    <row r="9480" spans="20:20" x14ac:dyDescent="0.35">
      <c r="T9480" s="44">
        <v>9479</v>
      </c>
    </row>
    <row r="9481" spans="20:20" x14ac:dyDescent="0.35">
      <c r="T9481" s="44">
        <v>9480</v>
      </c>
    </row>
    <row r="9482" spans="20:20" x14ac:dyDescent="0.35">
      <c r="T9482" s="44">
        <v>9481</v>
      </c>
    </row>
    <row r="9483" spans="20:20" x14ac:dyDescent="0.35">
      <c r="T9483" s="44">
        <v>9482</v>
      </c>
    </row>
    <row r="9484" spans="20:20" x14ac:dyDescent="0.35">
      <c r="T9484" s="44">
        <v>9483</v>
      </c>
    </row>
    <row r="9485" spans="20:20" x14ac:dyDescent="0.35">
      <c r="T9485" s="44">
        <v>9484</v>
      </c>
    </row>
    <row r="9486" spans="20:20" x14ac:dyDescent="0.35">
      <c r="T9486" s="44">
        <v>9485</v>
      </c>
    </row>
    <row r="9487" spans="20:20" x14ac:dyDescent="0.35">
      <c r="T9487" s="44">
        <v>9486</v>
      </c>
    </row>
    <row r="9488" spans="20:20" x14ac:dyDescent="0.35">
      <c r="T9488" s="44">
        <v>9487</v>
      </c>
    </row>
    <row r="9489" spans="20:20" x14ac:dyDescent="0.35">
      <c r="T9489" s="44">
        <v>9488</v>
      </c>
    </row>
    <row r="9490" spans="20:20" x14ac:dyDescent="0.35">
      <c r="T9490" s="44">
        <v>9489</v>
      </c>
    </row>
    <row r="9491" spans="20:20" x14ac:dyDescent="0.35">
      <c r="T9491" s="44">
        <v>9490</v>
      </c>
    </row>
    <row r="9492" spans="20:20" x14ac:dyDescent="0.35">
      <c r="T9492" s="44">
        <v>9491</v>
      </c>
    </row>
    <row r="9493" spans="20:20" x14ac:dyDescent="0.35">
      <c r="T9493" s="44">
        <v>9492</v>
      </c>
    </row>
    <row r="9494" spans="20:20" x14ac:dyDescent="0.35">
      <c r="T9494" s="44">
        <v>9493</v>
      </c>
    </row>
    <row r="9495" spans="20:20" x14ac:dyDescent="0.35">
      <c r="T9495" s="44">
        <v>9494</v>
      </c>
    </row>
    <row r="9496" spans="20:20" x14ac:dyDescent="0.35">
      <c r="T9496" s="44">
        <v>9495</v>
      </c>
    </row>
    <row r="9497" spans="20:20" x14ac:dyDescent="0.35">
      <c r="T9497" s="44">
        <v>9496</v>
      </c>
    </row>
    <row r="9498" spans="20:20" x14ac:dyDescent="0.35">
      <c r="T9498" s="44">
        <v>9497</v>
      </c>
    </row>
    <row r="9499" spans="20:20" x14ac:dyDescent="0.35">
      <c r="T9499" s="44">
        <v>9498</v>
      </c>
    </row>
    <row r="9500" spans="20:20" x14ac:dyDescent="0.35">
      <c r="T9500" s="44">
        <v>9499</v>
      </c>
    </row>
    <row r="9501" spans="20:20" x14ac:dyDescent="0.35">
      <c r="T9501" s="44">
        <v>9500</v>
      </c>
    </row>
    <row r="9502" spans="20:20" x14ac:dyDescent="0.35">
      <c r="T9502" s="44">
        <v>9501</v>
      </c>
    </row>
    <row r="9503" spans="20:20" x14ac:dyDescent="0.35">
      <c r="T9503" s="44">
        <v>9502</v>
      </c>
    </row>
    <row r="9504" spans="20:20" x14ac:dyDescent="0.35">
      <c r="T9504" s="44">
        <v>9503</v>
      </c>
    </row>
    <row r="9505" spans="20:20" x14ac:dyDescent="0.35">
      <c r="T9505" s="44">
        <v>9504</v>
      </c>
    </row>
    <row r="9506" spans="20:20" x14ac:dyDescent="0.35">
      <c r="T9506" s="44">
        <v>9505</v>
      </c>
    </row>
    <row r="9507" spans="20:20" x14ac:dyDescent="0.35">
      <c r="T9507" s="44">
        <v>9506</v>
      </c>
    </row>
    <row r="9508" spans="20:20" x14ac:dyDescent="0.35">
      <c r="T9508" s="44">
        <v>9507</v>
      </c>
    </row>
    <row r="9509" spans="20:20" x14ac:dyDescent="0.35">
      <c r="T9509" s="44">
        <v>9508</v>
      </c>
    </row>
    <row r="9510" spans="20:20" x14ac:dyDescent="0.35">
      <c r="T9510" s="44">
        <v>9509</v>
      </c>
    </row>
    <row r="9511" spans="20:20" x14ac:dyDescent="0.35">
      <c r="T9511" s="44">
        <v>9510</v>
      </c>
    </row>
    <row r="9512" spans="20:20" x14ac:dyDescent="0.35">
      <c r="T9512" s="44">
        <v>9511</v>
      </c>
    </row>
    <row r="9513" spans="20:20" x14ac:dyDescent="0.35">
      <c r="T9513" s="44">
        <v>9512</v>
      </c>
    </row>
    <row r="9514" spans="20:20" x14ac:dyDescent="0.35">
      <c r="T9514" s="44">
        <v>9513</v>
      </c>
    </row>
    <row r="9515" spans="20:20" x14ac:dyDescent="0.35">
      <c r="T9515" s="44">
        <v>9514</v>
      </c>
    </row>
    <row r="9516" spans="20:20" x14ac:dyDescent="0.35">
      <c r="T9516" s="44">
        <v>9515</v>
      </c>
    </row>
    <row r="9517" spans="20:20" x14ac:dyDescent="0.35">
      <c r="T9517" s="44">
        <v>9516</v>
      </c>
    </row>
    <row r="9518" spans="20:20" x14ac:dyDescent="0.35">
      <c r="T9518" s="44">
        <v>9517</v>
      </c>
    </row>
    <row r="9519" spans="20:20" x14ac:dyDescent="0.35">
      <c r="T9519" s="44">
        <v>9518</v>
      </c>
    </row>
    <row r="9520" spans="20:20" x14ac:dyDescent="0.35">
      <c r="T9520" s="44">
        <v>9519</v>
      </c>
    </row>
    <row r="9521" spans="20:20" x14ac:dyDescent="0.35">
      <c r="T9521" s="44">
        <v>9520</v>
      </c>
    </row>
    <row r="9522" spans="20:20" x14ac:dyDescent="0.35">
      <c r="T9522" s="44">
        <v>9521</v>
      </c>
    </row>
    <row r="9523" spans="20:20" x14ac:dyDescent="0.35">
      <c r="T9523" s="44">
        <v>9522</v>
      </c>
    </row>
    <row r="9524" spans="20:20" x14ac:dyDescent="0.35">
      <c r="T9524" s="44">
        <v>9523</v>
      </c>
    </row>
    <row r="9525" spans="20:20" x14ac:dyDescent="0.35">
      <c r="T9525" s="44">
        <v>9524</v>
      </c>
    </row>
    <row r="9526" spans="20:20" x14ac:dyDescent="0.35">
      <c r="T9526" s="44">
        <v>9525</v>
      </c>
    </row>
    <row r="9527" spans="20:20" x14ac:dyDescent="0.35">
      <c r="T9527" s="44">
        <v>9526</v>
      </c>
    </row>
    <row r="9528" spans="20:20" x14ac:dyDescent="0.35">
      <c r="T9528" s="44">
        <v>9527</v>
      </c>
    </row>
    <row r="9529" spans="20:20" x14ac:dyDescent="0.35">
      <c r="T9529" s="44">
        <v>9528</v>
      </c>
    </row>
    <row r="9530" spans="20:20" x14ac:dyDescent="0.35">
      <c r="T9530" s="44">
        <v>9529</v>
      </c>
    </row>
    <row r="9531" spans="20:20" x14ac:dyDescent="0.35">
      <c r="T9531" s="44">
        <v>9530</v>
      </c>
    </row>
    <row r="9532" spans="20:20" x14ac:dyDescent="0.35">
      <c r="T9532" s="44">
        <v>9531</v>
      </c>
    </row>
    <row r="9533" spans="20:20" x14ac:dyDescent="0.35">
      <c r="T9533" s="44">
        <v>9532</v>
      </c>
    </row>
    <row r="9534" spans="20:20" x14ac:dyDescent="0.35">
      <c r="T9534" s="44">
        <v>9533</v>
      </c>
    </row>
    <row r="9535" spans="20:20" x14ac:dyDescent="0.35">
      <c r="T9535" s="44">
        <v>9534</v>
      </c>
    </row>
    <row r="9536" spans="20:20" x14ac:dyDescent="0.35">
      <c r="T9536" s="44">
        <v>9535</v>
      </c>
    </row>
    <row r="9537" spans="20:20" x14ac:dyDescent="0.35">
      <c r="T9537" s="44">
        <v>9536</v>
      </c>
    </row>
    <row r="9538" spans="20:20" x14ac:dyDescent="0.35">
      <c r="T9538" s="44">
        <v>9537</v>
      </c>
    </row>
    <row r="9539" spans="20:20" x14ac:dyDescent="0.35">
      <c r="T9539" s="44">
        <v>9538</v>
      </c>
    </row>
    <row r="9540" spans="20:20" x14ac:dyDescent="0.35">
      <c r="T9540" s="44">
        <v>9539</v>
      </c>
    </row>
    <row r="9541" spans="20:20" x14ac:dyDescent="0.35">
      <c r="T9541" s="44">
        <v>9540</v>
      </c>
    </row>
    <row r="9542" spans="20:20" x14ac:dyDescent="0.35">
      <c r="T9542" s="44">
        <v>9541</v>
      </c>
    </row>
    <row r="9543" spans="20:20" x14ac:dyDescent="0.35">
      <c r="T9543" s="44">
        <v>9542</v>
      </c>
    </row>
    <row r="9544" spans="20:20" x14ac:dyDescent="0.35">
      <c r="T9544" s="44">
        <v>9543</v>
      </c>
    </row>
    <row r="9545" spans="20:20" x14ac:dyDescent="0.35">
      <c r="T9545" s="44">
        <v>9544</v>
      </c>
    </row>
    <row r="9546" spans="20:20" x14ac:dyDescent="0.35">
      <c r="T9546" s="44">
        <v>9545</v>
      </c>
    </row>
    <row r="9547" spans="20:20" x14ac:dyDescent="0.35">
      <c r="T9547" s="44">
        <v>9546</v>
      </c>
    </row>
    <row r="9548" spans="20:20" x14ac:dyDescent="0.35">
      <c r="T9548" s="44">
        <v>9547</v>
      </c>
    </row>
    <row r="9549" spans="20:20" x14ac:dyDescent="0.35">
      <c r="T9549" s="44">
        <v>9548</v>
      </c>
    </row>
    <row r="9550" spans="20:20" x14ac:dyDescent="0.35">
      <c r="T9550" s="44">
        <v>9549</v>
      </c>
    </row>
    <row r="9551" spans="20:20" x14ac:dyDescent="0.35">
      <c r="T9551" s="44">
        <v>9550</v>
      </c>
    </row>
    <row r="9552" spans="20:20" x14ac:dyDescent="0.35">
      <c r="T9552" s="44">
        <v>9551</v>
      </c>
    </row>
    <row r="9553" spans="20:20" x14ac:dyDescent="0.35">
      <c r="T9553" s="44">
        <v>9552</v>
      </c>
    </row>
    <row r="9554" spans="20:20" x14ac:dyDescent="0.35">
      <c r="T9554" s="44">
        <v>9553</v>
      </c>
    </row>
    <row r="9555" spans="20:20" x14ac:dyDescent="0.35">
      <c r="T9555" s="44">
        <v>9554</v>
      </c>
    </row>
    <row r="9556" spans="20:20" x14ac:dyDescent="0.35">
      <c r="T9556" s="44">
        <v>9555</v>
      </c>
    </row>
    <row r="9557" spans="20:20" x14ac:dyDescent="0.35">
      <c r="T9557" s="44">
        <v>9556</v>
      </c>
    </row>
    <row r="9558" spans="20:20" x14ac:dyDescent="0.35">
      <c r="T9558" s="44">
        <v>9557</v>
      </c>
    </row>
    <row r="9559" spans="20:20" x14ac:dyDescent="0.35">
      <c r="T9559" s="44">
        <v>9558</v>
      </c>
    </row>
    <row r="9560" spans="20:20" x14ac:dyDescent="0.35">
      <c r="T9560" s="44">
        <v>9559</v>
      </c>
    </row>
    <row r="9561" spans="20:20" x14ac:dyDescent="0.35">
      <c r="T9561" s="44">
        <v>9560</v>
      </c>
    </row>
    <row r="9562" spans="20:20" x14ac:dyDescent="0.35">
      <c r="T9562" s="44">
        <v>9561</v>
      </c>
    </row>
    <row r="9563" spans="20:20" x14ac:dyDescent="0.35">
      <c r="T9563" s="44">
        <v>9562</v>
      </c>
    </row>
    <row r="9564" spans="20:20" x14ac:dyDescent="0.35">
      <c r="T9564" s="44">
        <v>9563</v>
      </c>
    </row>
    <row r="9565" spans="20:20" x14ac:dyDescent="0.35">
      <c r="T9565" s="44">
        <v>9564</v>
      </c>
    </row>
    <row r="9566" spans="20:20" x14ac:dyDescent="0.35">
      <c r="T9566" s="44">
        <v>9565</v>
      </c>
    </row>
    <row r="9567" spans="20:20" x14ac:dyDescent="0.35">
      <c r="T9567" s="44">
        <v>9566</v>
      </c>
    </row>
    <row r="9568" spans="20:20" x14ac:dyDescent="0.35">
      <c r="T9568" s="44">
        <v>9567</v>
      </c>
    </row>
    <row r="9569" spans="20:20" x14ac:dyDescent="0.35">
      <c r="T9569" s="44">
        <v>9568</v>
      </c>
    </row>
    <row r="9570" spans="20:20" x14ac:dyDescent="0.35">
      <c r="T9570" s="44">
        <v>9569</v>
      </c>
    </row>
    <row r="9571" spans="20:20" x14ac:dyDescent="0.35">
      <c r="T9571" s="44">
        <v>9570</v>
      </c>
    </row>
    <row r="9572" spans="20:20" x14ac:dyDescent="0.35">
      <c r="T9572" s="44">
        <v>9571</v>
      </c>
    </row>
    <row r="9573" spans="20:20" x14ac:dyDescent="0.35">
      <c r="T9573" s="44">
        <v>9572</v>
      </c>
    </row>
    <row r="9574" spans="20:20" x14ac:dyDescent="0.35">
      <c r="T9574" s="44">
        <v>9573</v>
      </c>
    </row>
    <row r="9575" spans="20:20" x14ac:dyDescent="0.35">
      <c r="T9575" s="44">
        <v>9574</v>
      </c>
    </row>
    <row r="9576" spans="20:20" x14ac:dyDescent="0.35">
      <c r="T9576" s="44">
        <v>9575</v>
      </c>
    </row>
    <row r="9577" spans="20:20" x14ac:dyDescent="0.35">
      <c r="T9577" s="44">
        <v>9576</v>
      </c>
    </row>
    <row r="9578" spans="20:20" x14ac:dyDescent="0.35">
      <c r="T9578" s="44">
        <v>9577</v>
      </c>
    </row>
    <row r="9579" spans="20:20" x14ac:dyDescent="0.35">
      <c r="T9579" s="44">
        <v>9578</v>
      </c>
    </row>
    <row r="9580" spans="20:20" x14ac:dyDescent="0.35">
      <c r="T9580" s="44">
        <v>9579</v>
      </c>
    </row>
    <row r="9581" spans="20:20" x14ac:dyDescent="0.35">
      <c r="T9581" s="44">
        <v>9580</v>
      </c>
    </row>
    <row r="9582" spans="20:20" x14ac:dyDescent="0.35">
      <c r="T9582" s="44">
        <v>9581</v>
      </c>
    </row>
    <row r="9583" spans="20:20" x14ac:dyDescent="0.35">
      <c r="T9583" s="44">
        <v>9582</v>
      </c>
    </row>
    <row r="9584" spans="20:20" x14ac:dyDescent="0.35">
      <c r="T9584" s="44">
        <v>9583</v>
      </c>
    </row>
    <row r="9585" spans="20:20" x14ac:dyDescent="0.35">
      <c r="T9585" s="44">
        <v>9584</v>
      </c>
    </row>
    <row r="9586" spans="20:20" x14ac:dyDescent="0.35">
      <c r="T9586" s="44">
        <v>9585</v>
      </c>
    </row>
    <row r="9587" spans="20:20" x14ac:dyDescent="0.35">
      <c r="T9587" s="44">
        <v>9586</v>
      </c>
    </row>
    <row r="9588" spans="20:20" x14ac:dyDescent="0.35">
      <c r="T9588" s="44">
        <v>9587</v>
      </c>
    </row>
    <row r="9589" spans="20:20" x14ac:dyDescent="0.35">
      <c r="T9589" s="44">
        <v>9588</v>
      </c>
    </row>
    <row r="9590" spans="20:20" x14ac:dyDescent="0.35">
      <c r="T9590" s="44">
        <v>9589</v>
      </c>
    </row>
    <row r="9591" spans="20:20" x14ac:dyDescent="0.35">
      <c r="T9591" s="44">
        <v>9590</v>
      </c>
    </row>
    <row r="9592" spans="20:20" x14ac:dyDescent="0.35">
      <c r="T9592" s="44">
        <v>9591</v>
      </c>
    </row>
    <row r="9593" spans="20:20" x14ac:dyDescent="0.35">
      <c r="T9593" s="44">
        <v>9592</v>
      </c>
    </row>
    <row r="9594" spans="20:20" x14ac:dyDescent="0.35">
      <c r="T9594" s="44">
        <v>9593</v>
      </c>
    </row>
    <row r="9595" spans="20:20" x14ac:dyDescent="0.35">
      <c r="T9595" s="44">
        <v>9594</v>
      </c>
    </row>
    <row r="9596" spans="20:20" x14ac:dyDescent="0.35">
      <c r="T9596" s="44">
        <v>9595</v>
      </c>
    </row>
    <row r="9597" spans="20:20" x14ac:dyDescent="0.35">
      <c r="T9597" s="44">
        <v>9596</v>
      </c>
    </row>
    <row r="9598" spans="20:20" x14ac:dyDescent="0.35">
      <c r="T9598" s="44">
        <v>9597</v>
      </c>
    </row>
    <row r="9599" spans="20:20" x14ac:dyDescent="0.35">
      <c r="T9599" s="44">
        <v>9598</v>
      </c>
    </row>
    <row r="9600" spans="20:20" x14ac:dyDescent="0.35">
      <c r="T9600" s="44">
        <v>9599</v>
      </c>
    </row>
    <row r="9601" spans="20:20" x14ac:dyDescent="0.35">
      <c r="T9601" s="44">
        <v>9600</v>
      </c>
    </row>
    <row r="9602" spans="20:20" x14ac:dyDescent="0.35">
      <c r="T9602" s="44">
        <v>9601</v>
      </c>
    </row>
    <row r="9603" spans="20:20" x14ac:dyDescent="0.35">
      <c r="T9603" s="44">
        <v>9602</v>
      </c>
    </row>
    <row r="9604" spans="20:20" x14ac:dyDescent="0.35">
      <c r="T9604" s="44">
        <v>9603</v>
      </c>
    </row>
    <row r="9605" spans="20:20" x14ac:dyDescent="0.35">
      <c r="T9605" s="44">
        <v>9604</v>
      </c>
    </row>
    <row r="9606" spans="20:20" x14ac:dyDescent="0.35">
      <c r="T9606" s="44">
        <v>9605</v>
      </c>
    </row>
    <row r="9607" spans="20:20" x14ac:dyDescent="0.35">
      <c r="T9607" s="44">
        <v>9606</v>
      </c>
    </row>
    <row r="9608" spans="20:20" x14ac:dyDescent="0.35">
      <c r="T9608" s="44">
        <v>9607</v>
      </c>
    </row>
    <row r="9609" spans="20:20" x14ac:dyDescent="0.35">
      <c r="T9609" s="44">
        <v>9608</v>
      </c>
    </row>
    <row r="9610" spans="20:20" x14ac:dyDescent="0.35">
      <c r="T9610" s="44">
        <v>9609</v>
      </c>
    </row>
    <row r="9611" spans="20:20" x14ac:dyDescent="0.35">
      <c r="T9611" s="44">
        <v>9610</v>
      </c>
    </row>
    <row r="9612" spans="20:20" x14ac:dyDescent="0.35">
      <c r="T9612" s="44">
        <v>9611</v>
      </c>
    </row>
    <row r="9613" spans="20:20" x14ac:dyDescent="0.35">
      <c r="T9613" s="44">
        <v>9612</v>
      </c>
    </row>
    <row r="9614" spans="20:20" x14ac:dyDescent="0.35">
      <c r="T9614" s="44">
        <v>9613</v>
      </c>
    </row>
    <row r="9615" spans="20:20" x14ac:dyDescent="0.35">
      <c r="T9615" s="44">
        <v>9614</v>
      </c>
    </row>
    <row r="9616" spans="20:20" x14ac:dyDescent="0.35">
      <c r="T9616" s="44">
        <v>9615</v>
      </c>
    </row>
    <row r="9617" spans="20:20" x14ac:dyDescent="0.35">
      <c r="T9617" s="44">
        <v>9616</v>
      </c>
    </row>
    <row r="9618" spans="20:20" x14ac:dyDescent="0.35">
      <c r="T9618" s="44">
        <v>9617</v>
      </c>
    </row>
    <row r="9619" spans="20:20" x14ac:dyDescent="0.35">
      <c r="T9619" s="44">
        <v>9618</v>
      </c>
    </row>
    <row r="9620" spans="20:20" x14ac:dyDescent="0.35">
      <c r="T9620" s="44">
        <v>9619</v>
      </c>
    </row>
    <row r="9621" spans="20:20" x14ac:dyDescent="0.35">
      <c r="T9621" s="44">
        <v>9620</v>
      </c>
    </row>
    <row r="9622" spans="20:20" x14ac:dyDescent="0.35">
      <c r="T9622" s="44">
        <v>9621</v>
      </c>
    </row>
    <row r="9623" spans="20:20" x14ac:dyDescent="0.35">
      <c r="T9623" s="44">
        <v>9622</v>
      </c>
    </row>
    <row r="9624" spans="20:20" x14ac:dyDescent="0.35">
      <c r="T9624" s="44">
        <v>9623</v>
      </c>
    </row>
    <row r="9625" spans="20:20" x14ac:dyDescent="0.35">
      <c r="T9625" s="44">
        <v>9624</v>
      </c>
    </row>
    <row r="9626" spans="20:20" x14ac:dyDescent="0.35">
      <c r="T9626" s="44">
        <v>9625</v>
      </c>
    </row>
    <row r="9627" spans="20:20" x14ac:dyDescent="0.35">
      <c r="T9627" s="44">
        <v>9626</v>
      </c>
    </row>
    <row r="9628" spans="20:20" x14ac:dyDescent="0.35">
      <c r="T9628" s="44">
        <v>9627</v>
      </c>
    </row>
    <row r="9629" spans="20:20" x14ac:dyDescent="0.35">
      <c r="T9629" s="44">
        <v>9628</v>
      </c>
    </row>
    <row r="9630" spans="20:20" x14ac:dyDescent="0.35">
      <c r="T9630" s="44">
        <v>9629</v>
      </c>
    </row>
    <row r="9631" spans="20:20" x14ac:dyDescent="0.35">
      <c r="T9631" s="44">
        <v>9630</v>
      </c>
    </row>
    <row r="9632" spans="20:20" x14ac:dyDescent="0.35">
      <c r="T9632" s="44">
        <v>9631</v>
      </c>
    </row>
    <row r="9633" spans="20:20" x14ac:dyDescent="0.35">
      <c r="T9633" s="44">
        <v>9632</v>
      </c>
    </row>
    <row r="9634" spans="20:20" x14ac:dyDescent="0.35">
      <c r="T9634" s="44">
        <v>9633</v>
      </c>
    </row>
    <row r="9635" spans="20:20" x14ac:dyDescent="0.35">
      <c r="T9635" s="44">
        <v>9634</v>
      </c>
    </row>
    <row r="9636" spans="20:20" x14ac:dyDescent="0.35">
      <c r="T9636" s="44">
        <v>9635</v>
      </c>
    </row>
    <row r="9637" spans="20:20" x14ac:dyDescent="0.35">
      <c r="T9637" s="44">
        <v>9636</v>
      </c>
    </row>
    <row r="9638" spans="20:20" x14ac:dyDescent="0.35">
      <c r="T9638" s="44">
        <v>9637</v>
      </c>
    </row>
    <row r="9639" spans="20:20" x14ac:dyDescent="0.35">
      <c r="T9639" s="44">
        <v>9638</v>
      </c>
    </row>
    <row r="9640" spans="20:20" x14ac:dyDescent="0.35">
      <c r="T9640" s="44">
        <v>9639</v>
      </c>
    </row>
    <row r="9641" spans="20:20" x14ac:dyDescent="0.35">
      <c r="T9641" s="44">
        <v>9640</v>
      </c>
    </row>
    <row r="9642" spans="20:20" x14ac:dyDescent="0.35">
      <c r="T9642" s="44">
        <v>9641</v>
      </c>
    </row>
    <row r="9643" spans="20:20" x14ac:dyDescent="0.35">
      <c r="T9643" s="44">
        <v>9642</v>
      </c>
    </row>
    <row r="9644" spans="20:20" x14ac:dyDescent="0.35">
      <c r="T9644" s="44">
        <v>9643</v>
      </c>
    </row>
    <row r="9645" spans="20:20" x14ac:dyDescent="0.35">
      <c r="T9645" s="44">
        <v>9644</v>
      </c>
    </row>
    <row r="9646" spans="20:20" x14ac:dyDescent="0.35">
      <c r="T9646" s="44">
        <v>9645</v>
      </c>
    </row>
    <row r="9647" spans="20:20" x14ac:dyDescent="0.35">
      <c r="T9647" s="44">
        <v>9646</v>
      </c>
    </row>
    <row r="9648" spans="20:20" x14ac:dyDescent="0.35">
      <c r="T9648" s="44">
        <v>9647</v>
      </c>
    </row>
    <row r="9649" spans="20:20" x14ac:dyDescent="0.35">
      <c r="T9649" s="44">
        <v>9648</v>
      </c>
    </row>
    <row r="9650" spans="20:20" x14ac:dyDescent="0.35">
      <c r="T9650" s="44">
        <v>9649</v>
      </c>
    </row>
    <row r="9651" spans="20:20" x14ac:dyDescent="0.35">
      <c r="T9651" s="44">
        <v>9650</v>
      </c>
    </row>
    <row r="9652" spans="20:20" x14ac:dyDescent="0.35">
      <c r="T9652" s="44">
        <v>9651</v>
      </c>
    </row>
    <row r="9653" spans="20:20" x14ac:dyDescent="0.35">
      <c r="T9653" s="44">
        <v>9652</v>
      </c>
    </row>
    <row r="9654" spans="20:20" x14ac:dyDescent="0.35">
      <c r="T9654" s="44">
        <v>9653</v>
      </c>
    </row>
    <row r="9655" spans="20:20" x14ac:dyDescent="0.35">
      <c r="T9655" s="44">
        <v>9654</v>
      </c>
    </row>
    <row r="9656" spans="20:20" x14ac:dyDescent="0.35">
      <c r="T9656" s="44">
        <v>9655</v>
      </c>
    </row>
    <row r="9657" spans="20:20" x14ac:dyDescent="0.35">
      <c r="T9657" s="44">
        <v>9656</v>
      </c>
    </row>
    <row r="9658" spans="20:20" x14ac:dyDescent="0.35">
      <c r="T9658" s="44">
        <v>9657</v>
      </c>
    </row>
    <row r="9659" spans="20:20" x14ac:dyDescent="0.35">
      <c r="T9659" s="44">
        <v>9658</v>
      </c>
    </row>
    <row r="9660" spans="20:20" x14ac:dyDescent="0.35">
      <c r="T9660" s="44">
        <v>9659</v>
      </c>
    </row>
    <row r="9661" spans="20:20" x14ac:dyDescent="0.35">
      <c r="T9661" s="44">
        <v>9660</v>
      </c>
    </row>
    <row r="9662" spans="20:20" x14ac:dyDescent="0.35">
      <c r="T9662" s="44">
        <v>9661</v>
      </c>
    </row>
    <row r="9663" spans="20:20" x14ac:dyDescent="0.35">
      <c r="T9663" s="44">
        <v>9662</v>
      </c>
    </row>
    <row r="9664" spans="20:20" x14ac:dyDescent="0.35">
      <c r="T9664" s="44">
        <v>9663</v>
      </c>
    </row>
    <row r="9665" spans="20:20" x14ac:dyDescent="0.35">
      <c r="T9665" s="44">
        <v>9664</v>
      </c>
    </row>
    <row r="9666" spans="20:20" x14ac:dyDescent="0.35">
      <c r="T9666" s="44">
        <v>9665</v>
      </c>
    </row>
    <row r="9667" spans="20:20" x14ac:dyDescent="0.35">
      <c r="T9667" s="44">
        <v>9666</v>
      </c>
    </row>
    <row r="9668" spans="20:20" x14ac:dyDescent="0.35">
      <c r="T9668" s="44">
        <v>9667</v>
      </c>
    </row>
    <row r="9669" spans="20:20" x14ac:dyDescent="0.35">
      <c r="T9669" s="44">
        <v>9668</v>
      </c>
    </row>
    <row r="9670" spans="20:20" x14ac:dyDescent="0.35">
      <c r="T9670" s="44">
        <v>9669</v>
      </c>
    </row>
    <row r="9671" spans="20:20" x14ac:dyDescent="0.35">
      <c r="T9671" s="44">
        <v>9670</v>
      </c>
    </row>
    <row r="9672" spans="20:20" x14ac:dyDescent="0.35">
      <c r="T9672" s="44">
        <v>9671</v>
      </c>
    </row>
    <row r="9673" spans="20:20" x14ac:dyDescent="0.35">
      <c r="T9673" s="44">
        <v>9672</v>
      </c>
    </row>
    <row r="9674" spans="20:20" x14ac:dyDescent="0.35">
      <c r="T9674" s="44">
        <v>9673</v>
      </c>
    </row>
    <row r="9675" spans="20:20" x14ac:dyDescent="0.35">
      <c r="T9675" s="44">
        <v>9674</v>
      </c>
    </row>
    <row r="9676" spans="20:20" x14ac:dyDescent="0.35">
      <c r="T9676" s="44">
        <v>9675</v>
      </c>
    </row>
    <row r="9677" spans="20:20" x14ac:dyDescent="0.35">
      <c r="T9677" s="44">
        <v>9676</v>
      </c>
    </row>
    <row r="9678" spans="20:20" x14ac:dyDescent="0.35">
      <c r="T9678" s="44">
        <v>9677</v>
      </c>
    </row>
    <row r="9679" spans="20:20" x14ac:dyDescent="0.35">
      <c r="T9679" s="44">
        <v>9678</v>
      </c>
    </row>
    <row r="9680" spans="20:20" x14ac:dyDescent="0.35">
      <c r="T9680" s="44">
        <v>9679</v>
      </c>
    </row>
    <row r="9681" spans="20:20" x14ac:dyDescent="0.35">
      <c r="T9681" s="44">
        <v>9680</v>
      </c>
    </row>
    <row r="9682" spans="20:20" x14ac:dyDescent="0.35">
      <c r="T9682" s="44">
        <v>9681</v>
      </c>
    </row>
    <row r="9683" spans="20:20" x14ac:dyDescent="0.35">
      <c r="T9683" s="44">
        <v>9682</v>
      </c>
    </row>
    <row r="9684" spans="20:20" x14ac:dyDescent="0.35">
      <c r="T9684" s="44">
        <v>9683</v>
      </c>
    </row>
    <row r="9685" spans="20:20" x14ac:dyDescent="0.35">
      <c r="T9685" s="44">
        <v>9684</v>
      </c>
    </row>
    <row r="9686" spans="20:20" x14ac:dyDescent="0.35">
      <c r="T9686" s="44">
        <v>9685</v>
      </c>
    </row>
    <row r="9687" spans="20:20" x14ac:dyDescent="0.35">
      <c r="T9687" s="44">
        <v>9686</v>
      </c>
    </row>
    <row r="9688" spans="20:20" x14ac:dyDescent="0.35">
      <c r="T9688" s="44">
        <v>9687</v>
      </c>
    </row>
    <row r="9689" spans="20:20" x14ac:dyDescent="0.35">
      <c r="T9689" s="44">
        <v>9688</v>
      </c>
    </row>
    <row r="9690" spans="20:20" x14ac:dyDescent="0.35">
      <c r="T9690" s="44">
        <v>9689</v>
      </c>
    </row>
    <row r="9691" spans="20:20" x14ac:dyDescent="0.35">
      <c r="T9691" s="44">
        <v>9690</v>
      </c>
    </row>
    <row r="9692" spans="20:20" x14ac:dyDescent="0.35">
      <c r="T9692" s="44">
        <v>9691</v>
      </c>
    </row>
    <row r="9693" spans="20:20" x14ac:dyDescent="0.35">
      <c r="T9693" s="44">
        <v>9692</v>
      </c>
    </row>
    <row r="9694" spans="20:20" x14ac:dyDescent="0.35">
      <c r="T9694" s="44">
        <v>9693</v>
      </c>
    </row>
    <row r="9695" spans="20:20" x14ac:dyDescent="0.35">
      <c r="T9695" s="44">
        <v>9694</v>
      </c>
    </row>
    <row r="9696" spans="20:20" x14ac:dyDescent="0.35">
      <c r="T9696" s="44">
        <v>9695</v>
      </c>
    </row>
    <row r="9697" spans="20:20" x14ac:dyDescent="0.35">
      <c r="T9697" s="44">
        <v>9696</v>
      </c>
    </row>
    <row r="9698" spans="20:20" x14ac:dyDescent="0.35">
      <c r="T9698" s="44">
        <v>9697</v>
      </c>
    </row>
    <row r="9699" spans="20:20" x14ac:dyDescent="0.35">
      <c r="T9699" s="44">
        <v>9698</v>
      </c>
    </row>
    <row r="9700" spans="20:20" x14ac:dyDescent="0.35">
      <c r="T9700" s="44">
        <v>9699</v>
      </c>
    </row>
    <row r="9701" spans="20:20" x14ac:dyDescent="0.35">
      <c r="T9701" s="44">
        <v>9700</v>
      </c>
    </row>
    <row r="9702" spans="20:20" x14ac:dyDescent="0.35">
      <c r="T9702" s="44">
        <v>9701</v>
      </c>
    </row>
    <row r="9703" spans="20:20" x14ac:dyDescent="0.35">
      <c r="T9703" s="44">
        <v>9702</v>
      </c>
    </row>
    <row r="9704" spans="20:20" x14ac:dyDescent="0.35">
      <c r="T9704" s="44">
        <v>9703</v>
      </c>
    </row>
    <row r="9705" spans="20:20" x14ac:dyDescent="0.35">
      <c r="T9705" s="44">
        <v>9704</v>
      </c>
    </row>
    <row r="9706" spans="20:20" x14ac:dyDescent="0.35">
      <c r="T9706" s="44">
        <v>9705</v>
      </c>
    </row>
    <row r="9707" spans="20:20" x14ac:dyDescent="0.35">
      <c r="T9707" s="44">
        <v>9706</v>
      </c>
    </row>
    <row r="9708" spans="20:20" x14ac:dyDescent="0.35">
      <c r="T9708" s="44">
        <v>9707</v>
      </c>
    </row>
    <row r="9709" spans="20:20" x14ac:dyDescent="0.35">
      <c r="T9709" s="44">
        <v>9708</v>
      </c>
    </row>
    <row r="9710" spans="20:20" x14ac:dyDescent="0.35">
      <c r="T9710" s="44">
        <v>9709</v>
      </c>
    </row>
    <row r="9711" spans="20:20" x14ac:dyDescent="0.35">
      <c r="T9711" s="44">
        <v>9710</v>
      </c>
    </row>
    <row r="9712" spans="20:20" x14ac:dyDescent="0.35">
      <c r="T9712" s="44">
        <v>9711</v>
      </c>
    </row>
    <row r="9713" spans="20:20" x14ac:dyDescent="0.35">
      <c r="T9713" s="44">
        <v>9712</v>
      </c>
    </row>
    <row r="9714" spans="20:20" x14ac:dyDescent="0.35">
      <c r="T9714" s="44">
        <v>9713</v>
      </c>
    </row>
    <row r="9715" spans="20:20" x14ac:dyDescent="0.35">
      <c r="T9715" s="44">
        <v>9714</v>
      </c>
    </row>
    <row r="9716" spans="20:20" x14ac:dyDescent="0.35">
      <c r="T9716" s="44">
        <v>9715</v>
      </c>
    </row>
    <row r="9717" spans="20:20" x14ac:dyDescent="0.35">
      <c r="T9717" s="44">
        <v>9716</v>
      </c>
    </row>
    <row r="9718" spans="20:20" x14ac:dyDescent="0.35">
      <c r="T9718" s="44">
        <v>9717</v>
      </c>
    </row>
    <row r="9719" spans="20:20" x14ac:dyDescent="0.35">
      <c r="T9719" s="44">
        <v>9718</v>
      </c>
    </row>
    <row r="9720" spans="20:20" x14ac:dyDescent="0.35">
      <c r="T9720" s="44">
        <v>9719</v>
      </c>
    </row>
    <row r="9721" spans="20:20" x14ac:dyDescent="0.35">
      <c r="T9721" s="44">
        <v>9720</v>
      </c>
    </row>
    <row r="9722" spans="20:20" x14ac:dyDescent="0.35">
      <c r="T9722" s="44">
        <v>9721</v>
      </c>
    </row>
    <row r="9723" spans="20:20" x14ac:dyDescent="0.35">
      <c r="T9723" s="44">
        <v>9722</v>
      </c>
    </row>
    <row r="9724" spans="20:20" x14ac:dyDescent="0.35">
      <c r="T9724" s="44">
        <v>9723</v>
      </c>
    </row>
    <row r="9725" spans="20:20" x14ac:dyDescent="0.35">
      <c r="T9725" s="44">
        <v>9724</v>
      </c>
    </row>
    <row r="9726" spans="20:20" x14ac:dyDescent="0.35">
      <c r="T9726" s="44">
        <v>9725</v>
      </c>
    </row>
    <row r="9727" spans="20:20" x14ac:dyDescent="0.35">
      <c r="T9727" s="44">
        <v>9726</v>
      </c>
    </row>
    <row r="9728" spans="20:20" x14ac:dyDescent="0.35">
      <c r="T9728" s="44">
        <v>9727</v>
      </c>
    </row>
    <row r="9729" spans="20:20" x14ac:dyDescent="0.35">
      <c r="T9729" s="44">
        <v>9728</v>
      </c>
    </row>
    <row r="9730" spans="20:20" x14ac:dyDescent="0.35">
      <c r="T9730" s="44">
        <v>9729</v>
      </c>
    </row>
    <row r="9731" spans="20:20" x14ac:dyDescent="0.35">
      <c r="T9731" s="44">
        <v>9730</v>
      </c>
    </row>
    <row r="9732" spans="20:20" x14ac:dyDescent="0.35">
      <c r="T9732" s="44">
        <v>9731</v>
      </c>
    </row>
    <row r="9733" spans="20:20" x14ac:dyDescent="0.35">
      <c r="T9733" s="44">
        <v>9732</v>
      </c>
    </row>
    <row r="9734" spans="20:20" x14ac:dyDescent="0.35">
      <c r="T9734" s="44">
        <v>9733</v>
      </c>
    </row>
    <row r="9735" spans="20:20" x14ac:dyDescent="0.35">
      <c r="T9735" s="44">
        <v>9734</v>
      </c>
    </row>
    <row r="9736" spans="20:20" x14ac:dyDescent="0.35">
      <c r="T9736" s="44">
        <v>9735</v>
      </c>
    </row>
    <row r="9737" spans="20:20" x14ac:dyDescent="0.35">
      <c r="T9737" s="44">
        <v>9736</v>
      </c>
    </row>
    <row r="9738" spans="20:20" x14ac:dyDescent="0.35">
      <c r="T9738" s="44">
        <v>9737</v>
      </c>
    </row>
    <row r="9739" spans="20:20" x14ac:dyDescent="0.35">
      <c r="T9739" s="44">
        <v>9738</v>
      </c>
    </row>
    <row r="9740" spans="20:20" x14ac:dyDescent="0.35">
      <c r="T9740" s="44">
        <v>9739</v>
      </c>
    </row>
    <row r="9741" spans="20:20" x14ac:dyDescent="0.35">
      <c r="T9741" s="44">
        <v>9740</v>
      </c>
    </row>
    <row r="9742" spans="20:20" x14ac:dyDescent="0.35">
      <c r="T9742" s="44">
        <v>9741</v>
      </c>
    </row>
    <row r="9743" spans="20:20" x14ac:dyDescent="0.35">
      <c r="T9743" s="44">
        <v>9742</v>
      </c>
    </row>
    <row r="9744" spans="20:20" x14ac:dyDescent="0.35">
      <c r="T9744" s="44">
        <v>9743</v>
      </c>
    </row>
    <row r="9745" spans="20:20" x14ac:dyDescent="0.35">
      <c r="T9745" s="44">
        <v>9744</v>
      </c>
    </row>
    <row r="9746" spans="20:20" x14ac:dyDescent="0.35">
      <c r="T9746" s="44">
        <v>9745</v>
      </c>
    </row>
    <row r="9747" spans="20:20" x14ac:dyDescent="0.35">
      <c r="T9747" s="44">
        <v>9746</v>
      </c>
    </row>
    <row r="9748" spans="20:20" x14ac:dyDescent="0.35">
      <c r="T9748" s="44">
        <v>9747</v>
      </c>
    </row>
    <row r="9749" spans="20:20" x14ac:dyDescent="0.35">
      <c r="T9749" s="44">
        <v>9748</v>
      </c>
    </row>
    <row r="9750" spans="20:20" x14ac:dyDescent="0.35">
      <c r="T9750" s="44">
        <v>9749</v>
      </c>
    </row>
    <row r="9751" spans="20:20" x14ac:dyDescent="0.35">
      <c r="T9751" s="44">
        <v>9750</v>
      </c>
    </row>
    <row r="9752" spans="20:20" x14ac:dyDescent="0.35">
      <c r="T9752" s="44">
        <v>9751</v>
      </c>
    </row>
    <row r="9753" spans="20:20" x14ac:dyDescent="0.35">
      <c r="T9753" s="44">
        <v>9752</v>
      </c>
    </row>
    <row r="9754" spans="20:20" x14ac:dyDescent="0.35">
      <c r="T9754" s="44">
        <v>9753</v>
      </c>
    </row>
    <row r="9755" spans="20:20" x14ac:dyDescent="0.35">
      <c r="T9755" s="44">
        <v>9754</v>
      </c>
    </row>
    <row r="9756" spans="20:20" x14ac:dyDescent="0.35">
      <c r="T9756" s="44">
        <v>9755</v>
      </c>
    </row>
    <row r="9757" spans="20:20" x14ac:dyDescent="0.35">
      <c r="T9757" s="44">
        <v>9756</v>
      </c>
    </row>
    <row r="9758" spans="20:20" x14ac:dyDescent="0.35">
      <c r="T9758" s="44">
        <v>9757</v>
      </c>
    </row>
    <row r="9759" spans="20:20" x14ac:dyDescent="0.35">
      <c r="T9759" s="44">
        <v>9758</v>
      </c>
    </row>
    <row r="9760" spans="20:20" x14ac:dyDescent="0.35">
      <c r="T9760" s="44">
        <v>9759</v>
      </c>
    </row>
    <row r="9761" spans="20:20" x14ac:dyDescent="0.35">
      <c r="T9761" s="44">
        <v>9760</v>
      </c>
    </row>
    <row r="9762" spans="20:20" x14ac:dyDescent="0.35">
      <c r="T9762" s="44">
        <v>9761</v>
      </c>
    </row>
    <row r="9763" spans="20:20" x14ac:dyDescent="0.35">
      <c r="T9763" s="44">
        <v>9762</v>
      </c>
    </row>
    <row r="9764" spans="20:20" x14ac:dyDescent="0.35">
      <c r="T9764" s="44">
        <v>9763</v>
      </c>
    </row>
    <row r="9765" spans="20:20" x14ac:dyDescent="0.35">
      <c r="T9765" s="44">
        <v>9764</v>
      </c>
    </row>
    <row r="9766" spans="20:20" x14ac:dyDescent="0.35">
      <c r="T9766" s="44">
        <v>9765</v>
      </c>
    </row>
    <row r="9767" spans="20:20" x14ac:dyDescent="0.35">
      <c r="T9767" s="44">
        <v>9766</v>
      </c>
    </row>
    <row r="9768" spans="20:20" x14ac:dyDescent="0.35">
      <c r="T9768" s="44">
        <v>9767</v>
      </c>
    </row>
    <row r="9769" spans="20:20" x14ac:dyDescent="0.35">
      <c r="T9769" s="44">
        <v>9768</v>
      </c>
    </row>
    <row r="9770" spans="20:20" x14ac:dyDescent="0.35">
      <c r="T9770" s="44">
        <v>9769</v>
      </c>
    </row>
    <row r="9771" spans="20:20" x14ac:dyDescent="0.35">
      <c r="T9771" s="44">
        <v>9770</v>
      </c>
    </row>
    <row r="9772" spans="20:20" x14ac:dyDescent="0.35">
      <c r="T9772" s="44">
        <v>9771</v>
      </c>
    </row>
    <row r="9773" spans="20:20" x14ac:dyDescent="0.35">
      <c r="T9773" s="44">
        <v>9772</v>
      </c>
    </row>
    <row r="9774" spans="20:20" x14ac:dyDescent="0.35">
      <c r="T9774" s="44">
        <v>9773</v>
      </c>
    </row>
    <row r="9775" spans="20:20" x14ac:dyDescent="0.35">
      <c r="T9775" s="44">
        <v>9774</v>
      </c>
    </row>
    <row r="9776" spans="20:20" x14ac:dyDescent="0.35">
      <c r="T9776" s="44">
        <v>9775</v>
      </c>
    </row>
    <row r="9777" spans="20:20" x14ac:dyDescent="0.35">
      <c r="T9777" s="44">
        <v>9776</v>
      </c>
    </row>
    <row r="9778" spans="20:20" x14ac:dyDescent="0.35">
      <c r="T9778" s="44">
        <v>9777</v>
      </c>
    </row>
    <row r="9779" spans="20:20" x14ac:dyDescent="0.35">
      <c r="T9779" s="44">
        <v>9778</v>
      </c>
    </row>
    <row r="9780" spans="20:20" x14ac:dyDescent="0.35">
      <c r="T9780" s="44">
        <v>9779</v>
      </c>
    </row>
    <row r="9781" spans="20:20" x14ac:dyDescent="0.35">
      <c r="T9781" s="44">
        <v>9780</v>
      </c>
    </row>
    <row r="9782" spans="20:20" x14ac:dyDescent="0.35">
      <c r="T9782" s="44">
        <v>9781</v>
      </c>
    </row>
    <row r="9783" spans="20:20" x14ac:dyDescent="0.35">
      <c r="T9783" s="44">
        <v>9782</v>
      </c>
    </row>
    <row r="9784" spans="20:20" x14ac:dyDescent="0.35">
      <c r="T9784" s="44">
        <v>9783</v>
      </c>
    </row>
    <row r="9785" spans="20:20" x14ac:dyDescent="0.35">
      <c r="T9785" s="44">
        <v>9784</v>
      </c>
    </row>
    <row r="9786" spans="20:20" x14ac:dyDescent="0.35">
      <c r="T9786" s="44">
        <v>9785</v>
      </c>
    </row>
    <row r="9787" spans="20:20" x14ac:dyDescent="0.35">
      <c r="T9787" s="44">
        <v>9786</v>
      </c>
    </row>
    <row r="9788" spans="20:20" x14ac:dyDescent="0.35">
      <c r="T9788" s="44">
        <v>9787</v>
      </c>
    </row>
    <row r="9789" spans="20:20" x14ac:dyDescent="0.35">
      <c r="T9789" s="44">
        <v>9788</v>
      </c>
    </row>
    <row r="9790" spans="20:20" x14ac:dyDescent="0.35">
      <c r="T9790" s="44">
        <v>9789</v>
      </c>
    </row>
    <row r="9791" spans="20:20" x14ac:dyDescent="0.35">
      <c r="T9791" s="44">
        <v>9790</v>
      </c>
    </row>
    <row r="9792" spans="20:20" x14ac:dyDescent="0.35">
      <c r="T9792" s="44">
        <v>9791</v>
      </c>
    </row>
    <row r="9793" spans="20:20" x14ac:dyDescent="0.35">
      <c r="T9793" s="44">
        <v>9792</v>
      </c>
    </row>
    <row r="9794" spans="20:20" x14ac:dyDescent="0.35">
      <c r="T9794" s="44">
        <v>9793</v>
      </c>
    </row>
    <row r="9795" spans="20:20" x14ac:dyDescent="0.35">
      <c r="T9795" s="44">
        <v>9794</v>
      </c>
    </row>
    <row r="9796" spans="20:20" x14ac:dyDescent="0.35">
      <c r="T9796" s="44">
        <v>9795</v>
      </c>
    </row>
    <row r="9797" spans="20:20" x14ac:dyDescent="0.35">
      <c r="T9797" s="44">
        <v>9796</v>
      </c>
    </row>
    <row r="9798" spans="20:20" x14ac:dyDescent="0.35">
      <c r="T9798" s="44">
        <v>9797</v>
      </c>
    </row>
    <row r="9799" spans="20:20" x14ac:dyDescent="0.35">
      <c r="T9799" s="44">
        <v>9798</v>
      </c>
    </row>
    <row r="9800" spans="20:20" x14ac:dyDescent="0.35">
      <c r="T9800" s="44">
        <v>9799</v>
      </c>
    </row>
    <row r="9801" spans="20:20" x14ac:dyDescent="0.35">
      <c r="T9801" s="44">
        <v>9800</v>
      </c>
    </row>
    <row r="9802" spans="20:20" x14ac:dyDescent="0.35">
      <c r="T9802" s="44">
        <v>9801</v>
      </c>
    </row>
    <row r="9803" spans="20:20" x14ac:dyDescent="0.35">
      <c r="T9803" s="44">
        <v>9802</v>
      </c>
    </row>
    <row r="9804" spans="20:20" x14ac:dyDescent="0.35">
      <c r="T9804" s="44">
        <v>9803</v>
      </c>
    </row>
    <row r="9805" spans="20:20" x14ac:dyDescent="0.35">
      <c r="T9805" s="44">
        <v>9804</v>
      </c>
    </row>
    <row r="9806" spans="20:20" x14ac:dyDescent="0.35">
      <c r="T9806" s="44">
        <v>9805</v>
      </c>
    </row>
    <row r="9807" spans="20:20" x14ac:dyDescent="0.35">
      <c r="T9807" s="44">
        <v>9806</v>
      </c>
    </row>
    <row r="9808" spans="20:20" x14ac:dyDescent="0.35">
      <c r="T9808" s="44">
        <v>9807</v>
      </c>
    </row>
    <row r="9809" spans="20:20" x14ac:dyDescent="0.35">
      <c r="T9809" s="44">
        <v>9808</v>
      </c>
    </row>
    <row r="9810" spans="20:20" x14ac:dyDescent="0.35">
      <c r="T9810" s="44">
        <v>9809</v>
      </c>
    </row>
    <row r="9811" spans="20:20" x14ac:dyDescent="0.35">
      <c r="T9811" s="44">
        <v>9810</v>
      </c>
    </row>
    <row r="9812" spans="20:20" x14ac:dyDescent="0.35">
      <c r="T9812" s="44">
        <v>9811</v>
      </c>
    </row>
    <row r="9813" spans="20:20" x14ac:dyDescent="0.35">
      <c r="T9813" s="44">
        <v>9812</v>
      </c>
    </row>
    <row r="9814" spans="20:20" x14ac:dyDescent="0.35">
      <c r="T9814" s="44">
        <v>9813</v>
      </c>
    </row>
    <row r="9815" spans="20:20" x14ac:dyDescent="0.35">
      <c r="T9815" s="44">
        <v>9814</v>
      </c>
    </row>
    <row r="9816" spans="20:20" x14ac:dyDescent="0.35">
      <c r="T9816" s="44">
        <v>9815</v>
      </c>
    </row>
    <row r="9817" spans="20:20" x14ac:dyDescent="0.35">
      <c r="T9817" s="44">
        <v>9816</v>
      </c>
    </row>
    <row r="9818" spans="20:20" x14ac:dyDescent="0.35">
      <c r="T9818" s="44">
        <v>9817</v>
      </c>
    </row>
    <row r="9819" spans="20:20" x14ac:dyDescent="0.35">
      <c r="T9819" s="44">
        <v>9818</v>
      </c>
    </row>
    <row r="9820" spans="20:20" x14ac:dyDescent="0.35">
      <c r="T9820" s="44">
        <v>9819</v>
      </c>
    </row>
    <row r="9821" spans="20:20" x14ac:dyDescent="0.35">
      <c r="T9821" s="44">
        <v>9820</v>
      </c>
    </row>
    <row r="9822" spans="20:20" x14ac:dyDescent="0.35">
      <c r="T9822" s="44">
        <v>9821</v>
      </c>
    </row>
    <row r="9823" spans="20:20" x14ac:dyDescent="0.35">
      <c r="T9823" s="44">
        <v>9822</v>
      </c>
    </row>
    <row r="9824" spans="20:20" x14ac:dyDescent="0.35">
      <c r="T9824" s="44">
        <v>9823</v>
      </c>
    </row>
    <row r="9825" spans="20:20" x14ac:dyDescent="0.35">
      <c r="T9825" s="44">
        <v>9824</v>
      </c>
    </row>
    <row r="9826" spans="20:20" x14ac:dyDescent="0.35">
      <c r="T9826" s="44">
        <v>9825</v>
      </c>
    </row>
    <row r="9827" spans="20:20" x14ac:dyDescent="0.35">
      <c r="T9827" s="44">
        <v>9826</v>
      </c>
    </row>
    <row r="9828" spans="20:20" x14ac:dyDescent="0.35">
      <c r="T9828" s="44">
        <v>9827</v>
      </c>
    </row>
    <row r="9829" spans="20:20" x14ac:dyDescent="0.35">
      <c r="T9829" s="44">
        <v>9828</v>
      </c>
    </row>
    <row r="9830" spans="20:20" x14ac:dyDescent="0.35">
      <c r="T9830" s="44">
        <v>9829</v>
      </c>
    </row>
    <row r="9831" spans="20:20" x14ac:dyDescent="0.35">
      <c r="T9831" s="44">
        <v>9830</v>
      </c>
    </row>
    <row r="9832" spans="20:20" x14ac:dyDescent="0.35">
      <c r="T9832" s="44">
        <v>9831</v>
      </c>
    </row>
    <row r="9833" spans="20:20" x14ac:dyDescent="0.35">
      <c r="T9833" s="44">
        <v>9832</v>
      </c>
    </row>
    <row r="9834" spans="20:20" x14ac:dyDescent="0.35">
      <c r="T9834" s="44">
        <v>9833</v>
      </c>
    </row>
    <row r="9835" spans="20:20" x14ac:dyDescent="0.35">
      <c r="T9835" s="44">
        <v>9834</v>
      </c>
    </row>
    <row r="9836" spans="20:20" x14ac:dyDescent="0.35">
      <c r="T9836" s="44">
        <v>9835</v>
      </c>
    </row>
    <row r="9837" spans="20:20" x14ac:dyDescent="0.35">
      <c r="T9837" s="44">
        <v>9836</v>
      </c>
    </row>
    <row r="9838" spans="20:20" x14ac:dyDescent="0.35">
      <c r="T9838" s="44">
        <v>9837</v>
      </c>
    </row>
    <row r="9839" spans="20:20" x14ac:dyDescent="0.35">
      <c r="T9839" s="44">
        <v>9838</v>
      </c>
    </row>
    <row r="9840" spans="20:20" x14ac:dyDescent="0.35">
      <c r="T9840" s="44">
        <v>9839</v>
      </c>
    </row>
    <row r="9841" spans="20:20" x14ac:dyDescent="0.35">
      <c r="T9841" s="44">
        <v>9840</v>
      </c>
    </row>
    <row r="9842" spans="20:20" x14ac:dyDescent="0.35">
      <c r="T9842" s="44">
        <v>9841</v>
      </c>
    </row>
    <row r="9843" spans="20:20" x14ac:dyDescent="0.35">
      <c r="T9843" s="44">
        <v>9842</v>
      </c>
    </row>
    <row r="9844" spans="20:20" x14ac:dyDescent="0.35">
      <c r="T9844" s="44">
        <v>9843</v>
      </c>
    </row>
    <row r="9845" spans="20:20" x14ac:dyDescent="0.35">
      <c r="T9845" s="44">
        <v>9844</v>
      </c>
    </row>
    <row r="9846" spans="20:20" x14ac:dyDescent="0.35">
      <c r="T9846" s="44">
        <v>9845</v>
      </c>
    </row>
    <row r="9847" spans="20:20" x14ac:dyDescent="0.35">
      <c r="T9847" s="44">
        <v>9846</v>
      </c>
    </row>
    <row r="9848" spans="20:20" x14ac:dyDescent="0.35">
      <c r="T9848" s="44">
        <v>9847</v>
      </c>
    </row>
    <row r="9849" spans="20:20" x14ac:dyDescent="0.35">
      <c r="T9849" s="44">
        <v>9848</v>
      </c>
    </row>
    <row r="9850" spans="20:20" x14ac:dyDescent="0.35">
      <c r="T9850" s="44">
        <v>9849</v>
      </c>
    </row>
    <row r="9851" spans="20:20" x14ac:dyDescent="0.35">
      <c r="T9851" s="44">
        <v>9850</v>
      </c>
    </row>
    <row r="9852" spans="20:20" x14ac:dyDescent="0.35">
      <c r="T9852" s="44">
        <v>9851</v>
      </c>
    </row>
    <row r="9853" spans="20:20" x14ac:dyDescent="0.35">
      <c r="T9853" s="44">
        <v>9852</v>
      </c>
    </row>
    <row r="9854" spans="20:20" x14ac:dyDescent="0.35">
      <c r="T9854" s="44">
        <v>9853</v>
      </c>
    </row>
    <row r="9855" spans="20:20" x14ac:dyDescent="0.35">
      <c r="T9855" s="44">
        <v>9854</v>
      </c>
    </row>
    <row r="9856" spans="20:20" x14ac:dyDescent="0.35">
      <c r="T9856" s="44">
        <v>9855</v>
      </c>
    </row>
    <row r="9857" spans="20:20" x14ac:dyDescent="0.35">
      <c r="T9857" s="44">
        <v>9856</v>
      </c>
    </row>
    <row r="9858" spans="20:20" x14ac:dyDescent="0.35">
      <c r="T9858" s="44">
        <v>9857</v>
      </c>
    </row>
    <row r="9859" spans="20:20" x14ac:dyDescent="0.35">
      <c r="T9859" s="44">
        <v>9858</v>
      </c>
    </row>
    <row r="9860" spans="20:20" x14ac:dyDescent="0.35">
      <c r="T9860" s="44">
        <v>9859</v>
      </c>
    </row>
    <row r="9861" spans="20:20" x14ac:dyDescent="0.35">
      <c r="T9861" s="44">
        <v>9860</v>
      </c>
    </row>
    <row r="9862" spans="20:20" x14ac:dyDescent="0.35">
      <c r="T9862" s="44">
        <v>9861</v>
      </c>
    </row>
    <row r="9863" spans="20:20" x14ac:dyDescent="0.35">
      <c r="T9863" s="44">
        <v>9862</v>
      </c>
    </row>
    <row r="9864" spans="20:20" x14ac:dyDescent="0.35">
      <c r="T9864" s="44">
        <v>9863</v>
      </c>
    </row>
    <row r="9865" spans="20:20" x14ac:dyDescent="0.35">
      <c r="T9865" s="44">
        <v>9864</v>
      </c>
    </row>
    <row r="9866" spans="20:20" x14ac:dyDescent="0.35">
      <c r="T9866" s="44">
        <v>9865</v>
      </c>
    </row>
    <row r="9867" spans="20:20" x14ac:dyDescent="0.35">
      <c r="T9867" s="44">
        <v>9866</v>
      </c>
    </row>
    <row r="9868" spans="20:20" x14ac:dyDescent="0.35">
      <c r="T9868" s="44">
        <v>9867</v>
      </c>
    </row>
    <row r="9869" spans="20:20" x14ac:dyDescent="0.35">
      <c r="T9869" s="44">
        <v>9868</v>
      </c>
    </row>
    <row r="9870" spans="20:20" x14ac:dyDescent="0.35">
      <c r="T9870" s="44">
        <v>9869</v>
      </c>
    </row>
    <row r="9871" spans="20:20" x14ac:dyDescent="0.35">
      <c r="T9871" s="44">
        <v>9870</v>
      </c>
    </row>
    <row r="9872" spans="20:20" x14ac:dyDescent="0.35">
      <c r="T9872" s="44">
        <v>9871</v>
      </c>
    </row>
    <row r="9873" spans="20:20" x14ac:dyDescent="0.35">
      <c r="T9873" s="44">
        <v>9872</v>
      </c>
    </row>
    <row r="9874" spans="20:20" x14ac:dyDescent="0.35">
      <c r="T9874" s="44">
        <v>9873</v>
      </c>
    </row>
    <row r="9875" spans="20:20" x14ac:dyDescent="0.35">
      <c r="T9875" s="44">
        <v>9874</v>
      </c>
    </row>
    <row r="9876" spans="20:20" x14ac:dyDescent="0.35">
      <c r="T9876" s="44">
        <v>9875</v>
      </c>
    </row>
    <row r="9877" spans="20:20" x14ac:dyDescent="0.35">
      <c r="T9877" s="44">
        <v>9876</v>
      </c>
    </row>
    <row r="9878" spans="20:20" x14ac:dyDescent="0.35">
      <c r="T9878" s="44">
        <v>9877</v>
      </c>
    </row>
    <row r="9879" spans="20:20" x14ac:dyDescent="0.35">
      <c r="T9879" s="44">
        <v>9878</v>
      </c>
    </row>
    <row r="9880" spans="20:20" x14ac:dyDescent="0.35">
      <c r="T9880" s="44">
        <v>9879</v>
      </c>
    </row>
    <row r="9881" spans="20:20" x14ac:dyDescent="0.35">
      <c r="T9881" s="44">
        <v>9880</v>
      </c>
    </row>
    <row r="9882" spans="20:20" x14ac:dyDescent="0.35">
      <c r="T9882" s="44">
        <v>9881</v>
      </c>
    </row>
    <row r="9883" spans="20:20" x14ac:dyDescent="0.35">
      <c r="T9883" s="44">
        <v>9882</v>
      </c>
    </row>
    <row r="9884" spans="20:20" x14ac:dyDescent="0.35">
      <c r="T9884" s="44">
        <v>9883</v>
      </c>
    </row>
    <row r="9885" spans="20:20" x14ac:dyDescent="0.35">
      <c r="T9885" s="44">
        <v>9884</v>
      </c>
    </row>
    <row r="9886" spans="20:20" x14ac:dyDescent="0.35">
      <c r="T9886" s="44">
        <v>9885</v>
      </c>
    </row>
    <row r="9887" spans="20:20" x14ac:dyDescent="0.35">
      <c r="T9887" s="44">
        <v>9886</v>
      </c>
    </row>
    <row r="9888" spans="20:20" x14ac:dyDescent="0.35">
      <c r="T9888" s="44">
        <v>9887</v>
      </c>
    </row>
    <row r="9889" spans="20:20" x14ac:dyDescent="0.35">
      <c r="T9889" s="44">
        <v>9888</v>
      </c>
    </row>
    <row r="9890" spans="20:20" x14ac:dyDescent="0.35">
      <c r="T9890" s="44">
        <v>9889</v>
      </c>
    </row>
    <row r="9891" spans="20:20" x14ac:dyDescent="0.35">
      <c r="T9891" s="44">
        <v>9890</v>
      </c>
    </row>
    <row r="9892" spans="20:20" x14ac:dyDescent="0.35">
      <c r="T9892" s="44">
        <v>9891</v>
      </c>
    </row>
    <row r="9893" spans="20:20" x14ac:dyDescent="0.35">
      <c r="T9893" s="44">
        <v>9892</v>
      </c>
    </row>
    <row r="9894" spans="20:20" x14ac:dyDescent="0.35">
      <c r="T9894" s="44">
        <v>9893</v>
      </c>
    </row>
    <row r="9895" spans="20:20" x14ac:dyDescent="0.35">
      <c r="T9895" s="44">
        <v>9894</v>
      </c>
    </row>
    <row r="9896" spans="20:20" x14ac:dyDescent="0.35">
      <c r="T9896" s="44">
        <v>9895</v>
      </c>
    </row>
    <row r="9897" spans="20:20" x14ac:dyDescent="0.35">
      <c r="T9897" s="44">
        <v>9896</v>
      </c>
    </row>
    <row r="9898" spans="20:20" x14ac:dyDescent="0.35">
      <c r="T9898" s="44">
        <v>9897</v>
      </c>
    </row>
    <row r="9899" spans="20:20" x14ac:dyDescent="0.35">
      <c r="T9899" s="44">
        <v>9898</v>
      </c>
    </row>
    <row r="9900" spans="20:20" x14ac:dyDescent="0.35">
      <c r="T9900" s="44">
        <v>9899</v>
      </c>
    </row>
    <row r="9901" spans="20:20" x14ac:dyDescent="0.35">
      <c r="T9901" s="44">
        <v>9900</v>
      </c>
    </row>
    <row r="9902" spans="20:20" x14ac:dyDescent="0.35">
      <c r="T9902" s="44">
        <v>9901</v>
      </c>
    </row>
    <row r="9903" spans="20:20" x14ac:dyDescent="0.35">
      <c r="T9903" s="44">
        <v>9902</v>
      </c>
    </row>
    <row r="9904" spans="20:20" x14ac:dyDescent="0.35">
      <c r="T9904" s="44">
        <v>9903</v>
      </c>
    </row>
    <row r="9905" spans="20:20" x14ac:dyDescent="0.35">
      <c r="T9905" s="44">
        <v>9904</v>
      </c>
    </row>
    <row r="9906" spans="20:20" x14ac:dyDescent="0.35">
      <c r="T9906" s="44">
        <v>9905</v>
      </c>
    </row>
    <row r="9907" spans="20:20" x14ac:dyDescent="0.35">
      <c r="T9907" s="44">
        <v>9906</v>
      </c>
    </row>
    <row r="9908" spans="20:20" x14ac:dyDescent="0.35">
      <c r="T9908" s="44">
        <v>9907</v>
      </c>
    </row>
    <row r="9909" spans="20:20" x14ac:dyDescent="0.35">
      <c r="T9909" s="44">
        <v>9908</v>
      </c>
    </row>
    <row r="9910" spans="20:20" x14ac:dyDescent="0.35">
      <c r="T9910" s="44">
        <v>9909</v>
      </c>
    </row>
    <row r="9911" spans="20:20" x14ac:dyDescent="0.35">
      <c r="T9911" s="44">
        <v>9910</v>
      </c>
    </row>
    <row r="9912" spans="20:20" x14ac:dyDescent="0.35">
      <c r="T9912" s="44">
        <v>9911</v>
      </c>
    </row>
    <row r="9913" spans="20:20" x14ac:dyDescent="0.35">
      <c r="T9913" s="44">
        <v>9912</v>
      </c>
    </row>
    <row r="9914" spans="20:20" x14ac:dyDescent="0.35">
      <c r="T9914" s="44">
        <v>9913</v>
      </c>
    </row>
    <row r="9915" spans="20:20" x14ac:dyDescent="0.35">
      <c r="T9915" s="44">
        <v>9914</v>
      </c>
    </row>
    <row r="9916" spans="20:20" x14ac:dyDescent="0.35">
      <c r="T9916" s="44">
        <v>9915</v>
      </c>
    </row>
    <row r="9917" spans="20:20" x14ac:dyDescent="0.35">
      <c r="T9917" s="44">
        <v>9916</v>
      </c>
    </row>
    <row r="9918" spans="20:20" x14ac:dyDescent="0.35">
      <c r="T9918" s="44">
        <v>9917</v>
      </c>
    </row>
    <row r="9919" spans="20:20" x14ac:dyDescent="0.35">
      <c r="T9919" s="44">
        <v>9918</v>
      </c>
    </row>
    <row r="9920" spans="20:20" x14ac:dyDescent="0.35">
      <c r="T9920" s="44">
        <v>9919</v>
      </c>
    </row>
    <row r="9921" spans="20:20" x14ac:dyDescent="0.35">
      <c r="T9921" s="44">
        <v>9920</v>
      </c>
    </row>
    <row r="9922" spans="20:20" x14ac:dyDescent="0.35">
      <c r="T9922" s="44">
        <v>9921</v>
      </c>
    </row>
    <row r="9923" spans="20:20" x14ac:dyDescent="0.35">
      <c r="T9923" s="44">
        <v>9922</v>
      </c>
    </row>
    <row r="9924" spans="20:20" x14ac:dyDescent="0.35">
      <c r="T9924" s="44">
        <v>9923</v>
      </c>
    </row>
    <row r="9925" spans="20:20" x14ac:dyDescent="0.35">
      <c r="T9925" s="44">
        <v>9924</v>
      </c>
    </row>
    <row r="9926" spans="20:20" x14ac:dyDescent="0.35">
      <c r="T9926" s="44">
        <v>9925</v>
      </c>
    </row>
    <row r="9927" spans="20:20" x14ac:dyDescent="0.35">
      <c r="T9927" s="44">
        <v>9926</v>
      </c>
    </row>
    <row r="9928" spans="20:20" x14ac:dyDescent="0.35">
      <c r="T9928" s="44">
        <v>9927</v>
      </c>
    </row>
    <row r="9929" spans="20:20" x14ac:dyDescent="0.35">
      <c r="T9929" s="44">
        <v>9928</v>
      </c>
    </row>
    <row r="9930" spans="20:20" x14ac:dyDescent="0.35">
      <c r="T9930" s="44">
        <v>9929</v>
      </c>
    </row>
    <row r="9931" spans="20:20" x14ac:dyDescent="0.35">
      <c r="T9931" s="44">
        <v>9930</v>
      </c>
    </row>
    <row r="9932" spans="20:20" x14ac:dyDescent="0.35">
      <c r="T9932" s="44">
        <v>9931</v>
      </c>
    </row>
    <row r="9933" spans="20:20" x14ac:dyDescent="0.35">
      <c r="T9933" s="44">
        <v>9932</v>
      </c>
    </row>
    <row r="9934" spans="20:20" x14ac:dyDescent="0.35">
      <c r="T9934" s="44">
        <v>9933</v>
      </c>
    </row>
    <row r="9935" spans="20:20" x14ac:dyDescent="0.35">
      <c r="T9935" s="44">
        <v>9934</v>
      </c>
    </row>
    <row r="9936" spans="20:20" x14ac:dyDescent="0.35">
      <c r="T9936" s="44">
        <v>9935</v>
      </c>
    </row>
    <row r="9937" spans="20:20" x14ac:dyDescent="0.35">
      <c r="T9937" s="44">
        <v>9936</v>
      </c>
    </row>
    <row r="9938" spans="20:20" x14ac:dyDescent="0.35">
      <c r="T9938" s="44">
        <v>9937</v>
      </c>
    </row>
    <row r="9939" spans="20:20" x14ac:dyDescent="0.35">
      <c r="T9939" s="44">
        <v>9938</v>
      </c>
    </row>
    <row r="9940" spans="20:20" x14ac:dyDescent="0.35">
      <c r="T9940" s="44">
        <v>9939</v>
      </c>
    </row>
    <row r="9941" spans="20:20" x14ac:dyDescent="0.35">
      <c r="T9941" s="44">
        <v>9940</v>
      </c>
    </row>
    <row r="9942" spans="20:20" x14ac:dyDescent="0.35">
      <c r="T9942" s="44">
        <v>9941</v>
      </c>
    </row>
    <row r="9943" spans="20:20" x14ac:dyDescent="0.35">
      <c r="T9943" s="44">
        <v>9942</v>
      </c>
    </row>
    <row r="9944" spans="20:20" x14ac:dyDescent="0.35">
      <c r="T9944" s="44">
        <v>9943</v>
      </c>
    </row>
    <row r="9945" spans="20:20" x14ac:dyDescent="0.35">
      <c r="T9945" s="44">
        <v>9944</v>
      </c>
    </row>
    <row r="9946" spans="20:20" x14ac:dyDescent="0.35">
      <c r="T9946" s="44">
        <v>9945</v>
      </c>
    </row>
    <row r="9947" spans="20:20" x14ac:dyDescent="0.35">
      <c r="T9947" s="44">
        <v>9946</v>
      </c>
    </row>
    <row r="9948" spans="20:20" x14ac:dyDescent="0.35">
      <c r="T9948" s="44">
        <v>9947</v>
      </c>
    </row>
    <row r="9949" spans="20:20" x14ac:dyDescent="0.35">
      <c r="T9949" s="44">
        <v>9948</v>
      </c>
    </row>
    <row r="9950" spans="20:20" x14ac:dyDescent="0.35">
      <c r="T9950" s="44">
        <v>9949</v>
      </c>
    </row>
    <row r="9951" spans="20:20" x14ac:dyDescent="0.35">
      <c r="T9951" s="44">
        <v>9950</v>
      </c>
    </row>
    <row r="9952" spans="20:20" x14ac:dyDescent="0.35">
      <c r="T9952" s="44">
        <v>9951</v>
      </c>
    </row>
    <row r="9953" spans="20:20" x14ac:dyDescent="0.35">
      <c r="T9953" s="44">
        <v>9952</v>
      </c>
    </row>
    <row r="9954" spans="20:20" x14ac:dyDescent="0.35">
      <c r="T9954" s="44">
        <v>9953</v>
      </c>
    </row>
    <row r="9955" spans="20:20" x14ac:dyDescent="0.35">
      <c r="T9955" s="44">
        <v>9954</v>
      </c>
    </row>
    <row r="9956" spans="20:20" x14ac:dyDescent="0.35">
      <c r="T9956" s="44">
        <v>9955</v>
      </c>
    </row>
    <row r="9957" spans="20:20" x14ac:dyDescent="0.35">
      <c r="T9957" s="44">
        <v>9956</v>
      </c>
    </row>
    <row r="9958" spans="20:20" x14ac:dyDescent="0.35">
      <c r="T9958" s="44">
        <v>9957</v>
      </c>
    </row>
    <row r="9959" spans="20:20" x14ac:dyDescent="0.35">
      <c r="T9959" s="44">
        <v>9958</v>
      </c>
    </row>
    <row r="9960" spans="20:20" x14ac:dyDescent="0.35">
      <c r="T9960" s="44">
        <v>9959</v>
      </c>
    </row>
    <row r="9961" spans="20:20" x14ac:dyDescent="0.35">
      <c r="T9961" s="44">
        <v>9960</v>
      </c>
    </row>
    <row r="9962" spans="20:20" x14ac:dyDescent="0.35">
      <c r="T9962" s="44">
        <v>9961</v>
      </c>
    </row>
    <row r="9963" spans="20:20" x14ac:dyDescent="0.35">
      <c r="T9963" s="44">
        <v>9962</v>
      </c>
    </row>
    <row r="9964" spans="20:20" x14ac:dyDescent="0.35">
      <c r="T9964" s="44">
        <v>9963</v>
      </c>
    </row>
    <row r="9965" spans="20:20" x14ac:dyDescent="0.35">
      <c r="T9965" s="44">
        <v>9964</v>
      </c>
    </row>
    <row r="9966" spans="20:20" x14ac:dyDescent="0.35">
      <c r="T9966" s="44">
        <v>9965</v>
      </c>
    </row>
    <row r="9967" spans="20:20" x14ac:dyDescent="0.35">
      <c r="T9967" s="44">
        <v>9966</v>
      </c>
    </row>
    <row r="9968" spans="20:20" x14ac:dyDescent="0.35">
      <c r="T9968" s="44">
        <v>9967</v>
      </c>
    </row>
    <row r="9969" spans="20:20" x14ac:dyDescent="0.35">
      <c r="T9969" s="44">
        <v>9968</v>
      </c>
    </row>
    <row r="9970" spans="20:20" x14ac:dyDescent="0.35">
      <c r="T9970" s="44">
        <v>9969</v>
      </c>
    </row>
    <row r="9971" spans="20:20" x14ac:dyDescent="0.35">
      <c r="T9971" s="44">
        <v>9970</v>
      </c>
    </row>
    <row r="9972" spans="20:20" x14ac:dyDescent="0.35">
      <c r="T9972" s="44">
        <v>9971</v>
      </c>
    </row>
    <row r="9973" spans="20:20" x14ac:dyDescent="0.35">
      <c r="T9973" s="44">
        <v>9972</v>
      </c>
    </row>
    <row r="9974" spans="20:20" x14ac:dyDescent="0.35">
      <c r="T9974" s="44">
        <v>9973</v>
      </c>
    </row>
    <row r="9975" spans="20:20" x14ac:dyDescent="0.35">
      <c r="T9975" s="44">
        <v>9974</v>
      </c>
    </row>
    <row r="9976" spans="20:20" x14ac:dyDescent="0.35">
      <c r="T9976" s="44">
        <v>9975</v>
      </c>
    </row>
    <row r="9977" spans="20:20" x14ac:dyDescent="0.35">
      <c r="T9977" s="44">
        <v>9976</v>
      </c>
    </row>
    <row r="9978" spans="20:20" x14ac:dyDescent="0.35">
      <c r="T9978" s="44">
        <v>9977</v>
      </c>
    </row>
    <row r="9979" spans="20:20" x14ac:dyDescent="0.35">
      <c r="T9979" s="44">
        <v>9978</v>
      </c>
    </row>
    <row r="9980" spans="20:20" x14ac:dyDescent="0.35">
      <c r="T9980" s="44">
        <v>9979</v>
      </c>
    </row>
    <row r="9981" spans="20:20" x14ac:dyDescent="0.35">
      <c r="T9981" s="44">
        <v>9980</v>
      </c>
    </row>
    <row r="9982" spans="20:20" x14ac:dyDescent="0.35">
      <c r="T9982" s="44">
        <v>9981</v>
      </c>
    </row>
    <row r="9983" spans="20:20" x14ac:dyDescent="0.35">
      <c r="T9983" s="44">
        <v>9982</v>
      </c>
    </row>
    <row r="9984" spans="20:20" x14ac:dyDescent="0.35">
      <c r="T9984" s="44">
        <v>9983</v>
      </c>
    </row>
    <row r="9985" spans="20:20" x14ac:dyDescent="0.35">
      <c r="T9985" s="44">
        <v>9984</v>
      </c>
    </row>
    <row r="9986" spans="20:20" x14ac:dyDescent="0.35">
      <c r="T9986" s="44">
        <v>9985</v>
      </c>
    </row>
    <row r="9987" spans="20:20" x14ac:dyDescent="0.35">
      <c r="T9987" s="44">
        <v>9986</v>
      </c>
    </row>
    <row r="9988" spans="20:20" x14ac:dyDescent="0.35">
      <c r="T9988" s="44">
        <v>9987</v>
      </c>
    </row>
    <row r="9989" spans="20:20" x14ac:dyDescent="0.35">
      <c r="T9989" s="44">
        <v>9988</v>
      </c>
    </row>
    <row r="9990" spans="20:20" x14ac:dyDescent="0.35">
      <c r="T9990" s="44">
        <v>9989</v>
      </c>
    </row>
    <row r="9991" spans="20:20" x14ac:dyDescent="0.35">
      <c r="T9991" s="44">
        <v>9990</v>
      </c>
    </row>
    <row r="9992" spans="20:20" x14ac:dyDescent="0.35">
      <c r="T9992" s="44">
        <v>9991</v>
      </c>
    </row>
    <row r="9993" spans="20:20" x14ac:dyDescent="0.35">
      <c r="T9993" s="44">
        <v>9992</v>
      </c>
    </row>
    <row r="9994" spans="20:20" x14ac:dyDescent="0.35">
      <c r="T9994" s="44">
        <v>9993</v>
      </c>
    </row>
    <row r="9995" spans="20:20" x14ac:dyDescent="0.35">
      <c r="T9995" s="44">
        <v>9994</v>
      </c>
    </row>
    <row r="9996" spans="20:20" x14ac:dyDescent="0.35">
      <c r="T9996" s="44">
        <v>9995</v>
      </c>
    </row>
    <row r="9997" spans="20:20" x14ac:dyDescent="0.35">
      <c r="T9997" s="44">
        <v>9996</v>
      </c>
    </row>
    <row r="9998" spans="20:20" x14ac:dyDescent="0.35">
      <c r="T9998" s="44">
        <v>9997</v>
      </c>
    </row>
    <row r="9999" spans="20:20" x14ac:dyDescent="0.35">
      <c r="T9999" s="44">
        <v>9998</v>
      </c>
    </row>
    <row r="10000" spans="20:20" x14ac:dyDescent="0.35">
      <c r="T10000" s="44">
        <v>9999</v>
      </c>
    </row>
    <row r="10001" spans="20:20" x14ac:dyDescent="0.35">
      <c r="T10001" s="44">
        <v>10000</v>
      </c>
    </row>
    <row r="10002" spans="20:20" x14ac:dyDescent="0.35">
      <c r="T10002" s="44">
        <v>10001</v>
      </c>
    </row>
    <row r="10003" spans="20:20" x14ac:dyDescent="0.35">
      <c r="T10003" s="44">
        <v>10002</v>
      </c>
    </row>
    <row r="10004" spans="20:20" x14ac:dyDescent="0.35">
      <c r="T10004" s="44">
        <v>10003</v>
      </c>
    </row>
    <row r="10005" spans="20:20" x14ac:dyDescent="0.35">
      <c r="T10005" s="44">
        <v>10004</v>
      </c>
    </row>
    <row r="10006" spans="20:20" x14ac:dyDescent="0.35">
      <c r="T10006" s="44">
        <v>10005</v>
      </c>
    </row>
    <row r="10007" spans="20:20" x14ac:dyDescent="0.35">
      <c r="T10007" s="44">
        <v>10006</v>
      </c>
    </row>
    <row r="10008" spans="20:20" x14ac:dyDescent="0.35">
      <c r="T10008" s="44">
        <v>10007</v>
      </c>
    </row>
    <row r="10009" spans="20:20" x14ac:dyDescent="0.35">
      <c r="T10009" s="44">
        <v>10008</v>
      </c>
    </row>
    <row r="10010" spans="20:20" x14ac:dyDescent="0.35">
      <c r="T10010" s="44">
        <v>10009</v>
      </c>
    </row>
    <row r="10011" spans="20:20" x14ac:dyDescent="0.35">
      <c r="T10011" s="44">
        <v>10010</v>
      </c>
    </row>
    <row r="10012" spans="20:20" x14ac:dyDescent="0.35">
      <c r="T10012" s="44">
        <v>10011</v>
      </c>
    </row>
    <row r="10013" spans="20:20" x14ac:dyDescent="0.35">
      <c r="T10013" s="44">
        <v>10012</v>
      </c>
    </row>
    <row r="10014" spans="20:20" x14ac:dyDescent="0.35">
      <c r="T10014" s="44">
        <v>10013</v>
      </c>
    </row>
    <row r="10015" spans="20:20" x14ac:dyDescent="0.35">
      <c r="T10015" s="44">
        <v>10014</v>
      </c>
    </row>
    <row r="10016" spans="20:20" x14ac:dyDescent="0.35">
      <c r="T10016" s="44">
        <v>10015</v>
      </c>
    </row>
    <row r="10017" spans="20:20" x14ac:dyDescent="0.35">
      <c r="T10017" s="44">
        <v>10016</v>
      </c>
    </row>
    <row r="10018" spans="20:20" x14ac:dyDescent="0.35">
      <c r="T10018" s="44">
        <v>10017</v>
      </c>
    </row>
    <row r="10019" spans="20:20" x14ac:dyDescent="0.35">
      <c r="T10019" s="44">
        <v>10018</v>
      </c>
    </row>
    <row r="10020" spans="20:20" x14ac:dyDescent="0.35">
      <c r="T10020" s="44">
        <v>10019</v>
      </c>
    </row>
    <row r="10021" spans="20:20" x14ac:dyDescent="0.35">
      <c r="T10021" s="44">
        <v>10020</v>
      </c>
    </row>
    <row r="10022" spans="20:20" x14ac:dyDescent="0.35">
      <c r="T10022" s="44">
        <v>10021</v>
      </c>
    </row>
    <row r="10023" spans="20:20" x14ac:dyDescent="0.35">
      <c r="T10023" s="44">
        <v>10022</v>
      </c>
    </row>
    <row r="10024" spans="20:20" x14ac:dyDescent="0.35">
      <c r="T10024" s="44">
        <v>10023</v>
      </c>
    </row>
    <row r="10025" spans="20:20" x14ac:dyDescent="0.35">
      <c r="T10025" s="44">
        <v>10024</v>
      </c>
    </row>
    <row r="10026" spans="20:20" x14ac:dyDescent="0.35">
      <c r="T10026" s="44">
        <v>10025</v>
      </c>
    </row>
    <row r="10027" spans="20:20" x14ac:dyDescent="0.35">
      <c r="T10027" s="44">
        <v>10026</v>
      </c>
    </row>
    <row r="10028" spans="20:20" x14ac:dyDescent="0.35">
      <c r="T10028" s="44">
        <v>10027</v>
      </c>
    </row>
    <row r="10029" spans="20:20" x14ac:dyDescent="0.35">
      <c r="T10029" s="44">
        <v>10028</v>
      </c>
    </row>
    <row r="10030" spans="20:20" x14ac:dyDescent="0.35">
      <c r="T10030" s="44">
        <v>10029</v>
      </c>
    </row>
    <row r="10031" spans="20:20" x14ac:dyDescent="0.35">
      <c r="T10031" s="44">
        <v>10030</v>
      </c>
    </row>
    <row r="10032" spans="20:20" x14ac:dyDescent="0.35">
      <c r="T10032" s="44">
        <v>10031</v>
      </c>
    </row>
    <row r="10033" spans="20:20" x14ac:dyDescent="0.35">
      <c r="T10033" s="44">
        <v>10032</v>
      </c>
    </row>
    <row r="10034" spans="20:20" x14ac:dyDescent="0.35">
      <c r="T10034" s="44">
        <v>10033</v>
      </c>
    </row>
    <row r="10035" spans="20:20" x14ac:dyDescent="0.35">
      <c r="T10035" s="44">
        <v>10034</v>
      </c>
    </row>
    <row r="10036" spans="20:20" x14ac:dyDescent="0.35">
      <c r="T10036" s="44">
        <v>10035</v>
      </c>
    </row>
    <row r="10037" spans="20:20" x14ac:dyDescent="0.35">
      <c r="T10037" s="44">
        <v>10036</v>
      </c>
    </row>
    <row r="10038" spans="20:20" x14ac:dyDescent="0.35">
      <c r="T10038" s="44">
        <v>10037</v>
      </c>
    </row>
    <row r="10039" spans="20:20" x14ac:dyDescent="0.35">
      <c r="T10039" s="44">
        <v>10038</v>
      </c>
    </row>
    <row r="10040" spans="20:20" x14ac:dyDescent="0.35">
      <c r="T10040" s="44">
        <v>10039</v>
      </c>
    </row>
    <row r="10041" spans="20:20" x14ac:dyDescent="0.35">
      <c r="T10041" s="44">
        <v>10040</v>
      </c>
    </row>
    <row r="10042" spans="20:20" x14ac:dyDescent="0.35">
      <c r="T10042" s="44">
        <v>10041</v>
      </c>
    </row>
    <row r="10043" spans="20:20" x14ac:dyDescent="0.35">
      <c r="T10043" s="44">
        <v>10042</v>
      </c>
    </row>
    <row r="10044" spans="20:20" x14ac:dyDescent="0.35">
      <c r="T10044" s="44">
        <v>10043</v>
      </c>
    </row>
    <row r="10045" spans="20:20" x14ac:dyDescent="0.35">
      <c r="T10045" s="44">
        <v>10044</v>
      </c>
    </row>
    <row r="10046" spans="20:20" x14ac:dyDescent="0.35">
      <c r="T10046" s="44">
        <v>10045</v>
      </c>
    </row>
    <row r="10047" spans="20:20" x14ac:dyDescent="0.35">
      <c r="T10047" s="44">
        <v>10046</v>
      </c>
    </row>
    <row r="10048" spans="20:20" x14ac:dyDescent="0.35">
      <c r="T10048" s="44">
        <v>10047</v>
      </c>
    </row>
    <row r="10049" spans="20:20" x14ac:dyDescent="0.35">
      <c r="T10049" s="44">
        <v>10048</v>
      </c>
    </row>
    <row r="10050" spans="20:20" x14ac:dyDescent="0.35">
      <c r="T10050" s="44">
        <v>10049</v>
      </c>
    </row>
    <row r="10051" spans="20:20" x14ac:dyDescent="0.35">
      <c r="T10051" s="44">
        <v>10050</v>
      </c>
    </row>
    <row r="10052" spans="20:20" x14ac:dyDescent="0.35">
      <c r="T10052" s="44">
        <v>10051</v>
      </c>
    </row>
    <row r="10053" spans="20:20" x14ac:dyDescent="0.35">
      <c r="T10053" s="44">
        <v>10052</v>
      </c>
    </row>
    <row r="10054" spans="20:20" x14ac:dyDescent="0.35">
      <c r="T10054" s="44">
        <v>10053</v>
      </c>
    </row>
    <row r="10055" spans="20:20" x14ac:dyDescent="0.35">
      <c r="T10055" s="44">
        <v>10054</v>
      </c>
    </row>
    <row r="10056" spans="20:20" x14ac:dyDescent="0.35">
      <c r="T10056" s="44">
        <v>10055</v>
      </c>
    </row>
    <row r="10057" spans="20:20" x14ac:dyDescent="0.35">
      <c r="T10057" s="44">
        <v>10056</v>
      </c>
    </row>
    <row r="10058" spans="20:20" x14ac:dyDescent="0.35">
      <c r="T10058" s="44">
        <v>10057</v>
      </c>
    </row>
    <row r="10059" spans="20:20" x14ac:dyDescent="0.35">
      <c r="T10059" s="44">
        <v>10058</v>
      </c>
    </row>
    <row r="10060" spans="20:20" x14ac:dyDescent="0.35">
      <c r="T10060" s="44">
        <v>10059</v>
      </c>
    </row>
    <row r="10061" spans="20:20" x14ac:dyDescent="0.35">
      <c r="T10061" s="44">
        <v>10060</v>
      </c>
    </row>
    <row r="10062" spans="20:20" x14ac:dyDescent="0.35">
      <c r="T10062" s="44">
        <v>10061</v>
      </c>
    </row>
    <row r="10063" spans="20:20" x14ac:dyDescent="0.35">
      <c r="T10063" s="44">
        <v>10062</v>
      </c>
    </row>
    <row r="10064" spans="20:20" x14ac:dyDescent="0.35">
      <c r="T10064" s="44">
        <v>10063</v>
      </c>
    </row>
    <row r="10065" spans="20:20" x14ac:dyDescent="0.35">
      <c r="T10065" s="44">
        <v>10064</v>
      </c>
    </row>
    <row r="10066" spans="20:20" x14ac:dyDescent="0.35">
      <c r="T10066" s="44">
        <v>10065</v>
      </c>
    </row>
    <row r="10067" spans="20:20" x14ac:dyDescent="0.35">
      <c r="T10067" s="44">
        <v>10066</v>
      </c>
    </row>
    <row r="10068" spans="20:20" x14ac:dyDescent="0.35">
      <c r="T10068" s="44">
        <v>10067</v>
      </c>
    </row>
    <row r="10069" spans="20:20" x14ac:dyDescent="0.35">
      <c r="T10069" s="44">
        <v>10068</v>
      </c>
    </row>
    <row r="10070" spans="20:20" x14ac:dyDescent="0.35">
      <c r="T10070" s="44">
        <v>10069</v>
      </c>
    </row>
    <row r="10071" spans="20:20" x14ac:dyDescent="0.35">
      <c r="T10071" s="44">
        <v>10070</v>
      </c>
    </row>
    <row r="10072" spans="20:20" x14ac:dyDescent="0.35">
      <c r="T10072" s="44">
        <v>10071</v>
      </c>
    </row>
    <row r="10073" spans="20:20" x14ac:dyDescent="0.35">
      <c r="T10073" s="44">
        <v>10072</v>
      </c>
    </row>
    <row r="10074" spans="20:20" x14ac:dyDescent="0.35">
      <c r="T10074" s="44">
        <v>10073</v>
      </c>
    </row>
    <row r="10075" spans="20:20" x14ac:dyDescent="0.35">
      <c r="T10075" s="44">
        <v>10074</v>
      </c>
    </row>
    <row r="10076" spans="20:20" x14ac:dyDescent="0.35">
      <c r="T10076" s="44">
        <v>10075</v>
      </c>
    </row>
    <row r="10077" spans="20:20" x14ac:dyDescent="0.35">
      <c r="T10077" s="44">
        <v>10076</v>
      </c>
    </row>
    <row r="10078" spans="20:20" x14ac:dyDescent="0.35">
      <c r="T10078" s="44">
        <v>10077</v>
      </c>
    </row>
    <row r="10079" spans="20:20" x14ac:dyDescent="0.35">
      <c r="T10079" s="44">
        <v>10078</v>
      </c>
    </row>
    <row r="10080" spans="20:20" x14ac:dyDescent="0.35">
      <c r="T10080" s="44">
        <v>10079</v>
      </c>
    </row>
    <row r="10081" spans="20:20" x14ac:dyDescent="0.35">
      <c r="T10081" s="44">
        <v>10080</v>
      </c>
    </row>
    <row r="10082" spans="20:20" x14ac:dyDescent="0.35">
      <c r="T10082" s="44">
        <v>10081</v>
      </c>
    </row>
    <row r="10083" spans="20:20" x14ac:dyDescent="0.35">
      <c r="T10083" s="44">
        <v>10082</v>
      </c>
    </row>
    <row r="10084" spans="20:20" x14ac:dyDescent="0.35">
      <c r="T10084" s="44">
        <v>10083</v>
      </c>
    </row>
    <row r="10085" spans="20:20" x14ac:dyDescent="0.35">
      <c r="T10085" s="44">
        <v>10084</v>
      </c>
    </row>
    <row r="10086" spans="20:20" x14ac:dyDescent="0.35">
      <c r="T10086" s="44">
        <v>10085</v>
      </c>
    </row>
    <row r="10087" spans="20:20" x14ac:dyDescent="0.35">
      <c r="T10087" s="44">
        <v>10086</v>
      </c>
    </row>
    <row r="10088" spans="20:20" x14ac:dyDescent="0.35">
      <c r="T10088" s="44">
        <v>10087</v>
      </c>
    </row>
    <row r="10089" spans="20:20" x14ac:dyDescent="0.35">
      <c r="T10089" s="44">
        <v>10088</v>
      </c>
    </row>
    <row r="10090" spans="20:20" x14ac:dyDescent="0.35">
      <c r="T10090" s="44">
        <v>10089</v>
      </c>
    </row>
    <row r="10091" spans="20:20" x14ac:dyDescent="0.35">
      <c r="T10091" s="44">
        <v>10090</v>
      </c>
    </row>
    <row r="10092" spans="20:20" x14ac:dyDescent="0.35">
      <c r="T10092" s="44">
        <v>10091</v>
      </c>
    </row>
    <row r="10093" spans="20:20" x14ac:dyDescent="0.35">
      <c r="T10093" s="44">
        <v>10092</v>
      </c>
    </row>
    <row r="10094" spans="20:20" x14ac:dyDescent="0.35">
      <c r="T10094" s="44">
        <v>10093</v>
      </c>
    </row>
    <row r="10095" spans="20:20" x14ac:dyDescent="0.35">
      <c r="T10095" s="44">
        <v>10094</v>
      </c>
    </row>
    <row r="10096" spans="20:20" x14ac:dyDescent="0.35">
      <c r="T10096" s="44">
        <v>10095</v>
      </c>
    </row>
    <row r="10097" spans="20:20" x14ac:dyDescent="0.35">
      <c r="T10097" s="44">
        <v>10096</v>
      </c>
    </row>
    <row r="10098" spans="20:20" x14ac:dyDescent="0.35">
      <c r="T10098" s="44">
        <v>10097</v>
      </c>
    </row>
    <row r="10099" spans="20:20" x14ac:dyDescent="0.35">
      <c r="T10099" s="44">
        <v>10098</v>
      </c>
    </row>
    <row r="10100" spans="20:20" x14ac:dyDescent="0.35">
      <c r="T10100" s="44">
        <v>10099</v>
      </c>
    </row>
    <row r="10101" spans="20:20" x14ac:dyDescent="0.35">
      <c r="T10101" s="44">
        <v>10100</v>
      </c>
    </row>
    <row r="10102" spans="20:20" x14ac:dyDescent="0.35">
      <c r="T10102" s="44">
        <v>10101</v>
      </c>
    </row>
    <row r="10103" spans="20:20" x14ac:dyDescent="0.35">
      <c r="T10103" s="44">
        <v>10102</v>
      </c>
    </row>
    <row r="10104" spans="20:20" x14ac:dyDescent="0.35">
      <c r="T10104" s="44">
        <v>10103</v>
      </c>
    </row>
    <row r="10105" spans="20:20" x14ac:dyDescent="0.35">
      <c r="T10105" s="44">
        <v>10104</v>
      </c>
    </row>
    <row r="10106" spans="20:20" x14ac:dyDescent="0.35">
      <c r="T10106" s="44">
        <v>10105</v>
      </c>
    </row>
    <row r="10107" spans="20:20" x14ac:dyDescent="0.35">
      <c r="T10107" s="44">
        <v>10106</v>
      </c>
    </row>
    <row r="10108" spans="20:20" x14ac:dyDescent="0.35">
      <c r="T10108" s="44">
        <v>10107</v>
      </c>
    </row>
    <row r="10109" spans="20:20" x14ac:dyDescent="0.35">
      <c r="T10109" s="44">
        <v>10108</v>
      </c>
    </row>
    <row r="10110" spans="20:20" x14ac:dyDescent="0.35">
      <c r="T10110" s="44">
        <v>10109</v>
      </c>
    </row>
    <row r="10111" spans="20:20" x14ac:dyDescent="0.35">
      <c r="T10111" s="44">
        <v>10110</v>
      </c>
    </row>
    <row r="10112" spans="20:20" x14ac:dyDescent="0.35">
      <c r="T10112" s="44">
        <v>10111</v>
      </c>
    </row>
    <row r="10113" spans="20:20" x14ac:dyDescent="0.35">
      <c r="T10113" s="44">
        <v>10112</v>
      </c>
    </row>
    <row r="10114" spans="20:20" x14ac:dyDescent="0.35">
      <c r="T10114" s="44">
        <v>10113</v>
      </c>
    </row>
    <row r="10115" spans="20:20" x14ac:dyDescent="0.35">
      <c r="T10115" s="44">
        <v>10114</v>
      </c>
    </row>
    <row r="10116" spans="20:20" x14ac:dyDescent="0.35">
      <c r="T10116" s="44">
        <v>10115</v>
      </c>
    </row>
    <row r="10117" spans="20:20" x14ac:dyDescent="0.35">
      <c r="T10117" s="44">
        <v>10116</v>
      </c>
    </row>
    <row r="10118" spans="20:20" x14ac:dyDescent="0.35">
      <c r="T10118" s="44">
        <v>10117</v>
      </c>
    </row>
    <row r="10119" spans="20:20" x14ac:dyDescent="0.35">
      <c r="T10119" s="44">
        <v>10118</v>
      </c>
    </row>
    <row r="10120" spans="20:20" x14ac:dyDescent="0.35">
      <c r="T10120" s="44">
        <v>10119</v>
      </c>
    </row>
    <row r="10121" spans="20:20" x14ac:dyDescent="0.35">
      <c r="T10121" s="44">
        <v>10120</v>
      </c>
    </row>
    <row r="10122" spans="20:20" x14ac:dyDescent="0.35">
      <c r="T10122" s="44">
        <v>10121</v>
      </c>
    </row>
    <row r="10123" spans="20:20" x14ac:dyDescent="0.35">
      <c r="T10123" s="44">
        <v>10122</v>
      </c>
    </row>
    <row r="10124" spans="20:20" x14ac:dyDescent="0.35">
      <c r="T10124" s="44">
        <v>10123</v>
      </c>
    </row>
    <row r="10125" spans="20:20" x14ac:dyDescent="0.35">
      <c r="T10125" s="44">
        <v>10124</v>
      </c>
    </row>
    <row r="10126" spans="20:20" x14ac:dyDescent="0.35">
      <c r="T10126" s="44">
        <v>10125</v>
      </c>
    </row>
    <row r="10127" spans="20:20" x14ac:dyDescent="0.35">
      <c r="T10127" s="44">
        <v>10126</v>
      </c>
    </row>
    <row r="10128" spans="20:20" x14ac:dyDescent="0.35">
      <c r="T10128" s="44">
        <v>10127</v>
      </c>
    </row>
    <row r="10129" spans="20:20" x14ac:dyDescent="0.35">
      <c r="T10129" s="44">
        <v>10128</v>
      </c>
    </row>
    <row r="10130" spans="20:20" x14ac:dyDescent="0.35">
      <c r="T10130" s="44">
        <v>10129</v>
      </c>
    </row>
    <row r="10131" spans="20:20" x14ac:dyDescent="0.35">
      <c r="T10131" s="44">
        <v>10130</v>
      </c>
    </row>
    <row r="10132" spans="20:20" x14ac:dyDescent="0.35">
      <c r="T10132" s="44">
        <v>10131</v>
      </c>
    </row>
    <row r="10133" spans="20:20" x14ac:dyDescent="0.35">
      <c r="T10133" s="44">
        <v>10132</v>
      </c>
    </row>
    <row r="10134" spans="20:20" x14ac:dyDescent="0.35">
      <c r="T10134" s="44">
        <v>10133</v>
      </c>
    </row>
    <row r="10135" spans="20:20" x14ac:dyDescent="0.35">
      <c r="T10135" s="44">
        <v>10134</v>
      </c>
    </row>
    <row r="10136" spans="20:20" x14ac:dyDescent="0.35">
      <c r="T10136" s="44">
        <v>10135</v>
      </c>
    </row>
    <row r="10137" spans="20:20" x14ac:dyDescent="0.35">
      <c r="T10137" s="44">
        <v>10136</v>
      </c>
    </row>
    <row r="10138" spans="20:20" x14ac:dyDescent="0.35">
      <c r="T10138" s="44">
        <v>10137</v>
      </c>
    </row>
    <row r="10139" spans="20:20" x14ac:dyDescent="0.35">
      <c r="T10139" s="44">
        <v>10138</v>
      </c>
    </row>
    <row r="10140" spans="20:20" x14ac:dyDescent="0.35">
      <c r="T10140" s="44">
        <v>10139</v>
      </c>
    </row>
    <row r="10141" spans="20:20" x14ac:dyDescent="0.35">
      <c r="T10141" s="44">
        <v>10140</v>
      </c>
    </row>
    <row r="10142" spans="20:20" x14ac:dyDescent="0.35">
      <c r="T10142" s="44">
        <v>10141</v>
      </c>
    </row>
    <row r="10143" spans="20:20" x14ac:dyDescent="0.35">
      <c r="T10143" s="44">
        <v>10142</v>
      </c>
    </row>
    <row r="10144" spans="20:20" x14ac:dyDescent="0.35">
      <c r="T10144" s="44">
        <v>10143</v>
      </c>
    </row>
    <row r="10145" spans="20:20" x14ac:dyDescent="0.35">
      <c r="T10145" s="44">
        <v>10144</v>
      </c>
    </row>
    <row r="10146" spans="20:20" x14ac:dyDescent="0.35">
      <c r="T10146" s="44">
        <v>10145</v>
      </c>
    </row>
    <row r="10147" spans="20:20" x14ac:dyDescent="0.35">
      <c r="T10147" s="44">
        <v>10146</v>
      </c>
    </row>
    <row r="10148" spans="20:20" x14ac:dyDescent="0.35">
      <c r="T10148" s="44">
        <v>10147</v>
      </c>
    </row>
    <row r="10149" spans="20:20" x14ac:dyDescent="0.35">
      <c r="T10149" s="44">
        <v>10148</v>
      </c>
    </row>
    <row r="10150" spans="20:20" x14ac:dyDescent="0.35">
      <c r="T10150" s="44">
        <v>10149</v>
      </c>
    </row>
    <row r="10151" spans="20:20" x14ac:dyDescent="0.35">
      <c r="T10151" s="44">
        <v>10150</v>
      </c>
    </row>
    <row r="10152" spans="20:20" x14ac:dyDescent="0.35">
      <c r="T10152" s="44">
        <v>10151</v>
      </c>
    </row>
    <row r="10153" spans="20:20" x14ac:dyDescent="0.35">
      <c r="T10153" s="44">
        <v>10152</v>
      </c>
    </row>
    <row r="10154" spans="20:20" x14ac:dyDescent="0.35">
      <c r="T10154" s="44">
        <v>10153</v>
      </c>
    </row>
    <row r="10155" spans="20:20" x14ac:dyDescent="0.35">
      <c r="T10155" s="44">
        <v>10154</v>
      </c>
    </row>
    <row r="10156" spans="20:20" x14ac:dyDescent="0.35">
      <c r="T10156" s="44">
        <v>10155</v>
      </c>
    </row>
    <row r="10157" spans="20:20" x14ac:dyDescent="0.35">
      <c r="T10157" s="44">
        <v>10156</v>
      </c>
    </row>
    <row r="10158" spans="20:20" x14ac:dyDescent="0.35">
      <c r="T10158" s="44">
        <v>10157</v>
      </c>
    </row>
    <row r="10159" spans="20:20" x14ac:dyDescent="0.35">
      <c r="T10159" s="44">
        <v>10158</v>
      </c>
    </row>
    <row r="10160" spans="20:20" x14ac:dyDescent="0.35">
      <c r="T10160" s="44">
        <v>10159</v>
      </c>
    </row>
    <row r="10161" spans="20:20" x14ac:dyDescent="0.35">
      <c r="T10161" s="44">
        <v>10160</v>
      </c>
    </row>
    <row r="10162" spans="20:20" x14ac:dyDescent="0.35">
      <c r="T10162" s="44">
        <v>10161</v>
      </c>
    </row>
    <row r="10163" spans="20:20" x14ac:dyDescent="0.35">
      <c r="T10163" s="44">
        <v>10162</v>
      </c>
    </row>
    <row r="10164" spans="20:20" x14ac:dyDescent="0.35">
      <c r="T10164" s="44">
        <v>10163</v>
      </c>
    </row>
    <row r="10165" spans="20:20" x14ac:dyDescent="0.35">
      <c r="T10165" s="44">
        <v>10164</v>
      </c>
    </row>
    <row r="10166" spans="20:20" x14ac:dyDescent="0.35">
      <c r="T10166" s="44">
        <v>10165</v>
      </c>
    </row>
    <row r="10167" spans="20:20" x14ac:dyDescent="0.35">
      <c r="T10167" s="44">
        <v>10166</v>
      </c>
    </row>
    <row r="10168" spans="20:20" x14ac:dyDescent="0.35">
      <c r="T10168" s="44">
        <v>10167</v>
      </c>
    </row>
    <row r="10169" spans="20:20" x14ac:dyDescent="0.35">
      <c r="T10169" s="44">
        <v>10168</v>
      </c>
    </row>
    <row r="10170" spans="20:20" x14ac:dyDescent="0.35">
      <c r="T10170" s="44">
        <v>10169</v>
      </c>
    </row>
    <row r="10171" spans="20:20" x14ac:dyDescent="0.35">
      <c r="T10171" s="44">
        <v>10170</v>
      </c>
    </row>
    <row r="10172" spans="20:20" x14ac:dyDescent="0.35">
      <c r="T10172" s="44">
        <v>10171</v>
      </c>
    </row>
    <row r="10173" spans="20:20" x14ac:dyDescent="0.35">
      <c r="T10173" s="44">
        <v>10172</v>
      </c>
    </row>
    <row r="10174" spans="20:20" x14ac:dyDescent="0.35">
      <c r="T10174" s="44">
        <v>10173</v>
      </c>
    </row>
    <row r="10175" spans="20:20" x14ac:dyDescent="0.35">
      <c r="T10175" s="44">
        <v>10174</v>
      </c>
    </row>
    <row r="10176" spans="20:20" x14ac:dyDescent="0.35">
      <c r="T10176" s="44">
        <v>10175</v>
      </c>
    </row>
    <row r="10177" spans="20:20" x14ac:dyDescent="0.35">
      <c r="T10177" s="44">
        <v>10176</v>
      </c>
    </row>
    <row r="10178" spans="20:20" x14ac:dyDescent="0.35">
      <c r="T10178" s="44">
        <v>10177</v>
      </c>
    </row>
    <row r="10179" spans="20:20" x14ac:dyDescent="0.35">
      <c r="T10179" s="44">
        <v>10178</v>
      </c>
    </row>
    <row r="10180" spans="20:20" x14ac:dyDescent="0.35">
      <c r="T10180" s="44">
        <v>10179</v>
      </c>
    </row>
    <row r="10181" spans="20:20" x14ac:dyDescent="0.35">
      <c r="T10181" s="44">
        <v>10180</v>
      </c>
    </row>
    <row r="10182" spans="20:20" x14ac:dyDescent="0.35">
      <c r="T10182" s="44">
        <v>10181</v>
      </c>
    </row>
    <row r="10183" spans="20:20" x14ac:dyDescent="0.35">
      <c r="T10183" s="44">
        <v>10182</v>
      </c>
    </row>
    <row r="10184" spans="20:20" x14ac:dyDescent="0.35">
      <c r="T10184" s="44">
        <v>10183</v>
      </c>
    </row>
    <row r="10185" spans="20:20" x14ac:dyDescent="0.35">
      <c r="T10185" s="44">
        <v>10184</v>
      </c>
    </row>
    <row r="10186" spans="20:20" x14ac:dyDescent="0.35">
      <c r="T10186" s="44">
        <v>10185</v>
      </c>
    </row>
    <row r="10187" spans="20:20" x14ac:dyDescent="0.35">
      <c r="T10187" s="44">
        <v>10186</v>
      </c>
    </row>
    <row r="10188" spans="20:20" x14ac:dyDescent="0.35">
      <c r="T10188" s="44">
        <v>10187</v>
      </c>
    </row>
    <row r="10189" spans="20:20" x14ac:dyDescent="0.35">
      <c r="T10189" s="44">
        <v>10188</v>
      </c>
    </row>
    <row r="10190" spans="20:20" x14ac:dyDescent="0.35">
      <c r="T10190" s="44">
        <v>10189</v>
      </c>
    </row>
    <row r="10191" spans="20:20" x14ac:dyDescent="0.35">
      <c r="T10191" s="44">
        <v>10190</v>
      </c>
    </row>
    <row r="10192" spans="20:20" x14ac:dyDescent="0.35">
      <c r="T10192" s="44">
        <v>10191</v>
      </c>
    </row>
    <row r="10193" spans="20:20" x14ac:dyDescent="0.35">
      <c r="T10193" s="44">
        <v>10192</v>
      </c>
    </row>
    <row r="10194" spans="20:20" x14ac:dyDescent="0.35">
      <c r="T10194" s="44">
        <v>10193</v>
      </c>
    </row>
    <row r="10195" spans="20:20" x14ac:dyDescent="0.35">
      <c r="T10195" s="44">
        <v>10194</v>
      </c>
    </row>
    <row r="10196" spans="20:20" x14ac:dyDescent="0.35">
      <c r="T10196" s="44">
        <v>10195</v>
      </c>
    </row>
    <row r="10197" spans="20:20" x14ac:dyDescent="0.35">
      <c r="T10197" s="44">
        <v>10196</v>
      </c>
    </row>
    <row r="10198" spans="20:20" x14ac:dyDescent="0.35">
      <c r="T10198" s="44">
        <v>10197</v>
      </c>
    </row>
    <row r="10199" spans="20:20" x14ac:dyDescent="0.35">
      <c r="T10199" s="44">
        <v>10198</v>
      </c>
    </row>
    <row r="10200" spans="20:20" x14ac:dyDescent="0.35">
      <c r="T10200" s="44">
        <v>10199</v>
      </c>
    </row>
    <row r="10201" spans="20:20" x14ac:dyDescent="0.35">
      <c r="T10201" s="44">
        <v>10200</v>
      </c>
    </row>
    <row r="10202" spans="20:20" x14ac:dyDescent="0.35">
      <c r="T10202" s="44">
        <v>10201</v>
      </c>
    </row>
    <row r="10203" spans="20:20" x14ac:dyDescent="0.35">
      <c r="T10203" s="44">
        <v>10202</v>
      </c>
    </row>
    <row r="10204" spans="20:20" x14ac:dyDescent="0.35">
      <c r="T10204" s="44">
        <v>10203</v>
      </c>
    </row>
    <row r="10205" spans="20:20" x14ac:dyDescent="0.35">
      <c r="T10205" s="44">
        <v>10204</v>
      </c>
    </row>
    <row r="10206" spans="20:20" x14ac:dyDescent="0.35">
      <c r="T10206" s="44">
        <v>10205</v>
      </c>
    </row>
    <row r="10207" spans="20:20" x14ac:dyDescent="0.35">
      <c r="T10207" s="44">
        <v>10206</v>
      </c>
    </row>
    <row r="10208" spans="20:20" x14ac:dyDescent="0.35">
      <c r="T10208" s="44">
        <v>10207</v>
      </c>
    </row>
    <row r="10209" spans="20:20" x14ac:dyDescent="0.35">
      <c r="T10209" s="44">
        <v>10208</v>
      </c>
    </row>
    <row r="10210" spans="20:20" x14ac:dyDescent="0.35">
      <c r="T10210" s="44">
        <v>10209</v>
      </c>
    </row>
    <row r="10211" spans="20:20" x14ac:dyDescent="0.35">
      <c r="T10211" s="44">
        <v>10210</v>
      </c>
    </row>
    <row r="10212" spans="20:20" x14ac:dyDescent="0.35">
      <c r="T10212" s="44">
        <v>10211</v>
      </c>
    </row>
    <row r="10213" spans="20:20" x14ac:dyDescent="0.35">
      <c r="T10213" s="44">
        <v>10212</v>
      </c>
    </row>
    <row r="10214" spans="20:20" x14ac:dyDescent="0.35">
      <c r="T10214" s="44">
        <v>10213</v>
      </c>
    </row>
    <row r="10215" spans="20:20" x14ac:dyDescent="0.35">
      <c r="T10215" s="44">
        <v>10214</v>
      </c>
    </row>
    <row r="10216" spans="20:20" x14ac:dyDescent="0.35">
      <c r="T10216" s="44">
        <v>10215</v>
      </c>
    </row>
    <row r="10217" spans="20:20" x14ac:dyDescent="0.35">
      <c r="T10217" s="44">
        <v>10216</v>
      </c>
    </row>
    <row r="10218" spans="20:20" x14ac:dyDescent="0.35">
      <c r="T10218" s="44">
        <v>10217</v>
      </c>
    </row>
    <row r="10219" spans="20:20" x14ac:dyDescent="0.35">
      <c r="T10219" s="44">
        <v>10218</v>
      </c>
    </row>
    <row r="10220" spans="20:20" x14ac:dyDescent="0.35">
      <c r="T10220" s="44">
        <v>10219</v>
      </c>
    </row>
    <row r="10221" spans="20:20" x14ac:dyDescent="0.35">
      <c r="T10221" s="44">
        <v>10220</v>
      </c>
    </row>
    <row r="10222" spans="20:20" x14ac:dyDescent="0.35">
      <c r="T10222" s="44">
        <v>10221</v>
      </c>
    </row>
    <row r="10223" spans="20:20" x14ac:dyDescent="0.35">
      <c r="T10223" s="44">
        <v>10222</v>
      </c>
    </row>
    <row r="10224" spans="20:20" x14ac:dyDescent="0.35">
      <c r="T10224" s="44">
        <v>10223</v>
      </c>
    </row>
    <row r="10225" spans="20:20" x14ac:dyDescent="0.35">
      <c r="T10225" s="44">
        <v>10224</v>
      </c>
    </row>
    <row r="10226" spans="20:20" x14ac:dyDescent="0.35">
      <c r="T10226" s="44">
        <v>10225</v>
      </c>
    </row>
    <row r="10227" spans="20:20" x14ac:dyDescent="0.35">
      <c r="T10227" s="44">
        <v>10226</v>
      </c>
    </row>
    <row r="10228" spans="20:20" x14ac:dyDescent="0.35">
      <c r="T10228" s="44">
        <v>10227</v>
      </c>
    </row>
    <row r="10229" spans="20:20" x14ac:dyDescent="0.35">
      <c r="T10229" s="44">
        <v>10228</v>
      </c>
    </row>
    <row r="10230" spans="20:20" x14ac:dyDescent="0.35">
      <c r="T10230" s="44">
        <v>10229</v>
      </c>
    </row>
    <row r="10231" spans="20:20" x14ac:dyDescent="0.35">
      <c r="T10231" s="44">
        <v>10230</v>
      </c>
    </row>
    <row r="10232" spans="20:20" x14ac:dyDescent="0.35">
      <c r="T10232" s="44">
        <v>10231</v>
      </c>
    </row>
    <row r="10233" spans="20:20" x14ac:dyDescent="0.35">
      <c r="T10233" s="44">
        <v>10232</v>
      </c>
    </row>
    <row r="10234" spans="20:20" x14ac:dyDescent="0.35">
      <c r="T10234" s="44">
        <v>10233</v>
      </c>
    </row>
    <row r="10235" spans="20:20" x14ac:dyDescent="0.35">
      <c r="T10235" s="44">
        <v>10234</v>
      </c>
    </row>
    <row r="10236" spans="20:20" x14ac:dyDescent="0.35">
      <c r="T10236" s="44">
        <v>10235</v>
      </c>
    </row>
    <row r="10237" spans="20:20" x14ac:dyDescent="0.35">
      <c r="T10237" s="44">
        <v>10236</v>
      </c>
    </row>
    <row r="10238" spans="20:20" x14ac:dyDescent="0.35">
      <c r="T10238" s="44">
        <v>10237</v>
      </c>
    </row>
    <row r="10239" spans="20:20" x14ac:dyDescent="0.35">
      <c r="T10239" s="44">
        <v>10238</v>
      </c>
    </row>
    <row r="10240" spans="20:20" x14ac:dyDescent="0.35">
      <c r="T10240" s="44">
        <v>10239</v>
      </c>
    </row>
    <row r="10241" spans="20:20" x14ac:dyDescent="0.35">
      <c r="T10241" s="44">
        <v>10240</v>
      </c>
    </row>
    <row r="10242" spans="20:20" x14ac:dyDescent="0.35">
      <c r="T10242" s="44">
        <v>10241</v>
      </c>
    </row>
    <row r="10243" spans="20:20" x14ac:dyDescent="0.35">
      <c r="T10243" s="44">
        <v>10242</v>
      </c>
    </row>
    <row r="10244" spans="20:20" x14ac:dyDescent="0.35">
      <c r="T10244" s="44">
        <v>10243</v>
      </c>
    </row>
    <row r="10245" spans="20:20" x14ac:dyDescent="0.35">
      <c r="T10245" s="44">
        <v>10244</v>
      </c>
    </row>
    <row r="10246" spans="20:20" x14ac:dyDescent="0.35">
      <c r="T10246" s="44">
        <v>10245</v>
      </c>
    </row>
    <row r="10247" spans="20:20" x14ac:dyDescent="0.35">
      <c r="T10247" s="44">
        <v>10246</v>
      </c>
    </row>
    <row r="10248" spans="20:20" x14ac:dyDescent="0.35">
      <c r="T10248" s="44">
        <v>10247</v>
      </c>
    </row>
    <row r="10249" spans="20:20" x14ac:dyDescent="0.35">
      <c r="T10249" s="44">
        <v>10248</v>
      </c>
    </row>
    <row r="10250" spans="20:20" x14ac:dyDescent="0.35">
      <c r="T10250" s="44">
        <v>10249</v>
      </c>
    </row>
    <row r="10251" spans="20:20" x14ac:dyDescent="0.35">
      <c r="T10251" s="44">
        <v>10250</v>
      </c>
    </row>
    <row r="10252" spans="20:20" x14ac:dyDescent="0.35">
      <c r="T10252" s="44">
        <v>10251</v>
      </c>
    </row>
    <row r="10253" spans="20:20" x14ac:dyDescent="0.35">
      <c r="T10253" s="44">
        <v>10252</v>
      </c>
    </row>
    <row r="10254" spans="20:20" x14ac:dyDescent="0.35">
      <c r="T10254" s="44">
        <v>10253</v>
      </c>
    </row>
    <row r="10255" spans="20:20" x14ac:dyDescent="0.35">
      <c r="T10255" s="44">
        <v>10254</v>
      </c>
    </row>
    <row r="10256" spans="20:20" x14ac:dyDescent="0.35">
      <c r="T10256" s="44">
        <v>10255</v>
      </c>
    </row>
    <row r="10257" spans="20:20" x14ac:dyDescent="0.35">
      <c r="T10257" s="44">
        <v>10256</v>
      </c>
    </row>
    <row r="10258" spans="20:20" x14ac:dyDescent="0.35">
      <c r="T10258" s="44">
        <v>10257</v>
      </c>
    </row>
    <row r="10259" spans="20:20" x14ac:dyDescent="0.35">
      <c r="T10259" s="44">
        <v>10258</v>
      </c>
    </row>
    <row r="10260" spans="20:20" x14ac:dyDescent="0.35">
      <c r="T10260" s="44">
        <v>10259</v>
      </c>
    </row>
    <row r="10261" spans="20:20" x14ac:dyDescent="0.35">
      <c r="T10261" s="44">
        <v>10260</v>
      </c>
    </row>
    <row r="10262" spans="20:20" x14ac:dyDescent="0.35">
      <c r="T10262" s="44">
        <v>10261</v>
      </c>
    </row>
    <row r="10263" spans="20:20" x14ac:dyDescent="0.35">
      <c r="T10263" s="44">
        <v>10262</v>
      </c>
    </row>
    <row r="10264" spans="20:20" x14ac:dyDescent="0.35">
      <c r="T10264" s="44">
        <v>10263</v>
      </c>
    </row>
    <row r="10265" spans="20:20" x14ac:dyDescent="0.35">
      <c r="T10265" s="44">
        <v>10264</v>
      </c>
    </row>
    <row r="10266" spans="20:20" x14ac:dyDescent="0.35">
      <c r="T10266" s="44">
        <v>10265</v>
      </c>
    </row>
    <row r="10267" spans="20:20" x14ac:dyDescent="0.35">
      <c r="T10267" s="44">
        <v>10266</v>
      </c>
    </row>
    <row r="10268" spans="20:20" x14ac:dyDescent="0.35">
      <c r="T10268" s="44">
        <v>10267</v>
      </c>
    </row>
    <row r="10269" spans="20:20" x14ac:dyDescent="0.35">
      <c r="T10269" s="44">
        <v>10268</v>
      </c>
    </row>
    <row r="10270" spans="20:20" x14ac:dyDescent="0.35">
      <c r="T10270" s="44">
        <v>10269</v>
      </c>
    </row>
    <row r="10271" spans="20:20" x14ac:dyDescent="0.35">
      <c r="T10271" s="44">
        <v>10270</v>
      </c>
    </row>
    <row r="10272" spans="20:20" x14ac:dyDescent="0.35">
      <c r="T10272" s="44">
        <v>10271</v>
      </c>
    </row>
    <row r="10273" spans="20:20" x14ac:dyDescent="0.35">
      <c r="T10273" s="44">
        <v>10272</v>
      </c>
    </row>
    <row r="10274" spans="20:20" x14ac:dyDescent="0.35">
      <c r="T10274" s="44">
        <v>10273</v>
      </c>
    </row>
    <row r="10275" spans="20:20" x14ac:dyDescent="0.35">
      <c r="T10275" s="44">
        <v>10274</v>
      </c>
    </row>
    <row r="10276" spans="20:20" x14ac:dyDescent="0.35">
      <c r="T10276" s="44">
        <v>10275</v>
      </c>
    </row>
    <row r="10277" spans="20:20" x14ac:dyDescent="0.35">
      <c r="T10277" s="44">
        <v>10276</v>
      </c>
    </row>
    <row r="10278" spans="20:20" x14ac:dyDescent="0.35">
      <c r="T10278" s="44">
        <v>10277</v>
      </c>
    </row>
    <row r="10279" spans="20:20" x14ac:dyDescent="0.35">
      <c r="T10279" s="44">
        <v>10278</v>
      </c>
    </row>
    <row r="10280" spans="20:20" x14ac:dyDescent="0.35">
      <c r="T10280" s="44">
        <v>10279</v>
      </c>
    </row>
    <row r="10281" spans="20:20" x14ac:dyDescent="0.35">
      <c r="T10281" s="44">
        <v>10280</v>
      </c>
    </row>
    <row r="10282" spans="20:20" x14ac:dyDescent="0.35">
      <c r="T10282" s="44">
        <v>10281</v>
      </c>
    </row>
    <row r="10283" spans="20:20" x14ac:dyDescent="0.35">
      <c r="T10283" s="44">
        <v>10282</v>
      </c>
    </row>
    <row r="10284" spans="20:20" x14ac:dyDescent="0.35">
      <c r="T10284" s="44">
        <v>10283</v>
      </c>
    </row>
    <row r="10285" spans="20:20" x14ac:dyDescent="0.35">
      <c r="T10285" s="44">
        <v>10284</v>
      </c>
    </row>
    <row r="10286" spans="20:20" x14ac:dyDescent="0.35">
      <c r="T10286" s="44">
        <v>10285</v>
      </c>
    </row>
    <row r="10287" spans="20:20" x14ac:dyDescent="0.35">
      <c r="T10287" s="44">
        <v>10286</v>
      </c>
    </row>
    <row r="10288" spans="20:20" x14ac:dyDescent="0.35">
      <c r="T10288" s="44">
        <v>10287</v>
      </c>
    </row>
    <row r="10289" spans="20:20" x14ac:dyDescent="0.35">
      <c r="T10289" s="44">
        <v>10288</v>
      </c>
    </row>
    <row r="10290" spans="20:20" x14ac:dyDescent="0.35">
      <c r="T10290" s="44">
        <v>10289</v>
      </c>
    </row>
    <row r="10291" spans="20:20" x14ac:dyDescent="0.35">
      <c r="T10291" s="44">
        <v>10290</v>
      </c>
    </row>
    <row r="10292" spans="20:20" x14ac:dyDescent="0.35">
      <c r="T10292" s="44">
        <v>10291</v>
      </c>
    </row>
    <row r="10293" spans="20:20" x14ac:dyDescent="0.35">
      <c r="T10293" s="44">
        <v>10292</v>
      </c>
    </row>
    <row r="10294" spans="20:20" x14ac:dyDescent="0.35">
      <c r="T10294" s="44">
        <v>10293</v>
      </c>
    </row>
    <row r="10295" spans="20:20" x14ac:dyDescent="0.35">
      <c r="T10295" s="44">
        <v>10294</v>
      </c>
    </row>
    <row r="10296" spans="20:20" x14ac:dyDescent="0.35">
      <c r="T10296" s="44">
        <v>10295</v>
      </c>
    </row>
    <row r="10297" spans="20:20" x14ac:dyDescent="0.35">
      <c r="T10297" s="44">
        <v>10296</v>
      </c>
    </row>
    <row r="10298" spans="20:20" x14ac:dyDescent="0.35">
      <c r="T10298" s="44">
        <v>10297</v>
      </c>
    </row>
    <row r="10299" spans="20:20" x14ac:dyDescent="0.35">
      <c r="T10299" s="44">
        <v>10298</v>
      </c>
    </row>
    <row r="10300" spans="20:20" x14ac:dyDescent="0.35">
      <c r="T10300" s="44">
        <v>10299</v>
      </c>
    </row>
    <row r="10301" spans="20:20" x14ac:dyDescent="0.35">
      <c r="T10301" s="44">
        <v>10300</v>
      </c>
    </row>
    <row r="10302" spans="20:20" x14ac:dyDescent="0.35">
      <c r="T10302" s="44">
        <v>10301</v>
      </c>
    </row>
    <row r="10303" spans="20:20" x14ac:dyDescent="0.35">
      <c r="T10303" s="44">
        <v>10302</v>
      </c>
    </row>
    <row r="10304" spans="20:20" x14ac:dyDescent="0.35">
      <c r="T10304" s="44">
        <v>10303</v>
      </c>
    </row>
    <row r="10305" spans="20:20" x14ac:dyDescent="0.35">
      <c r="T10305" s="44">
        <v>10304</v>
      </c>
    </row>
    <row r="10306" spans="20:20" x14ac:dyDescent="0.35">
      <c r="T10306" s="44">
        <v>10305</v>
      </c>
    </row>
    <row r="10307" spans="20:20" x14ac:dyDescent="0.35">
      <c r="T10307" s="44">
        <v>10306</v>
      </c>
    </row>
    <row r="10308" spans="20:20" x14ac:dyDescent="0.35">
      <c r="T10308" s="44">
        <v>10307</v>
      </c>
    </row>
    <row r="10309" spans="20:20" x14ac:dyDescent="0.35">
      <c r="T10309" s="44">
        <v>10308</v>
      </c>
    </row>
    <row r="10310" spans="20:20" x14ac:dyDescent="0.35">
      <c r="T10310" s="44">
        <v>10309</v>
      </c>
    </row>
    <row r="10311" spans="20:20" x14ac:dyDescent="0.35">
      <c r="T10311" s="44">
        <v>10310</v>
      </c>
    </row>
    <row r="10312" spans="20:20" x14ac:dyDescent="0.35">
      <c r="T10312" s="44">
        <v>10311</v>
      </c>
    </row>
    <row r="10313" spans="20:20" x14ac:dyDescent="0.35">
      <c r="T10313" s="44">
        <v>10312</v>
      </c>
    </row>
    <row r="10314" spans="20:20" x14ac:dyDescent="0.35">
      <c r="T10314" s="44">
        <v>10313</v>
      </c>
    </row>
    <row r="10315" spans="20:20" x14ac:dyDescent="0.35">
      <c r="T10315" s="44">
        <v>10314</v>
      </c>
    </row>
    <row r="10316" spans="20:20" x14ac:dyDescent="0.35">
      <c r="T10316" s="44">
        <v>10315</v>
      </c>
    </row>
    <row r="10317" spans="20:20" x14ac:dyDescent="0.35">
      <c r="T10317" s="44">
        <v>10316</v>
      </c>
    </row>
    <row r="10318" spans="20:20" x14ac:dyDescent="0.35">
      <c r="T10318" s="44">
        <v>10317</v>
      </c>
    </row>
    <row r="10319" spans="20:20" x14ac:dyDescent="0.35">
      <c r="T10319" s="44">
        <v>10318</v>
      </c>
    </row>
    <row r="10320" spans="20:20" x14ac:dyDescent="0.35">
      <c r="T10320" s="44">
        <v>10319</v>
      </c>
    </row>
    <row r="10321" spans="20:20" x14ac:dyDescent="0.35">
      <c r="T10321" s="44">
        <v>10320</v>
      </c>
    </row>
    <row r="10322" spans="20:20" x14ac:dyDescent="0.35">
      <c r="T10322" s="44">
        <v>10321</v>
      </c>
    </row>
    <row r="10323" spans="20:20" x14ac:dyDescent="0.35">
      <c r="T10323" s="44">
        <v>10322</v>
      </c>
    </row>
    <row r="10324" spans="20:20" x14ac:dyDescent="0.35">
      <c r="T10324" s="44">
        <v>10323</v>
      </c>
    </row>
    <row r="10325" spans="20:20" x14ac:dyDescent="0.35">
      <c r="T10325" s="44">
        <v>10324</v>
      </c>
    </row>
    <row r="10326" spans="20:20" x14ac:dyDescent="0.35">
      <c r="T10326" s="44">
        <v>10325</v>
      </c>
    </row>
    <row r="10327" spans="20:20" x14ac:dyDescent="0.35">
      <c r="T10327" s="44">
        <v>10326</v>
      </c>
    </row>
    <row r="10328" spans="20:20" x14ac:dyDescent="0.35">
      <c r="T10328" s="44">
        <v>10327</v>
      </c>
    </row>
    <row r="10329" spans="20:20" x14ac:dyDescent="0.35">
      <c r="T10329" s="44">
        <v>10328</v>
      </c>
    </row>
    <row r="10330" spans="20:20" x14ac:dyDescent="0.35">
      <c r="T10330" s="44">
        <v>10329</v>
      </c>
    </row>
    <row r="10331" spans="20:20" x14ac:dyDescent="0.35">
      <c r="T10331" s="44">
        <v>10330</v>
      </c>
    </row>
    <row r="10332" spans="20:20" x14ac:dyDescent="0.35">
      <c r="T10332" s="44">
        <v>10331</v>
      </c>
    </row>
    <row r="10333" spans="20:20" x14ac:dyDescent="0.35">
      <c r="T10333" s="44">
        <v>10332</v>
      </c>
    </row>
    <row r="10334" spans="20:20" x14ac:dyDescent="0.35">
      <c r="T10334" s="44">
        <v>10333</v>
      </c>
    </row>
    <row r="10335" spans="20:20" x14ac:dyDescent="0.35">
      <c r="T10335" s="44">
        <v>10334</v>
      </c>
    </row>
    <row r="10336" spans="20:20" x14ac:dyDescent="0.35">
      <c r="T10336" s="44">
        <v>10335</v>
      </c>
    </row>
    <row r="10337" spans="20:20" x14ac:dyDescent="0.35">
      <c r="T10337" s="44">
        <v>10336</v>
      </c>
    </row>
    <row r="10338" spans="20:20" x14ac:dyDescent="0.35">
      <c r="T10338" s="44">
        <v>10337</v>
      </c>
    </row>
    <row r="10339" spans="20:20" x14ac:dyDescent="0.35">
      <c r="T10339" s="44">
        <v>10338</v>
      </c>
    </row>
    <row r="10340" spans="20:20" x14ac:dyDescent="0.35">
      <c r="T10340" s="44">
        <v>10339</v>
      </c>
    </row>
    <row r="10341" spans="20:20" x14ac:dyDescent="0.35">
      <c r="T10341" s="44">
        <v>10340</v>
      </c>
    </row>
    <row r="10342" spans="20:20" x14ac:dyDescent="0.35">
      <c r="T10342" s="44">
        <v>10341</v>
      </c>
    </row>
    <row r="10343" spans="20:20" x14ac:dyDescent="0.35">
      <c r="T10343" s="44">
        <v>10342</v>
      </c>
    </row>
    <row r="10344" spans="20:20" x14ac:dyDescent="0.35">
      <c r="T10344" s="44">
        <v>10343</v>
      </c>
    </row>
    <row r="10345" spans="20:20" x14ac:dyDescent="0.35">
      <c r="T10345" s="44">
        <v>10344</v>
      </c>
    </row>
    <row r="10346" spans="20:20" x14ac:dyDescent="0.35">
      <c r="T10346" s="44">
        <v>10345</v>
      </c>
    </row>
    <row r="10347" spans="20:20" x14ac:dyDescent="0.35">
      <c r="T10347" s="44">
        <v>10346</v>
      </c>
    </row>
    <row r="10348" spans="20:20" x14ac:dyDescent="0.35">
      <c r="T10348" s="44">
        <v>10347</v>
      </c>
    </row>
    <row r="10349" spans="20:20" x14ac:dyDescent="0.35">
      <c r="T10349" s="44">
        <v>10348</v>
      </c>
    </row>
    <row r="10350" spans="20:20" x14ac:dyDescent="0.35">
      <c r="T10350" s="44">
        <v>10349</v>
      </c>
    </row>
    <row r="10351" spans="20:20" x14ac:dyDescent="0.35">
      <c r="T10351" s="44">
        <v>10350</v>
      </c>
    </row>
    <row r="10352" spans="20:20" x14ac:dyDescent="0.35">
      <c r="T10352" s="44">
        <v>10351</v>
      </c>
    </row>
    <row r="10353" spans="20:20" x14ac:dyDescent="0.35">
      <c r="T10353" s="44">
        <v>10352</v>
      </c>
    </row>
    <row r="10354" spans="20:20" x14ac:dyDescent="0.35">
      <c r="T10354" s="44">
        <v>10353</v>
      </c>
    </row>
    <row r="10355" spans="20:20" x14ac:dyDescent="0.35">
      <c r="T10355" s="44">
        <v>10354</v>
      </c>
    </row>
    <row r="10356" spans="20:20" x14ac:dyDescent="0.35">
      <c r="T10356" s="44">
        <v>10355</v>
      </c>
    </row>
    <row r="10357" spans="20:20" x14ac:dyDescent="0.35">
      <c r="T10357" s="44">
        <v>10356</v>
      </c>
    </row>
    <row r="10358" spans="20:20" x14ac:dyDescent="0.35">
      <c r="T10358" s="44">
        <v>10357</v>
      </c>
    </row>
    <row r="10359" spans="20:20" x14ac:dyDescent="0.35">
      <c r="T10359" s="44">
        <v>10358</v>
      </c>
    </row>
    <row r="10360" spans="20:20" x14ac:dyDescent="0.35">
      <c r="T10360" s="44">
        <v>10359</v>
      </c>
    </row>
    <row r="10361" spans="20:20" x14ac:dyDescent="0.35">
      <c r="T10361" s="44">
        <v>10360</v>
      </c>
    </row>
    <row r="10362" spans="20:20" x14ac:dyDescent="0.35">
      <c r="T10362" s="44">
        <v>10361</v>
      </c>
    </row>
    <row r="10363" spans="20:20" x14ac:dyDescent="0.35">
      <c r="T10363" s="44">
        <v>10362</v>
      </c>
    </row>
    <row r="10364" spans="20:20" x14ac:dyDescent="0.35">
      <c r="T10364" s="44">
        <v>10363</v>
      </c>
    </row>
    <row r="10365" spans="20:20" x14ac:dyDescent="0.35">
      <c r="T10365" s="44">
        <v>10364</v>
      </c>
    </row>
    <row r="10366" spans="20:20" x14ac:dyDescent="0.35">
      <c r="T10366" s="44">
        <v>10365</v>
      </c>
    </row>
    <row r="10367" spans="20:20" x14ac:dyDescent="0.35">
      <c r="T10367" s="44">
        <v>10366</v>
      </c>
    </row>
    <row r="10368" spans="20:20" x14ac:dyDescent="0.35">
      <c r="T10368" s="44">
        <v>10367</v>
      </c>
    </row>
    <row r="10369" spans="20:20" x14ac:dyDescent="0.35">
      <c r="T10369" s="44">
        <v>10368</v>
      </c>
    </row>
    <row r="10370" spans="20:20" x14ac:dyDescent="0.35">
      <c r="T10370" s="44">
        <v>10369</v>
      </c>
    </row>
    <row r="10371" spans="20:20" x14ac:dyDescent="0.35">
      <c r="T10371" s="44">
        <v>10370</v>
      </c>
    </row>
    <row r="10372" spans="20:20" x14ac:dyDescent="0.35">
      <c r="T10372" s="44">
        <v>10371</v>
      </c>
    </row>
    <row r="10373" spans="20:20" x14ac:dyDescent="0.35">
      <c r="T10373" s="44">
        <v>10372</v>
      </c>
    </row>
    <row r="10374" spans="20:20" x14ac:dyDescent="0.35">
      <c r="T10374" s="44">
        <v>10373</v>
      </c>
    </row>
    <row r="10375" spans="20:20" x14ac:dyDescent="0.35">
      <c r="T10375" s="44">
        <v>10374</v>
      </c>
    </row>
    <row r="10376" spans="20:20" x14ac:dyDescent="0.35">
      <c r="T10376" s="44">
        <v>10375</v>
      </c>
    </row>
    <row r="10377" spans="20:20" x14ac:dyDescent="0.35">
      <c r="T10377" s="44">
        <v>10376</v>
      </c>
    </row>
    <row r="10378" spans="20:20" x14ac:dyDescent="0.35">
      <c r="T10378" s="44">
        <v>10377</v>
      </c>
    </row>
    <row r="10379" spans="20:20" x14ac:dyDescent="0.35">
      <c r="T10379" s="44">
        <v>10378</v>
      </c>
    </row>
    <row r="10380" spans="20:20" x14ac:dyDescent="0.35">
      <c r="T10380" s="44">
        <v>10379</v>
      </c>
    </row>
    <row r="10381" spans="20:20" x14ac:dyDescent="0.35">
      <c r="T10381" s="44">
        <v>10380</v>
      </c>
    </row>
    <row r="10382" spans="20:20" x14ac:dyDescent="0.35">
      <c r="T10382" s="44">
        <v>10381</v>
      </c>
    </row>
    <row r="10383" spans="20:20" x14ac:dyDescent="0.35">
      <c r="T10383" s="44">
        <v>10382</v>
      </c>
    </row>
    <row r="10384" spans="20:20" x14ac:dyDescent="0.35">
      <c r="T10384" s="44">
        <v>10383</v>
      </c>
    </row>
    <row r="10385" spans="20:20" x14ac:dyDescent="0.35">
      <c r="T10385" s="44">
        <v>10384</v>
      </c>
    </row>
    <row r="10386" spans="20:20" x14ac:dyDescent="0.35">
      <c r="T10386" s="44">
        <v>10385</v>
      </c>
    </row>
    <row r="10387" spans="20:20" x14ac:dyDescent="0.35">
      <c r="T10387" s="44">
        <v>10386</v>
      </c>
    </row>
    <row r="10388" spans="20:20" x14ac:dyDescent="0.35">
      <c r="T10388" s="44">
        <v>10387</v>
      </c>
    </row>
    <row r="10389" spans="20:20" x14ac:dyDescent="0.35">
      <c r="T10389" s="44">
        <v>10388</v>
      </c>
    </row>
    <row r="10390" spans="20:20" x14ac:dyDescent="0.35">
      <c r="T10390" s="44">
        <v>10389</v>
      </c>
    </row>
    <row r="10391" spans="20:20" x14ac:dyDescent="0.35">
      <c r="T10391" s="44">
        <v>10390</v>
      </c>
    </row>
    <row r="10392" spans="20:20" x14ac:dyDescent="0.35">
      <c r="T10392" s="44">
        <v>10391</v>
      </c>
    </row>
    <row r="10393" spans="20:20" x14ac:dyDescent="0.35">
      <c r="T10393" s="44">
        <v>10392</v>
      </c>
    </row>
    <row r="10394" spans="20:20" x14ac:dyDescent="0.35">
      <c r="T10394" s="44">
        <v>10393</v>
      </c>
    </row>
    <row r="10395" spans="20:20" x14ac:dyDescent="0.35">
      <c r="T10395" s="44">
        <v>10394</v>
      </c>
    </row>
    <row r="10396" spans="20:20" x14ac:dyDescent="0.35">
      <c r="T10396" s="44">
        <v>10395</v>
      </c>
    </row>
    <row r="10397" spans="20:20" x14ac:dyDescent="0.35">
      <c r="T10397" s="44">
        <v>10396</v>
      </c>
    </row>
    <row r="10398" spans="20:20" x14ac:dyDescent="0.35">
      <c r="T10398" s="44">
        <v>10397</v>
      </c>
    </row>
    <row r="10399" spans="20:20" x14ac:dyDescent="0.35">
      <c r="T10399" s="44">
        <v>10398</v>
      </c>
    </row>
    <row r="10400" spans="20:20" x14ac:dyDescent="0.35">
      <c r="T10400" s="44">
        <v>10399</v>
      </c>
    </row>
    <row r="10401" spans="20:20" x14ac:dyDescent="0.35">
      <c r="T10401" s="44">
        <v>10400</v>
      </c>
    </row>
    <row r="10402" spans="20:20" x14ac:dyDescent="0.35">
      <c r="T10402" s="44">
        <v>10401</v>
      </c>
    </row>
    <row r="10403" spans="20:20" x14ac:dyDescent="0.35">
      <c r="T10403" s="44">
        <v>10402</v>
      </c>
    </row>
    <row r="10404" spans="20:20" x14ac:dyDescent="0.35">
      <c r="T10404" s="44">
        <v>10403</v>
      </c>
    </row>
    <row r="10405" spans="20:20" x14ac:dyDescent="0.35">
      <c r="T10405" s="44">
        <v>10404</v>
      </c>
    </row>
    <row r="10406" spans="20:20" x14ac:dyDescent="0.35">
      <c r="T10406" s="44">
        <v>10405</v>
      </c>
    </row>
    <row r="10407" spans="20:20" x14ac:dyDescent="0.35">
      <c r="T10407" s="44">
        <v>10406</v>
      </c>
    </row>
    <row r="10408" spans="20:20" x14ac:dyDescent="0.35">
      <c r="T10408" s="44">
        <v>10407</v>
      </c>
    </row>
    <row r="10409" spans="20:20" x14ac:dyDescent="0.35">
      <c r="T10409" s="44">
        <v>10408</v>
      </c>
    </row>
    <row r="10410" spans="20:20" x14ac:dyDescent="0.35">
      <c r="T10410" s="44">
        <v>10409</v>
      </c>
    </row>
    <row r="10411" spans="20:20" x14ac:dyDescent="0.35">
      <c r="T10411" s="44">
        <v>10410</v>
      </c>
    </row>
    <row r="10412" spans="20:20" x14ac:dyDescent="0.35">
      <c r="T10412" s="44">
        <v>10411</v>
      </c>
    </row>
    <row r="10413" spans="20:20" x14ac:dyDescent="0.35">
      <c r="T10413" s="44">
        <v>10412</v>
      </c>
    </row>
    <row r="10414" spans="20:20" x14ac:dyDescent="0.35">
      <c r="T10414" s="44">
        <v>10413</v>
      </c>
    </row>
    <row r="10415" spans="20:20" x14ac:dyDescent="0.35">
      <c r="T10415" s="44">
        <v>10414</v>
      </c>
    </row>
    <row r="10416" spans="20:20" x14ac:dyDescent="0.35">
      <c r="T10416" s="44">
        <v>10415</v>
      </c>
    </row>
    <row r="10417" spans="20:20" x14ac:dyDescent="0.35">
      <c r="T10417" s="44">
        <v>10416</v>
      </c>
    </row>
    <row r="10418" spans="20:20" x14ac:dyDescent="0.35">
      <c r="T10418" s="44">
        <v>10417</v>
      </c>
    </row>
    <row r="10419" spans="20:20" x14ac:dyDescent="0.35">
      <c r="T10419" s="44">
        <v>10418</v>
      </c>
    </row>
    <row r="10420" spans="20:20" x14ac:dyDescent="0.35">
      <c r="T10420" s="44">
        <v>10419</v>
      </c>
    </row>
    <row r="10421" spans="20:20" x14ac:dyDescent="0.35">
      <c r="T10421" s="44">
        <v>10420</v>
      </c>
    </row>
    <row r="10422" spans="20:20" x14ac:dyDescent="0.35">
      <c r="T10422" s="44">
        <v>10421</v>
      </c>
    </row>
    <row r="10423" spans="20:20" x14ac:dyDescent="0.35">
      <c r="T10423" s="44">
        <v>10422</v>
      </c>
    </row>
    <row r="10424" spans="20:20" x14ac:dyDescent="0.35">
      <c r="T10424" s="44">
        <v>10423</v>
      </c>
    </row>
    <row r="10425" spans="20:20" x14ac:dyDescent="0.35">
      <c r="T10425" s="44">
        <v>10424</v>
      </c>
    </row>
    <row r="10426" spans="20:20" x14ac:dyDescent="0.35">
      <c r="T10426" s="44">
        <v>10425</v>
      </c>
    </row>
    <row r="10427" spans="20:20" x14ac:dyDescent="0.35">
      <c r="T10427" s="44">
        <v>10426</v>
      </c>
    </row>
    <row r="10428" spans="20:20" x14ac:dyDescent="0.35">
      <c r="T10428" s="44">
        <v>10427</v>
      </c>
    </row>
    <row r="10429" spans="20:20" x14ac:dyDescent="0.35">
      <c r="T10429" s="44">
        <v>10428</v>
      </c>
    </row>
    <row r="10430" spans="20:20" x14ac:dyDescent="0.35">
      <c r="T10430" s="44">
        <v>10429</v>
      </c>
    </row>
    <row r="10431" spans="20:20" x14ac:dyDescent="0.35">
      <c r="T10431" s="44">
        <v>10430</v>
      </c>
    </row>
    <row r="10432" spans="20:20" x14ac:dyDescent="0.35">
      <c r="T10432" s="44">
        <v>10431</v>
      </c>
    </row>
    <row r="10433" spans="20:20" x14ac:dyDescent="0.35">
      <c r="T10433" s="44">
        <v>10432</v>
      </c>
    </row>
    <row r="10434" spans="20:20" x14ac:dyDescent="0.35">
      <c r="T10434" s="44">
        <v>10433</v>
      </c>
    </row>
    <row r="10435" spans="20:20" x14ac:dyDescent="0.35">
      <c r="T10435" s="44">
        <v>10434</v>
      </c>
    </row>
    <row r="10436" spans="20:20" x14ac:dyDescent="0.35">
      <c r="T10436" s="44">
        <v>10435</v>
      </c>
    </row>
    <row r="10437" spans="20:20" x14ac:dyDescent="0.35">
      <c r="T10437" s="44">
        <v>10436</v>
      </c>
    </row>
    <row r="10438" spans="20:20" x14ac:dyDescent="0.35">
      <c r="T10438" s="44">
        <v>10437</v>
      </c>
    </row>
    <row r="10439" spans="20:20" x14ac:dyDescent="0.35">
      <c r="T10439" s="44">
        <v>10438</v>
      </c>
    </row>
    <row r="10440" spans="20:20" x14ac:dyDescent="0.35">
      <c r="T10440" s="44">
        <v>10439</v>
      </c>
    </row>
    <row r="10441" spans="20:20" x14ac:dyDescent="0.35">
      <c r="T10441" s="44">
        <v>10440</v>
      </c>
    </row>
    <row r="10442" spans="20:20" x14ac:dyDescent="0.35">
      <c r="T10442" s="44">
        <v>10441</v>
      </c>
    </row>
    <row r="10443" spans="20:20" x14ac:dyDescent="0.35">
      <c r="T10443" s="44">
        <v>10442</v>
      </c>
    </row>
    <row r="10444" spans="20:20" x14ac:dyDescent="0.35">
      <c r="T10444" s="44">
        <v>10443</v>
      </c>
    </row>
    <row r="10445" spans="20:20" x14ac:dyDescent="0.35">
      <c r="T10445" s="44">
        <v>10444</v>
      </c>
    </row>
    <row r="10446" spans="20:20" x14ac:dyDescent="0.35">
      <c r="T10446" s="44">
        <v>10445</v>
      </c>
    </row>
    <row r="10447" spans="20:20" x14ac:dyDescent="0.35">
      <c r="T10447" s="44">
        <v>10446</v>
      </c>
    </row>
    <row r="10448" spans="20:20" x14ac:dyDescent="0.35">
      <c r="T10448" s="44">
        <v>10447</v>
      </c>
    </row>
    <row r="10449" spans="20:20" x14ac:dyDescent="0.35">
      <c r="T10449" s="44">
        <v>10448</v>
      </c>
    </row>
    <row r="10450" spans="20:20" x14ac:dyDescent="0.35">
      <c r="T10450" s="44">
        <v>10449</v>
      </c>
    </row>
    <row r="10451" spans="20:20" x14ac:dyDescent="0.35">
      <c r="T10451" s="44">
        <v>10450</v>
      </c>
    </row>
    <row r="10452" spans="20:20" x14ac:dyDescent="0.35">
      <c r="T10452" s="44">
        <v>10451</v>
      </c>
    </row>
    <row r="10453" spans="20:20" x14ac:dyDescent="0.35">
      <c r="T10453" s="44">
        <v>10452</v>
      </c>
    </row>
    <row r="10454" spans="20:20" x14ac:dyDescent="0.35">
      <c r="T10454" s="44">
        <v>10453</v>
      </c>
    </row>
    <row r="10455" spans="20:20" x14ac:dyDescent="0.35">
      <c r="T10455" s="44">
        <v>10454</v>
      </c>
    </row>
    <row r="10456" spans="20:20" x14ac:dyDescent="0.35">
      <c r="T10456" s="44">
        <v>10455</v>
      </c>
    </row>
    <row r="10457" spans="20:20" x14ac:dyDescent="0.35">
      <c r="T10457" s="44">
        <v>10456</v>
      </c>
    </row>
    <row r="10458" spans="20:20" x14ac:dyDescent="0.35">
      <c r="T10458" s="44">
        <v>10457</v>
      </c>
    </row>
    <row r="10459" spans="20:20" x14ac:dyDescent="0.35">
      <c r="T10459" s="44">
        <v>10458</v>
      </c>
    </row>
    <row r="10460" spans="20:20" x14ac:dyDescent="0.35">
      <c r="T10460" s="44">
        <v>10459</v>
      </c>
    </row>
    <row r="10461" spans="20:20" x14ac:dyDescent="0.35">
      <c r="T10461" s="44">
        <v>10460</v>
      </c>
    </row>
    <row r="10462" spans="20:20" x14ac:dyDescent="0.35">
      <c r="T10462" s="44">
        <v>10461</v>
      </c>
    </row>
    <row r="10463" spans="20:20" x14ac:dyDescent="0.35">
      <c r="T10463" s="44">
        <v>10462</v>
      </c>
    </row>
    <row r="10464" spans="20:20" x14ac:dyDescent="0.35">
      <c r="T10464" s="44">
        <v>10463</v>
      </c>
    </row>
    <row r="10465" spans="20:20" x14ac:dyDescent="0.35">
      <c r="T10465" s="44">
        <v>10464</v>
      </c>
    </row>
    <row r="10466" spans="20:20" x14ac:dyDescent="0.35">
      <c r="T10466" s="44">
        <v>10465</v>
      </c>
    </row>
    <row r="10467" spans="20:20" x14ac:dyDescent="0.35">
      <c r="T10467" s="44">
        <v>10466</v>
      </c>
    </row>
    <row r="10468" spans="20:20" x14ac:dyDescent="0.35">
      <c r="T10468" s="44">
        <v>10467</v>
      </c>
    </row>
    <row r="10469" spans="20:20" x14ac:dyDescent="0.35">
      <c r="T10469" s="44">
        <v>10468</v>
      </c>
    </row>
    <row r="10470" spans="20:20" x14ac:dyDescent="0.35">
      <c r="T10470" s="44">
        <v>10469</v>
      </c>
    </row>
    <row r="10471" spans="20:20" x14ac:dyDescent="0.35">
      <c r="T10471" s="44">
        <v>10470</v>
      </c>
    </row>
    <row r="10472" spans="20:20" x14ac:dyDescent="0.35">
      <c r="T10472" s="44">
        <v>10471</v>
      </c>
    </row>
    <row r="10473" spans="20:20" x14ac:dyDescent="0.35">
      <c r="T10473" s="44">
        <v>10472</v>
      </c>
    </row>
    <row r="10474" spans="20:20" x14ac:dyDescent="0.35">
      <c r="T10474" s="44">
        <v>10473</v>
      </c>
    </row>
    <row r="10475" spans="20:20" x14ac:dyDescent="0.35">
      <c r="T10475" s="44">
        <v>10474</v>
      </c>
    </row>
    <row r="10476" spans="20:20" x14ac:dyDescent="0.35">
      <c r="T10476" s="44">
        <v>10475</v>
      </c>
    </row>
    <row r="10477" spans="20:20" x14ac:dyDescent="0.35">
      <c r="T10477" s="44">
        <v>10476</v>
      </c>
    </row>
    <row r="10478" spans="20:20" x14ac:dyDescent="0.35">
      <c r="T10478" s="44">
        <v>10477</v>
      </c>
    </row>
    <row r="10479" spans="20:20" x14ac:dyDescent="0.35">
      <c r="T10479" s="44">
        <v>10478</v>
      </c>
    </row>
    <row r="10480" spans="20:20" x14ac:dyDescent="0.35">
      <c r="T10480" s="44">
        <v>10479</v>
      </c>
    </row>
    <row r="10481" spans="20:20" x14ac:dyDescent="0.35">
      <c r="T10481" s="44">
        <v>10480</v>
      </c>
    </row>
    <row r="10482" spans="20:20" x14ac:dyDescent="0.35">
      <c r="T10482" s="44">
        <v>10481</v>
      </c>
    </row>
    <row r="10483" spans="20:20" x14ac:dyDescent="0.35">
      <c r="T10483" s="44">
        <v>10482</v>
      </c>
    </row>
    <row r="10484" spans="20:20" x14ac:dyDescent="0.35">
      <c r="T10484" s="44">
        <v>10483</v>
      </c>
    </row>
    <row r="10485" spans="20:20" x14ac:dyDescent="0.35">
      <c r="T10485" s="44">
        <v>10484</v>
      </c>
    </row>
    <row r="10486" spans="20:20" x14ac:dyDescent="0.35">
      <c r="T10486" s="44">
        <v>10485</v>
      </c>
    </row>
    <row r="10487" spans="20:20" x14ac:dyDescent="0.35">
      <c r="T10487" s="44">
        <v>10486</v>
      </c>
    </row>
    <row r="10488" spans="20:20" x14ac:dyDescent="0.35">
      <c r="T10488" s="44">
        <v>10487</v>
      </c>
    </row>
    <row r="10489" spans="20:20" x14ac:dyDescent="0.35">
      <c r="T10489" s="44">
        <v>10488</v>
      </c>
    </row>
    <row r="10490" spans="20:20" x14ac:dyDescent="0.35">
      <c r="T10490" s="44">
        <v>10489</v>
      </c>
    </row>
    <row r="10491" spans="20:20" x14ac:dyDescent="0.35">
      <c r="T10491" s="44">
        <v>10490</v>
      </c>
    </row>
    <row r="10492" spans="20:20" x14ac:dyDescent="0.35">
      <c r="T10492" s="44">
        <v>10491</v>
      </c>
    </row>
    <row r="10493" spans="20:20" x14ac:dyDescent="0.35">
      <c r="T10493" s="44">
        <v>10492</v>
      </c>
    </row>
    <row r="10494" spans="20:20" x14ac:dyDescent="0.35">
      <c r="T10494" s="44">
        <v>10493</v>
      </c>
    </row>
    <row r="10495" spans="20:20" x14ac:dyDescent="0.35">
      <c r="T10495" s="44">
        <v>10494</v>
      </c>
    </row>
    <row r="10496" spans="20:20" x14ac:dyDescent="0.35">
      <c r="T10496" s="44">
        <v>10495</v>
      </c>
    </row>
    <row r="10497" spans="20:20" x14ac:dyDescent="0.35">
      <c r="T10497" s="44">
        <v>10496</v>
      </c>
    </row>
    <row r="10498" spans="20:20" x14ac:dyDescent="0.35">
      <c r="T10498" s="44">
        <v>10497</v>
      </c>
    </row>
    <row r="10499" spans="20:20" x14ac:dyDescent="0.35">
      <c r="T10499" s="44">
        <v>10498</v>
      </c>
    </row>
    <row r="10500" spans="20:20" x14ac:dyDescent="0.35">
      <c r="T10500" s="44">
        <v>10499</v>
      </c>
    </row>
    <row r="10501" spans="20:20" x14ac:dyDescent="0.35">
      <c r="T10501" s="44">
        <v>10500</v>
      </c>
    </row>
    <row r="10502" spans="20:20" x14ac:dyDescent="0.35">
      <c r="T10502" s="44">
        <v>10501</v>
      </c>
    </row>
    <row r="10503" spans="20:20" x14ac:dyDescent="0.35">
      <c r="T10503" s="44">
        <v>10502</v>
      </c>
    </row>
    <row r="10504" spans="20:20" x14ac:dyDescent="0.35">
      <c r="T10504" s="44">
        <v>10503</v>
      </c>
    </row>
    <row r="10505" spans="20:20" x14ac:dyDescent="0.35">
      <c r="T10505" s="44">
        <v>10504</v>
      </c>
    </row>
    <row r="10506" spans="20:20" x14ac:dyDescent="0.35">
      <c r="T10506" s="44">
        <v>10505</v>
      </c>
    </row>
    <row r="10507" spans="20:20" x14ac:dyDescent="0.35">
      <c r="T10507" s="44">
        <v>10506</v>
      </c>
    </row>
    <row r="10508" spans="20:20" x14ac:dyDescent="0.35">
      <c r="T10508" s="44">
        <v>10507</v>
      </c>
    </row>
    <row r="10509" spans="20:20" x14ac:dyDescent="0.35">
      <c r="T10509" s="44">
        <v>10508</v>
      </c>
    </row>
    <row r="10510" spans="20:20" x14ac:dyDescent="0.35">
      <c r="T10510" s="44">
        <v>10509</v>
      </c>
    </row>
    <row r="10511" spans="20:20" x14ac:dyDescent="0.35">
      <c r="T10511" s="44">
        <v>10510</v>
      </c>
    </row>
    <row r="10512" spans="20:20" x14ac:dyDescent="0.35">
      <c r="T10512" s="44">
        <v>10511</v>
      </c>
    </row>
    <row r="10513" spans="20:20" x14ac:dyDescent="0.35">
      <c r="T10513" s="44">
        <v>10512</v>
      </c>
    </row>
    <row r="10514" spans="20:20" x14ac:dyDescent="0.35">
      <c r="T10514" s="44">
        <v>10513</v>
      </c>
    </row>
    <row r="10515" spans="20:20" x14ac:dyDescent="0.35">
      <c r="T10515" s="44">
        <v>10514</v>
      </c>
    </row>
    <row r="10516" spans="20:20" x14ac:dyDescent="0.35">
      <c r="T10516" s="44">
        <v>10515</v>
      </c>
    </row>
    <row r="10517" spans="20:20" x14ac:dyDescent="0.35">
      <c r="T10517" s="44">
        <v>10516</v>
      </c>
    </row>
    <row r="10518" spans="20:20" x14ac:dyDescent="0.35">
      <c r="T10518" s="44">
        <v>10517</v>
      </c>
    </row>
    <row r="10519" spans="20:20" x14ac:dyDescent="0.35">
      <c r="T10519" s="44">
        <v>10518</v>
      </c>
    </row>
    <row r="10520" spans="20:20" x14ac:dyDescent="0.35">
      <c r="T10520" s="44">
        <v>10519</v>
      </c>
    </row>
    <row r="10521" spans="20:20" x14ac:dyDescent="0.35">
      <c r="T10521" s="44">
        <v>10520</v>
      </c>
    </row>
    <row r="10522" spans="20:20" x14ac:dyDescent="0.35">
      <c r="T10522" s="44">
        <v>10521</v>
      </c>
    </row>
    <row r="10523" spans="20:20" x14ac:dyDescent="0.35">
      <c r="T10523" s="44">
        <v>10522</v>
      </c>
    </row>
    <row r="10524" spans="20:20" x14ac:dyDescent="0.35">
      <c r="T10524" s="44">
        <v>10523</v>
      </c>
    </row>
    <row r="10525" spans="20:20" x14ac:dyDescent="0.35">
      <c r="T10525" s="44">
        <v>10524</v>
      </c>
    </row>
    <row r="10526" spans="20:20" x14ac:dyDescent="0.35">
      <c r="T10526" s="44">
        <v>10525</v>
      </c>
    </row>
    <row r="10527" spans="20:20" x14ac:dyDescent="0.35">
      <c r="T10527" s="44">
        <v>10526</v>
      </c>
    </row>
    <row r="10528" spans="20:20" x14ac:dyDescent="0.35">
      <c r="T10528" s="44">
        <v>10527</v>
      </c>
    </row>
    <row r="10529" spans="20:20" x14ac:dyDescent="0.35">
      <c r="T10529" s="44">
        <v>10528</v>
      </c>
    </row>
    <row r="10530" spans="20:20" x14ac:dyDescent="0.35">
      <c r="T10530" s="44">
        <v>10529</v>
      </c>
    </row>
    <row r="10531" spans="20:20" x14ac:dyDescent="0.35">
      <c r="T10531" s="44">
        <v>10530</v>
      </c>
    </row>
    <row r="10532" spans="20:20" x14ac:dyDescent="0.35">
      <c r="T10532" s="44">
        <v>10531</v>
      </c>
    </row>
    <row r="10533" spans="20:20" x14ac:dyDescent="0.35">
      <c r="T10533" s="44">
        <v>10532</v>
      </c>
    </row>
    <row r="10534" spans="20:20" x14ac:dyDescent="0.35">
      <c r="T10534" s="44">
        <v>10533</v>
      </c>
    </row>
    <row r="10535" spans="20:20" x14ac:dyDescent="0.35">
      <c r="T10535" s="44">
        <v>10534</v>
      </c>
    </row>
    <row r="10536" spans="20:20" x14ac:dyDescent="0.35">
      <c r="T10536" s="44">
        <v>10535</v>
      </c>
    </row>
    <row r="10537" spans="20:20" x14ac:dyDescent="0.35">
      <c r="T10537" s="44">
        <v>10536</v>
      </c>
    </row>
    <row r="10538" spans="20:20" x14ac:dyDescent="0.35">
      <c r="T10538" s="44">
        <v>10537</v>
      </c>
    </row>
    <row r="10539" spans="20:20" x14ac:dyDescent="0.35">
      <c r="T10539" s="44">
        <v>10538</v>
      </c>
    </row>
    <row r="10540" spans="20:20" x14ac:dyDescent="0.35">
      <c r="T10540" s="44">
        <v>10539</v>
      </c>
    </row>
    <row r="10541" spans="20:20" x14ac:dyDescent="0.35">
      <c r="T10541" s="44">
        <v>10540</v>
      </c>
    </row>
    <row r="10542" spans="20:20" x14ac:dyDescent="0.35">
      <c r="T10542" s="44">
        <v>10541</v>
      </c>
    </row>
    <row r="10543" spans="20:20" x14ac:dyDescent="0.35">
      <c r="T10543" s="44">
        <v>10542</v>
      </c>
    </row>
    <row r="10544" spans="20:20" x14ac:dyDescent="0.35">
      <c r="T10544" s="44">
        <v>10543</v>
      </c>
    </row>
    <row r="10545" spans="20:20" x14ac:dyDescent="0.35">
      <c r="T10545" s="44">
        <v>10544</v>
      </c>
    </row>
    <row r="10546" spans="20:20" x14ac:dyDescent="0.35">
      <c r="T10546" s="44">
        <v>10545</v>
      </c>
    </row>
    <row r="10547" spans="20:20" x14ac:dyDescent="0.35">
      <c r="T10547" s="44">
        <v>10546</v>
      </c>
    </row>
    <row r="10548" spans="20:20" x14ac:dyDescent="0.35">
      <c r="T10548" s="44">
        <v>10547</v>
      </c>
    </row>
    <row r="10549" spans="20:20" x14ac:dyDescent="0.35">
      <c r="T10549" s="44">
        <v>10548</v>
      </c>
    </row>
    <row r="10550" spans="20:20" x14ac:dyDescent="0.35">
      <c r="T10550" s="44">
        <v>10549</v>
      </c>
    </row>
    <row r="10551" spans="20:20" x14ac:dyDescent="0.35">
      <c r="T10551" s="44">
        <v>10550</v>
      </c>
    </row>
    <row r="10552" spans="20:20" x14ac:dyDescent="0.35">
      <c r="T10552" s="44">
        <v>10551</v>
      </c>
    </row>
    <row r="10553" spans="20:20" x14ac:dyDescent="0.35">
      <c r="T10553" s="44">
        <v>10552</v>
      </c>
    </row>
    <row r="10554" spans="20:20" x14ac:dyDescent="0.35">
      <c r="T10554" s="44">
        <v>10553</v>
      </c>
    </row>
    <row r="10555" spans="20:20" x14ac:dyDescent="0.35">
      <c r="T10555" s="44">
        <v>10554</v>
      </c>
    </row>
    <row r="10556" spans="20:20" x14ac:dyDescent="0.35">
      <c r="T10556" s="44">
        <v>10555</v>
      </c>
    </row>
    <row r="10557" spans="20:20" x14ac:dyDescent="0.35">
      <c r="T10557" s="44">
        <v>10556</v>
      </c>
    </row>
    <row r="10558" spans="20:20" x14ac:dyDescent="0.35">
      <c r="T10558" s="44">
        <v>10557</v>
      </c>
    </row>
    <row r="10559" spans="20:20" x14ac:dyDescent="0.35">
      <c r="T10559" s="44">
        <v>10558</v>
      </c>
    </row>
    <row r="10560" spans="20:20" x14ac:dyDescent="0.35">
      <c r="T10560" s="44">
        <v>10559</v>
      </c>
    </row>
    <row r="10561" spans="20:20" x14ac:dyDescent="0.35">
      <c r="T10561" s="44">
        <v>10560</v>
      </c>
    </row>
    <row r="10562" spans="20:20" x14ac:dyDescent="0.35">
      <c r="T10562" s="44">
        <v>10561</v>
      </c>
    </row>
    <row r="10563" spans="20:20" x14ac:dyDescent="0.35">
      <c r="T10563" s="44">
        <v>10562</v>
      </c>
    </row>
    <row r="10564" spans="20:20" x14ac:dyDescent="0.35">
      <c r="T10564" s="44">
        <v>10563</v>
      </c>
    </row>
    <row r="10565" spans="20:20" x14ac:dyDescent="0.35">
      <c r="T10565" s="44">
        <v>10564</v>
      </c>
    </row>
    <row r="10566" spans="20:20" x14ac:dyDescent="0.35">
      <c r="T10566" s="44">
        <v>10565</v>
      </c>
    </row>
    <row r="10567" spans="20:20" x14ac:dyDescent="0.35">
      <c r="T10567" s="44">
        <v>10566</v>
      </c>
    </row>
    <row r="10568" spans="20:20" x14ac:dyDescent="0.35">
      <c r="T10568" s="44">
        <v>10567</v>
      </c>
    </row>
    <row r="10569" spans="20:20" x14ac:dyDescent="0.35">
      <c r="T10569" s="44">
        <v>10568</v>
      </c>
    </row>
    <row r="10570" spans="20:20" x14ac:dyDescent="0.35">
      <c r="T10570" s="44">
        <v>10569</v>
      </c>
    </row>
    <row r="10571" spans="20:20" x14ac:dyDescent="0.35">
      <c r="T10571" s="44">
        <v>10570</v>
      </c>
    </row>
    <row r="10572" spans="20:20" x14ac:dyDescent="0.35">
      <c r="T10572" s="44">
        <v>10571</v>
      </c>
    </row>
    <row r="10573" spans="20:20" x14ac:dyDescent="0.35">
      <c r="T10573" s="44">
        <v>10572</v>
      </c>
    </row>
    <row r="10574" spans="20:20" x14ac:dyDescent="0.35">
      <c r="T10574" s="44">
        <v>10573</v>
      </c>
    </row>
    <row r="10575" spans="20:20" x14ac:dyDescent="0.35">
      <c r="T10575" s="44">
        <v>10574</v>
      </c>
    </row>
    <row r="10576" spans="20:20" x14ac:dyDescent="0.35">
      <c r="T10576" s="44">
        <v>10575</v>
      </c>
    </row>
    <row r="10577" spans="20:20" x14ac:dyDescent="0.35">
      <c r="T10577" s="44">
        <v>10576</v>
      </c>
    </row>
    <row r="10578" spans="20:20" x14ac:dyDescent="0.35">
      <c r="T10578" s="44">
        <v>10577</v>
      </c>
    </row>
    <row r="10579" spans="20:20" x14ac:dyDescent="0.35">
      <c r="T10579" s="44">
        <v>10578</v>
      </c>
    </row>
    <row r="10580" spans="20:20" x14ac:dyDescent="0.35">
      <c r="T10580" s="44">
        <v>10579</v>
      </c>
    </row>
    <row r="10581" spans="20:20" x14ac:dyDescent="0.35">
      <c r="T10581" s="44">
        <v>10580</v>
      </c>
    </row>
    <row r="10582" spans="20:20" x14ac:dyDescent="0.35">
      <c r="T10582" s="44">
        <v>10581</v>
      </c>
    </row>
    <row r="10583" spans="20:20" x14ac:dyDescent="0.35">
      <c r="T10583" s="44">
        <v>10582</v>
      </c>
    </row>
    <row r="10584" spans="20:20" x14ac:dyDescent="0.35">
      <c r="T10584" s="44">
        <v>10583</v>
      </c>
    </row>
    <row r="10585" spans="20:20" x14ac:dyDescent="0.35">
      <c r="T10585" s="44">
        <v>10584</v>
      </c>
    </row>
    <row r="10586" spans="20:20" x14ac:dyDescent="0.35">
      <c r="T10586" s="44">
        <v>10585</v>
      </c>
    </row>
    <row r="10587" spans="20:20" x14ac:dyDescent="0.35">
      <c r="T10587" s="44">
        <v>10586</v>
      </c>
    </row>
    <row r="10588" spans="20:20" x14ac:dyDescent="0.35">
      <c r="T10588" s="44">
        <v>10587</v>
      </c>
    </row>
    <row r="10589" spans="20:20" x14ac:dyDescent="0.35">
      <c r="T10589" s="44">
        <v>10588</v>
      </c>
    </row>
    <row r="10590" spans="20:20" x14ac:dyDescent="0.35">
      <c r="T10590" s="44">
        <v>10589</v>
      </c>
    </row>
    <row r="10591" spans="20:20" x14ac:dyDescent="0.35">
      <c r="T10591" s="44">
        <v>10590</v>
      </c>
    </row>
    <row r="10592" spans="20:20" x14ac:dyDescent="0.35">
      <c r="T10592" s="44">
        <v>10591</v>
      </c>
    </row>
    <row r="10593" spans="20:20" x14ac:dyDescent="0.35">
      <c r="T10593" s="44">
        <v>10592</v>
      </c>
    </row>
    <row r="10594" spans="20:20" x14ac:dyDescent="0.35">
      <c r="T10594" s="44">
        <v>10593</v>
      </c>
    </row>
    <row r="10595" spans="20:20" x14ac:dyDescent="0.35">
      <c r="T10595" s="44">
        <v>10594</v>
      </c>
    </row>
    <row r="10596" spans="20:20" x14ac:dyDescent="0.35">
      <c r="T10596" s="44">
        <v>10595</v>
      </c>
    </row>
    <row r="10597" spans="20:20" x14ac:dyDescent="0.35">
      <c r="T10597" s="44">
        <v>10596</v>
      </c>
    </row>
    <row r="10598" spans="20:20" x14ac:dyDescent="0.35">
      <c r="T10598" s="44">
        <v>10597</v>
      </c>
    </row>
    <row r="10599" spans="20:20" x14ac:dyDescent="0.35">
      <c r="T10599" s="44">
        <v>10598</v>
      </c>
    </row>
    <row r="10600" spans="20:20" x14ac:dyDescent="0.35">
      <c r="T10600" s="44">
        <v>10599</v>
      </c>
    </row>
    <row r="10601" spans="20:20" x14ac:dyDescent="0.35">
      <c r="T10601" s="44">
        <v>10600</v>
      </c>
    </row>
    <row r="10602" spans="20:20" x14ac:dyDescent="0.35">
      <c r="T10602" s="44">
        <v>10601</v>
      </c>
    </row>
    <row r="10603" spans="20:20" x14ac:dyDescent="0.35">
      <c r="T10603" s="44">
        <v>10602</v>
      </c>
    </row>
    <row r="10604" spans="20:20" x14ac:dyDescent="0.35">
      <c r="T10604" s="44">
        <v>10603</v>
      </c>
    </row>
    <row r="10605" spans="20:20" x14ac:dyDescent="0.35">
      <c r="T10605" s="44">
        <v>10604</v>
      </c>
    </row>
    <row r="10606" spans="20:20" x14ac:dyDescent="0.35">
      <c r="T10606" s="44">
        <v>10605</v>
      </c>
    </row>
    <row r="10607" spans="20:20" x14ac:dyDescent="0.35">
      <c r="T10607" s="44">
        <v>10606</v>
      </c>
    </row>
    <row r="10608" spans="20:20" x14ac:dyDescent="0.35">
      <c r="T10608" s="44">
        <v>10607</v>
      </c>
    </row>
    <row r="10609" spans="20:20" x14ac:dyDescent="0.35">
      <c r="T10609" s="44">
        <v>10608</v>
      </c>
    </row>
    <row r="10610" spans="20:20" x14ac:dyDescent="0.35">
      <c r="T10610" s="44">
        <v>10609</v>
      </c>
    </row>
    <row r="10611" spans="20:20" x14ac:dyDescent="0.35">
      <c r="T10611" s="44">
        <v>10610</v>
      </c>
    </row>
    <row r="10612" spans="20:20" x14ac:dyDescent="0.35">
      <c r="T10612" s="44">
        <v>10611</v>
      </c>
    </row>
    <row r="10613" spans="20:20" x14ac:dyDescent="0.35">
      <c r="T10613" s="44">
        <v>10612</v>
      </c>
    </row>
    <row r="10614" spans="20:20" x14ac:dyDescent="0.35">
      <c r="T10614" s="44">
        <v>10613</v>
      </c>
    </row>
    <row r="10615" spans="20:20" x14ac:dyDescent="0.35">
      <c r="T10615" s="44">
        <v>10614</v>
      </c>
    </row>
    <row r="10616" spans="20:20" x14ac:dyDescent="0.35">
      <c r="T10616" s="44">
        <v>10615</v>
      </c>
    </row>
    <row r="10617" spans="20:20" x14ac:dyDescent="0.35">
      <c r="T10617" s="44">
        <v>10616</v>
      </c>
    </row>
    <row r="10618" spans="20:20" x14ac:dyDescent="0.35">
      <c r="T10618" s="44">
        <v>10617</v>
      </c>
    </row>
    <row r="10619" spans="20:20" x14ac:dyDescent="0.35">
      <c r="T10619" s="44">
        <v>10618</v>
      </c>
    </row>
    <row r="10620" spans="20:20" x14ac:dyDescent="0.35">
      <c r="T10620" s="44">
        <v>10619</v>
      </c>
    </row>
    <row r="10621" spans="20:20" x14ac:dyDescent="0.35">
      <c r="T10621" s="44">
        <v>10620</v>
      </c>
    </row>
    <row r="10622" spans="20:20" x14ac:dyDescent="0.35">
      <c r="T10622" s="44">
        <v>10621</v>
      </c>
    </row>
    <row r="10623" spans="20:20" x14ac:dyDescent="0.35">
      <c r="T10623" s="44">
        <v>10622</v>
      </c>
    </row>
    <row r="10624" spans="20:20" x14ac:dyDescent="0.35">
      <c r="T10624" s="44">
        <v>10623</v>
      </c>
    </row>
    <row r="10625" spans="20:20" x14ac:dyDescent="0.35">
      <c r="T10625" s="44">
        <v>10624</v>
      </c>
    </row>
    <row r="10626" spans="20:20" x14ac:dyDescent="0.35">
      <c r="T10626" s="44">
        <v>10625</v>
      </c>
    </row>
    <row r="10627" spans="20:20" x14ac:dyDescent="0.35">
      <c r="T10627" s="44">
        <v>10626</v>
      </c>
    </row>
    <row r="10628" spans="20:20" x14ac:dyDescent="0.35">
      <c r="T10628" s="44">
        <v>10627</v>
      </c>
    </row>
    <row r="10629" spans="20:20" x14ac:dyDescent="0.35">
      <c r="T10629" s="44">
        <v>10628</v>
      </c>
    </row>
    <row r="10630" spans="20:20" x14ac:dyDescent="0.35">
      <c r="T10630" s="44">
        <v>10629</v>
      </c>
    </row>
    <row r="10631" spans="20:20" x14ac:dyDescent="0.35">
      <c r="T10631" s="44">
        <v>10630</v>
      </c>
    </row>
    <row r="10632" spans="20:20" x14ac:dyDescent="0.35">
      <c r="T10632" s="44">
        <v>10631</v>
      </c>
    </row>
    <row r="10633" spans="20:20" x14ac:dyDescent="0.35">
      <c r="T10633" s="44">
        <v>10632</v>
      </c>
    </row>
    <row r="10634" spans="20:20" x14ac:dyDescent="0.35">
      <c r="T10634" s="44">
        <v>10633</v>
      </c>
    </row>
    <row r="10635" spans="20:20" x14ac:dyDescent="0.35">
      <c r="T10635" s="44">
        <v>10634</v>
      </c>
    </row>
    <row r="10636" spans="20:20" x14ac:dyDescent="0.35">
      <c r="T10636" s="44">
        <v>10635</v>
      </c>
    </row>
    <row r="10637" spans="20:20" x14ac:dyDescent="0.35">
      <c r="T10637" s="44">
        <v>10636</v>
      </c>
    </row>
    <row r="10638" spans="20:20" x14ac:dyDescent="0.35">
      <c r="T10638" s="44">
        <v>10637</v>
      </c>
    </row>
    <row r="10639" spans="20:20" x14ac:dyDescent="0.35">
      <c r="T10639" s="44">
        <v>10638</v>
      </c>
    </row>
    <row r="10640" spans="20:20" x14ac:dyDescent="0.35">
      <c r="T10640" s="44">
        <v>10639</v>
      </c>
    </row>
    <row r="10641" spans="20:20" x14ac:dyDescent="0.35">
      <c r="T10641" s="44">
        <v>10640</v>
      </c>
    </row>
    <row r="10642" spans="20:20" x14ac:dyDescent="0.35">
      <c r="T10642" s="44">
        <v>10641</v>
      </c>
    </row>
    <row r="10643" spans="20:20" x14ac:dyDescent="0.35">
      <c r="T10643" s="44">
        <v>10642</v>
      </c>
    </row>
    <row r="10644" spans="20:20" x14ac:dyDescent="0.35">
      <c r="T10644" s="44">
        <v>10643</v>
      </c>
    </row>
    <row r="10645" spans="20:20" x14ac:dyDescent="0.35">
      <c r="T10645" s="44">
        <v>10644</v>
      </c>
    </row>
    <row r="10646" spans="20:20" x14ac:dyDescent="0.35">
      <c r="T10646" s="44">
        <v>10645</v>
      </c>
    </row>
    <row r="10647" spans="20:20" x14ac:dyDescent="0.35">
      <c r="T10647" s="44">
        <v>10646</v>
      </c>
    </row>
    <row r="10648" spans="20:20" x14ac:dyDescent="0.35">
      <c r="T10648" s="44">
        <v>10647</v>
      </c>
    </row>
    <row r="10649" spans="20:20" x14ac:dyDescent="0.35">
      <c r="T10649" s="44">
        <v>10648</v>
      </c>
    </row>
    <row r="10650" spans="20:20" x14ac:dyDescent="0.35">
      <c r="T10650" s="44">
        <v>10649</v>
      </c>
    </row>
    <row r="10651" spans="20:20" x14ac:dyDescent="0.35">
      <c r="T10651" s="44">
        <v>10650</v>
      </c>
    </row>
    <row r="10652" spans="20:20" x14ac:dyDescent="0.35">
      <c r="T10652" s="44">
        <v>10651</v>
      </c>
    </row>
    <row r="10653" spans="20:20" x14ac:dyDescent="0.35">
      <c r="T10653" s="44">
        <v>10652</v>
      </c>
    </row>
    <row r="10654" spans="20:20" x14ac:dyDescent="0.35">
      <c r="T10654" s="44">
        <v>10653</v>
      </c>
    </row>
    <row r="10655" spans="20:20" x14ac:dyDescent="0.35">
      <c r="T10655" s="44">
        <v>10654</v>
      </c>
    </row>
    <row r="10656" spans="20:20" x14ac:dyDescent="0.35">
      <c r="T10656" s="44">
        <v>10655</v>
      </c>
    </row>
    <row r="10657" spans="20:20" x14ac:dyDescent="0.35">
      <c r="T10657" s="44">
        <v>10656</v>
      </c>
    </row>
    <row r="10658" spans="20:20" x14ac:dyDescent="0.35">
      <c r="T10658" s="44">
        <v>10657</v>
      </c>
    </row>
    <row r="10659" spans="20:20" x14ac:dyDescent="0.35">
      <c r="T10659" s="44">
        <v>10658</v>
      </c>
    </row>
    <row r="10660" spans="20:20" x14ac:dyDescent="0.35">
      <c r="T10660" s="44">
        <v>10659</v>
      </c>
    </row>
    <row r="10661" spans="20:20" x14ac:dyDescent="0.35">
      <c r="T10661" s="44">
        <v>10660</v>
      </c>
    </row>
    <row r="10662" spans="20:20" x14ac:dyDescent="0.35">
      <c r="T10662" s="44">
        <v>10661</v>
      </c>
    </row>
    <row r="10663" spans="20:20" x14ac:dyDescent="0.35">
      <c r="T10663" s="44">
        <v>10662</v>
      </c>
    </row>
    <row r="10664" spans="20:20" x14ac:dyDescent="0.35">
      <c r="T10664" s="44">
        <v>10663</v>
      </c>
    </row>
    <row r="10665" spans="20:20" x14ac:dyDescent="0.35">
      <c r="T10665" s="44">
        <v>10664</v>
      </c>
    </row>
    <row r="10666" spans="20:20" x14ac:dyDescent="0.35">
      <c r="T10666" s="44">
        <v>10665</v>
      </c>
    </row>
    <row r="10667" spans="20:20" x14ac:dyDescent="0.35">
      <c r="T10667" s="44">
        <v>10666</v>
      </c>
    </row>
    <row r="10668" spans="20:20" x14ac:dyDescent="0.35">
      <c r="T10668" s="44">
        <v>10667</v>
      </c>
    </row>
    <row r="10669" spans="20:20" x14ac:dyDescent="0.35">
      <c r="T10669" s="44">
        <v>10668</v>
      </c>
    </row>
    <row r="10670" spans="20:20" x14ac:dyDescent="0.35">
      <c r="T10670" s="44">
        <v>10669</v>
      </c>
    </row>
    <row r="10671" spans="20:20" x14ac:dyDescent="0.35">
      <c r="T10671" s="44">
        <v>10670</v>
      </c>
    </row>
    <row r="10672" spans="20:20" x14ac:dyDescent="0.35">
      <c r="T10672" s="44">
        <v>10671</v>
      </c>
    </row>
    <row r="10673" spans="20:20" x14ac:dyDescent="0.35">
      <c r="T10673" s="44">
        <v>10672</v>
      </c>
    </row>
    <row r="10674" spans="20:20" x14ac:dyDescent="0.35">
      <c r="T10674" s="44">
        <v>10673</v>
      </c>
    </row>
    <row r="10675" spans="20:20" x14ac:dyDescent="0.35">
      <c r="T10675" s="44">
        <v>10674</v>
      </c>
    </row>
    <row r="10676" spans="20:20" x14ac:dyDescent="0.35">
      <c r="T10676" s="44">
        <v>10675</v>
      </c>
    </row>
    <row r="10677" spans="20:20" x14ac:dyDescent="0.35">
      <c r="T10677" s="44">
        <v>10676</v>
      </c>
    </row>
    <row r="10678" spans="20:20" x14ac:dyDescent="0.35">
      <c r="T10678" s="44">
        <v>10677</v>
      </c>
    </row>
    <row r="10679" spans="20:20" x14ac:dyDescent="0.35">
      <c r="T10679" s="44">
        <v>10678</v>
      </c>
    </row>
    <row r="10680" spans="20:20" x14ac:dyDescent="0.35">
      <c r="T10680" s="44">
        <v>10679</v>
      </c>
    </row>
    <row r="10681" spans="20:20" x14ac:dyDescent="0.35">
      <c r="T10681" s="44">
        <v>10680</v>
      </c>
    </row>
    <row r="10682" spans="20:20" x14ac:dyDescent="0.35">
      <c r="T10682" s="44">
        <v>10681</v>
      </c>
    </row>
    <row r="10683" spans="20:20" x14ac:dyDescent="0.35">
      <c r="T10683" s="44">
        <v>10682</v>
      </c>
    </row>
    <row r="10684" spans="20:20" x14ac:dyDescent="0.35">
      <c r="T10684" s="44">
        <v>10683</v>
      </c>
    </row>
    <row r="10685" spans="20:20" x14ac:dyDescent="0.35">
      <c r="T10685" s="44">
        <v>10684</v>
      </c>
    </row>
    <row r="10686" spans="20:20" x14ac:dyDescent="0.35">
      <c r="T10686" s="44">
        <v>10685</v>
      </c>
    </row>
    <row r="10687" spans="20:20" x14ac:dyDescent="0.35">
      <c r="T10687" s="44">
        <v>10686</v>
      </c>
    </row>
    <row r="10688" spans="20:20" x14ac:dyDescent="0.35">
      <c r="T10688" s="44">
        <v>10687</v>
      </c>
    </row>
    <row r="10689" spans="20:20" x14ac:dyDescent="0.35">
      <c r="T10689" s="44">
        <v>10688</v>
      </c>
    </row>
    <row r="10690" spans="20:20" x14ac:dyDescent="0.35">
      <c r="T10690" s="44">
        <v>10689</v>
      </c>
    </row>
    <row r="10691" spans="20:20" x14ac:dyDescent="0.35">
      <c r="T10691" s="44">
        <v>10690</v>
      </c>
    </row>
    <row r="10692" spans="20:20" x14ac:dyDescent="0.35">
      <c r="T10692" s="44">
        <v>10691</v>
      </c>
    </row>
    <row r="10693" spans="20:20" x14ac:dyDescent="0.35">
      <c r="T10693" s="44">
        <v>10692</v>
      </c>
    </row>
    <row r="10694" spans="20:20" x14ac:dyDescent="0.35">
      <c r="T10694" s="44">
        <v>10693</v>
      </c>
    </row>
    <row r="10695" spans="20:20" x14ac:dyDescent="0.35">
      <c r="T10695" s="44">
        <v>10694</v>
      </c>
    </row>
    <row r="10696" spans="20:20" x14ac:dyDescent="0.35">
      <c r="T10696" s="44">
        <v>10695</v>
      </c>
    </row>
    <row r="10697" spans="20:20" x14ac:dyDescent="0.35">
      <c r="T10697" s="44">
        <v>10696</v>
      </c>
    </row>
    <row r="10698" spans="20:20" x14ac:dyDescent="0.35">
      <c r="T10698" s="44">
        <v>10697</v>
      </c>
    </row>
    <row r="10699" spans="20:20" x14ac:dyDescent="0.35">
      <c r="T10699" s="44">
        <v>10698</v>
      </c>
    </row>
    <row r="10700" spans="20:20" x14ac:dyDescent="0.35">
      <c r="T10700" s="44">
        <v>10699</v>
      </c>
    </row>
    <row r="10701" spans="20:20" x14ac:dyDescent="0.35">
      <c r="T10701" s="44">
        <v>10700</v>
      </c>
    </row>
    <row r="10702" spans="20:20" x14ac:dyDescent="0.35">
      <c r="T10702" s="44">
        <v>10701</v>
      </c>
    </row>
    <row r="10703" spans="20:20" x14ac:dyDescent="0.35">
      <c r="T10703" s="44">
        <v>10702</v>
      </c>
    </row>
    <row r="10704" spans="20:20" x14ac:dyDescent="0.35">
      <c r="T10704" s="44">
        <v>10703</v>
      </c>
    </row>
    <row r="10705" spans="20:20" x14ac:dyDescent="0.35">
      <c r="T10705" s="44">
        <v>10704</v>
      </c>
    </row>
    <row r="10706" spans="20:20" x14ac:dyDescent="0.35">
      <c r="T10706" s="44">
        <v>10705</v>
      </c>
    </row>
    <row r="10707" spans="20:20" x14ac:dyDescent="0.35">
      <c r="T10707" s="44">
        <v>10706</v>
      </c>
    </row>
    <row r="10708" spans="20:20" x14ac:dyDescent="0.35">
      <c r="T10708" s="44">
        <v>10707</v>
      </c>
    </row>
    <row r="10709" spans="20:20" x14ac:dyDescent="0.35">
      <c r="T10709" s="44">
        <v>10708</v>
      </c>
    </row>
    <row r="10710" spans="20:20" x14ac:dyDescent="0.35">
      <c r="T10710" s="44">
        <v>10709</v>
      </c>
    </row>
    <row r="10711" spans="20:20" x14ac:dyDescent="0.35">
      <c r="T10711" s="44">
        <v>10710</v>
      </c>
    </row>
    <row r="10712" spans="20:20" x14ac:dyDescent="0.35">
      <c r="T10712" s="44">
        <v>10711</v>
      </c>
    </row>
    <row r="10713" spans="20:20" x14ac:dyDescent="0.35">
      <c r="T10713" s="44">
        <v>10712</v>
      </c>
    </row>
    <row r="10714" spans="20:20" x14ac:dyDescent="0.35">
      <c r="T10714" s="44">
        <v>10713</v>
      </c>
    </row>
    <row r="10715" spans="20:20" x14ac:dyDescent="0.35">
      <c r="T10715" s="44">
        <v>10714</v>
      </c>
    </row>
    <row r="10716" spans="20:20" x14ac:dyDescent="0.35">
      <c r="T10716" s="44">
        <v>10715</v>
      </c>
    </row>
    <row r="10717" spans="20:20" x14ac:dyDescent="0.35">
      <c r="T10717" s="44">
        <v>10716</v>
      </c>
    </row>
    <row r="10718" spans="20:20" x14ac:dyDescent="0.35">
      <c r="T10718" s="44">
        <v>10717</v>
      </c>
    </row>
    <row r="10719" spans="20:20" x14ac:dyDescent="0.35">
      <c r="T10719" s="44">
        <v>10718</v>
      </c>
    </row>
    <row r="10720" spans="20:20" x14ac:dyDescent="0.35">
      <c r="T10720" s="44">
        <v>10719</v>
      </c>
    </row>
    <row r="10721" spans="20:20" x14ac:dyDescent="0.35">
      <c r="T10721" s="44">
        <v>10720</v>
      </c>
    </row>
    <row r="10722" spans="20:20" x14ac:dyDescent="0.35">
      <c r="T10722" s="44">
        <v>10721</v>
      </c>
    </row>
    <row r="10723" spans="20:20" x14ac:dyDescent="0.35">
      <c r="T10723" s="44">
        <v>10722</v>
      </c>
    </row>
    <row r="10724" spans="20:20" x14ac:dyDescent="0.35">
      <c r="T10724" s="44">
        <v>10723</v>
      </c>
    </row>
    <row r="10725" spans="20:20" x14ac:dyDescent="0.35">
      <c r="T10725" s="44">
        <v>10724</v>
      </c>
    </row>
    <row r="10726" spans="20:20" x14ac:dyDescent="0.35">
      <c r="T10726" s="44">
        <v>10725</v>
      </c>
    </row>
    <row r="10727" spans="20:20" x14ac:dyDescent="0.35">
      <c r="T10727" s="44">
        <v>10726</v>
      </c>
    </row>
    <row r="10728" spans="20:20" x14ac:dyDescent="0.35">
      <c r="T10728" s="44">
        <v>10727</v>
      </c>
    </row>
    <row r="10729" spans="20:20" x14ac:dyDescent="0.35">
      <c r="T10729" s="44">
        <v>10728</v>
      </c>
    </row>
    <row r="10730" spans="20:20" x14ac:dyDescent="0.35">
      <c r="T10730" s="44">
        <v>10729</v>
      </c>
    </row>
    <row r="10731" spans="20:20" x14ac:dyDescent="0.35">
      <c r="T10731" s="44">
        <v>10730</v>
      </c>
    </row>
    <row r="10732" spans="20:20" x14ac:dyDescent="0.35">
      <c r="T10732" s="44">
        <v>10731</v>
      </c>
    </row>
    <row r="10733" spans="20:20" x14ac:dyDescent="0.35">
      <c r="T10733" s="44">
        <v>10732</v>
      </c>
    </row>
    <row r="10734" spans="20:20" x14ac:dyDescent="0.35">
      <c r="T10734" s="44">
        <v>10733</v>
      </c>
    </row>
    <row r="10735" spans="20:20" x14ac:dyDescent="0.35">
      <c r="T10735" s="44">
        <v>10734</v>
      </c>
    </row>
    <row r="10736" spans="20:20" x14ac:dyDescent="0.35">
      <c r="T10736" s="44">
        <v>10735</v>
      </c>
    </row>
    <row r="10737" spans="20:20" x14ac:dyDescent="0.35">
      <c r="T10737" s="44">
        <v>10736</v>
      </c>
    </row>
    <row r="10738" spans="20:20" x14ac:dyDescent="0.35">
      <c r="T10738" s="44">
        <v>10737</v>
      </c>
    </row>
    <row r="10739" spans="20:20" x14ac:dyDescent="0.35">
      <c r="T10739" s="44">
        <v>10738</v>
      </c>
    </row>
    <row r="10740" spans="20:20" x14ac:dyDescent="0.35">
      <c r="T10740" s="44">
        <v>10739</v>
      </c>
    </row>
    <row r="10741" spans="20:20" x14ac:dyDescent="0.35">
      <c r="T10741" s="44">
        <v>10740</v>
      </c>
    </row>
    <row r="10742" spans="20:20" x14ac:dyDescent="0.35">
      <c r="T10742" s="44">
        <v>10741</v>
      </c>
    </row>
    <row r="10743" spans="20:20" x14ac:dyDescent="0.35">
      <c r="T10743" s="44">
        <v>10742</v>
      </c>
    </row>
    <row r="10744" spans="20:20" x14ac:dyDescent="0.35">
      <c r="T10744" s="44">
        <v>10743</v>
      </c>
    </row>
    <row r="10745" spans="20:20" x14ac:dyDescent="0.35">
      <c r="T10745" s="44">
        <v>10744</v>
      </c>
    </row>
    <row r="10746" spans="20:20" x14ac:dyDescent="0.35">
      <c r="T10746" s="44">
        <v>10745</v>
      </c>
    </row>
    <row r="10747" spans="20:20" x14ac:dyDescent="0.35">
      <c r="T10747" s="44">
        <v>10746</v>
      </c>
    </row>
    <row r="10748" spans="20:20" x14ac:dyDescent="0.35">
      <c r="T10748" s="44">
        <v>10747</v>
      </c>
    </row>
    <row r="10749" spans="20:20" x14ac:dyDescent="0.35">
      <c r="T10749" s="44">
        <v>10748</v>
      </c>
    </row>
    <row r="10750" spans="20:20" x14ac:dyDescent="0.35">
      <c r="T10750" s="44">
        <v>10749</v>
      </c>
    </row>
    <row r="10751" spans="20:20" x14ac:dyDescent="0.35">
      <c r="T10751" s="44">
        <v>10750</v>
      </c>
    </row>
    <row r="10752" spans="20:20" x14ac:dyDescent="0.35">
      <c r="T10752" s="44">
        <v>10751</v>
      </c>
    </row>
    <row r="10753" spans="20:20" x14ac:dyDescent="0.35">
      <c r="T10753" s="44">
        <v>10752</v>
      </c>
    </row>
    <row r="10754" spans="20:20" x14ac:dyDescent="0.35">
      <c r="T10754" s="44">
        <v>10753</v>
      </c>
    </row>
    <row r="10755" spans="20:20" x14ac:dyDescent="0.35">
      <c r="T10755" s="44">
        <v>10754</v>
      </c>
    </row>
    <row r="10756" spans="20:20" x14ac:dyDescent="0.35">
      <c r="T10756" s="44">
        <v>10755</v>
      </c>
    </row>
    <row r="10757" spans="20:20" x14ac:dyDescent="0.35">
      <c r="T10757" s="44">
        <v>10756</v>
      </c>
    </row>
    <row r="10758" spans="20:20" x14ac:dyDescent="0.35">
      <c r="T10758" s="44">
        <v>10757</v>
      </c>
    </row>
    <row r="10759" spans="20:20" x14ac:dyDescent="0.35">
      <c r="T10759" s="44">
        <v>10758</v>
      </c>
    </row>
    <row r="10760" spans="20:20" x14ac:dyDescent="0.35">
      <c r="T10760" s="44">
        <v>10759</v>
      </c>
    </row>
    <row r="10761" spans="20:20" x14ac:dyDescent="0.35">
      <c r="T10761" s="44">
        <v>10760</v>
      </c>
    </row>
    <row r="10762" spans="20:20" x14ac:dyDescent="0.35">
      <c r="T10762" s="44">
        <v>10761</v>
      </c>
    </row>
    <row r="10763" spans="20:20" x14ac:dyDescent="0.35">
      <c r="T10763" s="44">
        <v>10762</v>
      </c>
    </row>
    <row r="10764" spans="20:20" x14ac:dyDescent="0.35">
      <c r="T10764" s="44">
        <v>10763</v>
      </c>
    </row>
    <row r="10765" spans="20:20" x14ac:dyDescent="0.35">
      <c r="T10765" s="44">
        <v>10764</v>
      </c>
    </row>
    <row r="10766" spans="20:20" x14ac:dyDescent="0.35">
      <c r="T10766" s="44">
        <v>10765</v>
      </c>
    </row>
    <row r="10767" spans="20:20" x14ac:dyDescent="0.35">
      <c r="T10767" s="44">
        <v>10766</v>
      </c>
    </row>
    <row r="10768" spans="20:20" x14ac:dyDescent="0.35">
      <c r="T10768" s="44">
        <v>10767</v>
      </c>
    </row>
    <row r="10769" spans="20:20" x14ac:dyDescent="0.35">
      <c r="T10769" s="44">
        <v>10768</v>
      </c>
    </row>
    <row r="10770" spans="20:20" x14ac:dyDescent="0.35">
      <c r="T10770" s="44">
        <v>10769</v>
      </c>
    </row>
    <row r="10771" spans="20:20" x14ac:dyDescent="0.35">
      <c r="T10771" s="44">
        <v>10770</v>
      </c>
    </row>
    <row r="10772" spans="20:20" x14ac:dyDescent="0.35">
      <c r="T10772" s="44">
        <v>10771</v>
      </c>
    </row>
    <row r="10773" spans="20:20" x14ac:dyDescent="0.35">
      <c r="T10773" s="44">
        <v>10772</v>
      </c>
    </row>
    <row r="10774" spans="20:20" x14ac:dyDescent="0.35">
      <c r="T10774" s="44">
        <v>10773</v>
      </c>
    </row>
    <row r="10775" spans="20:20" x14ac:dyDescent="0.35">
      <c r="T10775" s="44">
        <v>10774</v>
      </c>
    </row>
    <row r="10776" spans="20:20" x14ac:dyDescent="0.35">
      <c r="T10776" s="44">
        <v>10775</v>
      </c>
    </row>
    <row r="10777" spans="20:20" x14ac:dyDescent="0.35">
      <c r="T10777" s="44">
        <v>10776</v>
      </c>
    </row>
    <row r="10778" spans="20:20" x14ac:dyDescent="0.35">
      <c r="T10778" s="44">
        <v>10777</v>
      </c>
    </row>
    <row r="10779" spans="20:20" x14ac:dyDescent="0.35">
      <c r="T10779" s="44">
        <v>10778</v>
      </c>
    </row>
    <row r="10780" spans="20:20" x14ac:dyDescent="0.35">
      <c r="T10780" s="44">
        <v>10779</v>
      </c>
    </row>
    <row r="10781" spans="20:20" x14ac:dyDescent="0.35">
      <c r="T10781" s="44">
        <v>10780</v>
      </c>
    </row>
    <row r="10782" spans="20:20" x14ac:dyDescent="0.35">
      <c r="T10782" s="44">
        <v>10781</v>
      </c>
    </row>
    <row r="10783" spans="20:20" x14ac:dyDescent="0.35">
      <c r="T10783" s="44">
        <v>10782</v>
      </c>
    </row>
    <row r="10784" spans="20:20" x14ac:dyDescent="0.35">
      <c r="T10784" s="44">
        <v>10783</v>
      </c>
    </row>
    <row r="10785" spans="20:20" x14ac:dyDescent="0.35">
      <c r="T10785" s="44">
        <v>10784</v>
      </c>
    </row>
    <row r="10786" spans="20:20" x14ac:dyDescent="0.35">
      <c r="T10786" s="44">
        <v>10785</v>
      </c>
    </row>
    <row r="10787" spans="20:20" x14ac:dyDescent="0.35">
      <c r="T10787" s="44">
        <v>10786</v>
      </c>
    </row>
    <row r="10788" spans="20:20" x14ac:dyDescent="0.35">
      <c r="T10788" s="44">
        <v>10787</v>
      </c>
    </row>
    <row r="10789" spans="20:20" x14ac:dyDescent="0.35">
      <c r="T10789" s="44">
        <v>10788</v>
      </c>
    </row>
    <row r="10790" spans="20:20" x14ac:dyDescent="0.35">
      <c r="T10790" s="44">
        <v>10789</v>
      </c>
    </row>
    <row r="10791" spans="20:20" x14ac:dyDescent="0.35">
      <c r="T10791" s="44">
        <v>10790</v>
      </c>
    </row>
    <row r="10792" spans="20:20" x14ac:dyDescent="0.35">
      <c r="T10792" s="44">
        <v>10791</v>
      </c>
    </row>
    <row r="10793" spans="20:20" x14ac:dyDescent="0.35">
      <c r="T10793" s="44">
        <v>10792</v>
      </c>
    </row>
    <row r="10794" spans="20:20" x14ac:dyDescent="0.35">
      <c r="T10794" s="44">
        <v>10793</v>
      </c>
    </row>
    <row r="10795" spans="20:20" x14ac:dyDescent="0.35">
      <c r="T10795" s="44">
        <v>10794</v>
      </c>
    </row>
    <row r="10796" spans="20:20" x14ac:dyDescent="0.35">
      <c r="T10796" s="44">
        <v>10795</v>
      </c>
    </row>
    <row r="10797" spans="20:20" x14ac:dyDescent="0.35">
      <c r="T10797" s="44">
        <v>10796</v>
      </c>
    </row>
    <row r="10798" spans="20:20" x14ac:dyDescent="0.35">
      <c r="T10798" s="44">
        <v>10797</v>
      </c>
    </row>
    <row r="10799" spans="20:20" x14ac:dyDescent="0.35">
      <c r="T10799" s="44">
        <v>10798</v>
      </c>
    </row>
    <row r="10800" spans="20:20" x14ac:dyDescent="0.35">
      <c r="T10800" s="44">
        <v>10799</v>
      </c>
    </row>
    <row r="10801" spans="20:20" x14ac:dyDescent="0.35">
      <c r="T10801" s="44">
        <v>10800</v>
      </c>
    </row>
    <row r="10802" spans="20:20" x14ac:dyDescent="0.35">
      <c r="T10802" s="44">
        <v>10801</v>
      </c>
    </row>
    <row r="10803" spans="20:20" x14ac:dyDescent="0.35">
      <c r="T10803" s="44">
        <v>10802</v>
      </c>
    </row>
    <row r="10804" spans="20:20" x14ac:dyDescent="0.35">
      <c r="T10804" s="44">
        <v>10803</v>
      </c>
    </row>
    <row r="10805" spans="20:20" x14ac:dyDescent="0.35">
      <c r="T10805" s="44">
        <v>10804</v>
      </c>
    </row>
    <row r="10806" spans="20:20" x14ac:dyDescent="0.35">
      <c r="T10806" s="44">
        <v>10805</v>
      </c>
    </row>
    <row r="10807" spans="20:20" x14ac:dyDescent="0.35">
      <c r="T10807" s="44">
        <v>10806</v>
      </c>
    </row>
    <row r="10808" spans="20:20" x14ac:dyDescent="0.35">
      <c r="T10808" s="44">
        <v>10807</v>
      </c>
    </row>
    <row r="10809" spans="20:20" x14ac:dyDescent="0.35">
      <c r="T10809" s="44">
        <v>10808</v>
      </c>
    </row>
    <row r="10810" spans="20:20" x14ac:dyDescent="0.35">
      <c r="T10810" s="44">
        <v>10809</v>
      </c>
    </row>
    <row r="10811" spans="20:20" x14ac:dyDescent="0.35">
      <c r="T10811" s="44">
        <v>10810</v>
      </c>
    </row>
    <row r="10812" spans="20:20" x14ac:dyDescent="0.35">
      <c r="T10812" s="44">
        <v>10811</v>
      </c>
    </row>
    <row r="10813" spans="20:20" x14ac:dyDescent="0.35">
      <c r="T10813" s="44">
        <v>10812</v>
      </c>
    </row>
    <row r="10814" spans="20:20" x14ac:dyDescent="0.35">
      <c r="T10814" s="44">
        <v>10813</v>
      </c>
    </row>
    <row r="10815" spans="20:20" x14ac:dyDescent="0.35">
      <c r="T10815" s="44">
        <v>10814</v>
      </c>
    </row>
    <row r="10816" spans="20:20" x14ac:dyDescent="0.35">
      <c r="T10816" s="44">
        <v>10815</v>
      </c>
    </row>
    <row r="10817" spans="20:20" x14ac:dyDescent="0.35">
      <c r="T10817" s="44">
        <v>10816</v>
      </c>
    </row>
    <row r="10818" spans="20:20" x14ac:dyDescent="0.35">
      <c r="T10818" s="44">
        <v>10817</v>
      </c>
    </row>
    <row r="10819" spans="20:20" x14ac:dyDescent="0.35">
      <c r="T10819" s="44">
        <v>10818</v>
      </c>
    </row>
    <row r="10820" spans="20:20" x14ac:dyDescent="0.35">
      <c r="T10820" s="44">
        <v>10819</v>
      </c>
    </row>
    <row r="10821" spans="20:20" x14ac:dyDescent="0.35">
      <c r="T10821" s="44">
        <v>10820</v>
      </c>
    </row>
    <row r="10822" spans="20:20" x14ac:dyDescent="0.35">
      <c r="T10822" s="44">
        <v>10821</v>
      </c>
    </row>
    <row r="10823" spans="20:20" x14ac:dyDescent="0.35">
      <c r="T10823" s="44">
        <v>10822</v>
      </c>
    </row>
    <row r="10824" spans="20:20" x14ac:dyDescent="0.35">
      <c r="T10824" s="44">
        <v>10823</v>
      </c>
    </row>
    <row r="10825" spans="20:20" x14ac:dyDescent="0.35">
      <c r="T10825" s="44">
        <v>10824</v>
      </c>
    </row>
    <row r="10826" spans="20:20" x14ac:dyDescent="0.35">
      <c r="T10826" s="44">
        <v>10825</v>
      </c>
    </row>
    <row r="10827" spans="20:20" x14ac:dyDescent="0.35">
      <c r="T10827" s="44">
        <v>10826</v>
      </c>
    </row>
    <row r="10828" spans="20:20" x14ac:dyDescent="0.35">
      <c r="T10828" s="44">
        <v>10827</v>
      </c>
    </row>
    <row r="10829" spans="20:20" x14ac:dyDescent="0.35">
      <c r="T10829" s="44">
        <v>10828</v>
      </c>
    </row>
    <row r="10830" spans="20:20" x14ac:dyDescent="0.35">
      <c r="T10830" s="44">
        <v>10829</v>
      </c>
    </row>
    <row r="10831" spans="20:20" x14ac:dyDescent="0.35">
      <c r="T10831" s="44">
        <v>10830</v>
      </c>
    </row>
    <row r="10832" spans="20:20" x14ac:dyDescent="0.35">
      <c r="T10832" s="44">
        <v>10831</v>
      </c>
    </row>
    <row r="10833" spans="20:20" x14ac:dyDescent="0.35">
      <c r="T10833" s="44">
        <v>10832</v>
      </c>
    </row>
    <row r="10834" spans="20:20" x14ac:dyDescent="0.35">
      <c r="T10834" s="44">
        <v>10833</v>
      </c>
    </row>
    <row r="10835" spans="20:20" x14ac:dyDescent="0.35">
      <c r="T10835" s="44">
        <v>10834</v>
      </c>
    </row>
    <row r="10836" spans="20:20" x14ac:dyDescent="0.35">
      <c r="T10836" s="44">
        <v>10835</v>
      </c>
    </row>
    <row r="10837" spans="20:20" x14ac:dyDescent="0.35">
      <c r="T10837" s="44">
        <v>10836</v>
      </c>
    </row>
    <row r="10838" spans="20:20" x14ac:dyDescent="0.35">
      <c r="T10838" s="44">
        <v>10837</v>
      </c>
    </row>
    <row r="10839" spans="20:20" x14ac:dyDescent="0.35">
      <c r="T10839" s="44">
        <v>10838</v>
      </c>
    </row>
    <row r="10840" spans="20:20" x14ac:dyDescent="0.35">
      <c r="T10840" s="44">
        <v>10839</v>
      </c>
    </row>
    <row r="10841" spans="20:20" x14ac:dyDescent="0.35">
      <c r="T10841" s="44">
        <v>10840</v>
      </c>
    </row>
    <row r="10842" spans="20:20" x14ac:dyDescent="0.35">
      <c r="T10842" s="44">
        <v>10841</v>
      </c>
    </row>
    <row r="10843" spans="20:20" x14ac:dyDescent="0.35">
      <c r="T10843" s="44">
        <v>10842</v>
      </c>
    </row>
    <row r="10844" spans="20:20" x14ac:dyDescent="0.35">
      <c r="T10844" s="44">
        <v>10843</v>
      </c>
    </row>
    <row r="10845" spans="20:20" x14ac:dyDescent="0.35">
      <c r="T10845" s="44">
        <v>10844</v>
      </c>
    </row>
    <row r="10846" spans="20:20" x14ac:dyDescent="0.35">
      <c r="T10846" s="44">
        <v>10845</v>
      </c>
    </row>
    <row r="10847" spans="20:20" x14ac:dyDescent="0.35">
      <c r="T10847" s="44">
        <v>10846</v>
      </c>
    </row>
    <row r="10848" spans="20:20" x14ac:dyDescent="0.35">
      <c r="T10848" s="44">
        <v>10847</v>
      </c>
    </row>
    <row r="10849" spans="20:20" x14ac:dyDescent="0.35">
      <c r="T10849" s="44">
        <v>10848</v>
      </c>
    </row>
    <row r="10850" spans="20:20" x14ac:dyDescent="0.35">
      <c r="T10850" s="44">
        <v>10849</v>
      </c>
    </row>
    <row r="10851" spans="20:20" x14ac:dyDescent="0.35">
      <c r="T10851" s="44">
        <v>10850</v>
      </c>
    </row>
    <row r="10852" spans="20:20" x14ac:dyDescent="0.35">
      <c r="T10852" s="44">
        <v>10851</v>
      </c>
    </row>
    <row r="10853" spans="20:20" x14ac:dyDescent="0.35">
      <c r="T10853" s="44">
        <v>10852</v>
      </c>
    </row>
    <row r="10854" spans="20:20" x14ac:dyDescent="0.35">
      <c r="T10854" s="44">
        <v>10853</v>
      </c>
    </row>
    <row r="10855" spans="20:20" x14ac:dyDescent="0.35">
      <c r="T10855" s="44">
        <v>10854</v>
      </c>
    </row>
    <row r="10856" spans="20:20" x14ac:dyDescent="0.35">
      <c r="T10856" s="44">
        <v>10855</v>
      </c>
    </row>
    <row r="10857" spans="20:20" x14ac:dyDescent="0.35">
      <c r="T10857" s="44">
        <v>10856</v>
      </c>
    </row>
    <row r="10858" spans="20:20" x14ac:dyDescent="0.35">
      <c r="T10858" s="44">
        <v>10857</v>
      </c>
    </row>
    <row r="10859" spans="20:20" x14ac:dyDescent="0.35">
      <c r="T10859" s="44">
        <v>10858</v>
      </c>
    </row>
    <row r="10860" spans="20:20" x14ac:dyDescent="0.35">
      <c r="T10860" s="44">
        <v>10859</v>
      </c>
    </row>
    <row r="10861" spans="20:20" x14ac:dyDescent="0.35">
      <c r="T10861" s="44">
        <v>10860</v>
      </c>
    </row>
    <row r="10862" spans="20:20" x14ac:dyDescent="0.35">
      <c r="T10862" s="44">
        <v>10861</v>
      </c>
    </row>
    <row r="10863" spans="20:20" x14ac:dyDescent="0.35">
      <c r="T10863" s="44">
        <v>10862</v>
      </c>
    </row>
    <row r="10864" spans="20:20" x14ac:dyDescent="0.35">
      <c r="T10864" s="44">
        <v>10863</v>
      </c>
    </row>
    <row r="10865" spans="20:20" x14ac:dyDescent="0.35">
      <c r="T10865" s="44">
        <v>10864</v>
      </c>
    </row>
    <row r="10866" spans="20:20" x14ac:dyDescent="0.35">
      <c r="T10866" s="44">
        <v>10865</v>
      </c>
    </row>
    <row r="10867" spans="20:20" x14ac:dyDescent="0.35">
      <c r="T10867" s="44">
        <v>10866</v>
      </c>
    </row>
    <row r="10868" spans="20:20" x14ac:dyDescent="0.35">
      <c r="T10868" s="44">
        <v>10867</v>
      </c>
    </row>
    <row r="10869" spans="20:20" x14ac:dyDescent="0.35">
      <c r="T10869" s="44">
        <v>10868</v>
      </c>
    </row>
    <row r="10870" spans="20:20" x14ac:dyDescent="0.35">
      <c r="T10870" s="44">
        <v>10869</v>
      </c>
    </row>
    <row r="10871" spans="20:20" x14ac:dyDescent="0.35">
      <c r="T10871" s="44">
        <v>10870</v>
      </c>
    </row>
    <row r="10872" spans="20:20" x14ac:dyDescent="0.35">
      <c r="T10872" s="44">
        <v>10871</v>
      </c>
    </row>
    <row r="10873" spans="20:20" x14ac:dyDescent="0.35">
      <c r="T10873" s="44">
        <v>10872</v>
      </c>
    </row>
    <row r="10874" spans="20:20" x14ac:dyDescent="0.35">
      <c r="T10874" s="44">
        <v>10873</v>
      </c>
    </row>
    <row r="10875" spans="20:20" x14ac:dyDescent="0.35">
      <c r="T10875" s="44">
        <v>10874</v>
      </c>
    </row>
    <row r="10876" spans="20:20" x14ac:dyDescent="0.35">
      <c r="T10876" s="44">
        <v>10875</v>
      </c>
    </row>
    <row r="10877" spans="20:20" x14ac:dyDescent="0.35">
      <c r="T10877" s="44">
        <v>10876</v>
      </c>
    </row>
    <row r="10878" spans="20:20" x14ac:dyDescent="0.35">
      <c r="T10878" s="44">
        <v>10877</v>
      </c>
    </row>
    <row r="10879" spans="20:20" x14ac:dyDescent="0.35">
      <c r="T10879" s="44">
        <v>10878</v>
      </c>
    </row>
    <row r="10880" spans="20:20" x14ac:dyDescent="0.35">
      <c r="T10880" s="44">
        <v>10879</v>
      </c>
    </row>
    <row r="10881" spans="20:20" x14ac:dyDescent="0.35">
      <c r="T10881" s="44">
        <v>10880</v>
      </c>
    </row>
    <row r="10882" spans="20:20" x14ac:dyDescent="0.35">
      <c r="T10882" s="44">
        <v>10881</v>
      </c>
    </row>
    <row r="10883" spans="20:20" x14ac:dyDescent="0.35">
      <c r="T10883" s="44">
        <v>10882</v>
      </c>
    </row>
    <row r="10884" spans="20:20" x14ac:dyDescent="0.35">
      <c r="T10884" s="44">
        <v>10883</v>
      </c>
    </row>
    <row r="10885" spans="20:20" x14ac:dyDescent="0.35">
      <c r="T10885" s="44">
        <v>10884</v>
      </c>
    </row>
    <row r="10886" spans="20:20" x14ac:dyDescent="0.35">
      <c r="T10886" s="44">
        <v>10885</v>
      </c>
    </row>
    <row r="10887" spans="20:20" x14ac:dyDescent="0.35">
      <c r="T10887" s="44">
        <v>10886</v>
      </c>
    </row>
    <row r="10888" spans="20:20" x14ac:dyDescent="0.35">
      <c r="T10888" s="44">
        <v>10887</v>
      </c>
    </row>
    <row r="10889" spans="20:20" x14ac:dyDescent="0.35">
      <c r="T10889" s="44">
        <v>10888</v>
      </c>
    </row>
    <row r="10890" spans="20:20" x14ac:dyDescent="0.35">
      <c r="T10890" s="44">
        <v>10889</v>
      </c>
    </row>
    <row r="10891" spans="20:20" x14ac:dyDescent="0.35">
      <c r="T10891" s="44">
        <v>10890</v>
      </c>
    </row>
    <row r="10892" spans="20:20" x14ac:dyDescent="0.35">
      <c r="T10892" s="44">
        <v>10891</v>
      </c>
    </row>
    <row r="10893" spans="20:20" x14ac:dyDescent="0.35">
      <c r="T10893" s="44">
        <v>10892</v>
      </c>
    </row>
    <row r="10894" spans="20:20" x14ac:dyDescent="0.35">
      <c r="T10894" s="44">
        <v>10893</v>
      </c>
    </row>
    <row r="10895" spans="20:20" x14ac:dyDescent="0.35">
      <c r="T10895" s="44">
        <v>10894</v>
      </c>
    </row>
    <row r="10896" spans="20:20" x14ac:dyDescent="0.35">
      <c r="T10896" s="44">
        <v>10895</v>
      </c>
    </row>
    <row r="10897" spans="20:20" x14ac:dyDescent="0.35">
      <c r="T10897" s="44">
        <v>10896</v>
      </c>
    </row>
    <row r="10898" spans="20:20" x14ac:dyDescent="0.35">
      <c r="T10898" s="44">
        <v>10897</v>
      </c>
    </row>
    <row r="10899" spans="20:20" x14ac:dyDescent="0.35">
      <c r="T10899" s="44">
        <v>10898</v>
      </c>
    </row>
    <row r="10900" spans="20:20" x14ac:dyDescent="0.35">
      <c r="T10900" s="44">
        <v>10899</v>
      </c>
    </row>
    <row r="10901" spans="20:20" x14ac:dyDescent="0.35">
      <c r="T10901" s="44">
        <v>10900</v>
      </c>
    </row>
    <row r="10902" spans="20:20" x14ac:dyDescent="0.35">
      <c r="T10902" s="44">
        <v>10901</v>
      </c>
    </row>
    <row r="10903" spans="20:20" x14ac:dyDescent="0.35">
      <c r="T10903" s="44">
        <v>10902</v>
      </c>
    </row>
    <row r="10904" spans="20:20" x14ac:dyDescent="0.35">
      <c r="T10904" s="44">
        <v>10903</v>
      </c>
    </row>
    <row r="10905" spans="20:20" x14ac:dyDescent="0.35">
      <c r="T10905" s="44">
        <v>10904</v>
      </c>
    </row>
    <row r="10906" spans="20:20" x14ac:dyDescent="0.35">
      <c r="T10906" s="44">
        <v>10905</v>
      </c>
    </row>
    <row r="10907" spans="20:20" x14ac:dyDescent="0.35">
      <c r="T10907" s="44">
        <v>10906</v>
      </c>
    </row>
    <row r="10908" spans="20:20" x14ac:dyDescent="0.35">
      <c r="T10908" s="44">
        <v>10907</v>
      </c>
    </row>
    <row r="10909" spans="20:20" x14ac:dyDescent="0.35">
      <c r="T10909" s="44">
        <v>10908</v>
      </c>
    </row>
    <row r="10910" spans="20:20" x14ac:dyDescent="0.35">
      <c r="T10910" s="44">
        <v>10909</v>
      </c>
    </row>
    <row r="10911" spans="20:20" x14ac:dyDescent="0.35">
      <c r="T10911" s="44">
        <v>10910</v>
      </c>
    </row>
    <row r="10912" spans="20:20" x14ac:dyDescent="0.35">
      <c r="T10912" s="44">
        <v>10911</v>
      </c>
    </row>
    <row r="10913" spans="20:20" x14ac:dyDescent="0.35">
      <c r="T10913" s="44">
        <v>10912</v>
      </c>
    </row>
    <row r="10914" spans="20:20" x14ac:dyDescent="0.35">
      <c r="T10914" s="44">
        <v>10913</v>
      </c>
    </row>
    <row r="10915" spans="20:20" x14ac:dyDescent="0.35">
      <c r="T10915" s="44">
        <v>10914</v>
      </c>
    </row>
    <row r="10916" spans="20:20" x14ac:dyDescent="0.35">
      <c r="T10916" s="44">
        <v>10915</v>
      </c>
    </row>
    <row r="10917" spans="20:20" x14ac:dyDescent="0.35">
      <c r="T10917" s="44">
        <v>10916</v>
      </c>
    </row>
    <row r="10918" spans="20:20" x14ac:dyDescent="0.35">
      <c r="T10918" s="44">
        <v>10917</v>
      </c>
    </row>
    <row r="10919" spans="20:20" x14ac:dyDescent="0.35">
      <c r="T10919" s="44">
        <v>10918</v>
      </c>
    </row>
    <row r="10920" spans="20:20" x14ac:dyDescent="0.35">
      <c r="T10920" s="44">
        <v>10919</v>
      </c>
    </row>
    <row r="10921" spans="20:20" x14ac:dyDescent="0.35">
      <c r="T10921" s="44">
        <v>10920</v>
      </c>
    </row>
    <row r="10922" spans="20:20" x14ac:dyDescent="0.35">
      <c r="T10922" s="44">
        <v>10921</v>
      </c>
    </row>
    <row r="10923" spans="20:20" x14ac:dyDescent="0.35">
      <c r="T10923" s="44">
        <v>10922</v>
      </c>
    </row>
    <row r="10924" spans="20:20" x14ac:dyDescent="0.35">
      <c r="T10924" s="44">
        <v>10923</v>
      </c>
    </row>
    <row r="10925" spans="20:20" x14ac:dyDescent="0.35">
      <c r="T10925" s="44">
        <v>10924</v>
      </c>
    </row>
    <row r="10926" spans="20:20" x14ac:dyDescent="0.35">
      <c r="T10926" s="44">
        <v>10925</v>
      </c>
    </row>
    <row r="10927" spans="20:20" x14ac:dyDescent="0.35">
      <c r="T10927" s="44">
        <v>10926</v>
      </c>
    </row>
    <row r="10928" spans="20:20" x14ac:dyDescent="0.35">
      <c r="T10928" s="44">
        <v>10927</v>
      </c>
    </row>
    <row r="10929" spans="20:20" x14ac:dyDescent="0.35">
      <c r="T10929" s="44">
        <v>10928</v>
      </c>
    </row>
    <row r="10930" spans="20:20" x14ac:dyDescent="0.35">
      <c r="T10930" s="44">
        <v>10929</v>
      </c>
    </row>
    <row r="10931" spans="20:20" x14ac:dyDescent="0.35">
      <c r="T10931" s="44">
        <v>10930</v>
      </c>
    </row>
    <row r="10932" spans="20:20" x14ac:dyDescent="0.35">
      <c r="T10932" s="44">
        <v>10931</v>
      </c>
    </row>
    <row r="10933" spans="20:20" x14ac:dyDescent="0.35">
      <c r="T10933" s="44">
        <v>10932</v>
      </c>
    </row>
    <row r="10934" spans="20:20" x14ac:dyDescent="0.35">
      <c r="T10934" s="44">
        <v>10933</v>
      </c>
    </row>
    <row r="10935" spans="20:20" x14ac:dyDescent="0.35">
      <c r="T10935" s="44">
        <v>10934</v>
      </c>
    </row>
    <row r="10936" spans="20:20" x14ac:dyDescent="0.35">
      <c r="T10936" s="44">
        <v>10935</v>
      </c>
    </row>
    <row r="10937" spans="20:20" x14ac:dyDescent="0.35">
      <c r="T10937" s="44">
        <v>10936</v>
      </c>
    </row>
    <row r="10938" spans="20:20" x14ac:dyDescent="0.35">
      <c r="T10938" s="44">
        <v>10937</v>
      </c>
    </row>
    <row r="10939" spans="20:20" x14ac:dyDescent="0.35">
      <c r="T10939" s="44">
        <v>10938</v>
      </c>
    </row>
    <row r="10940" spans="20:20" x14ac:dyDescent="0.35">
      <c r="T10940" s="44">
        <v>10939</v>
      </c>
    </row>
    <row r="10941" spans="20:20" x14ac:dyDescent="0.35">
      <c r="T10941" s="44">
        <v>10940</v>
      </c>
    </row>
    <row r="10942" spans="20:20" x14ac:dyDescent="0.35">
      <c r="T10942" s="44">
        <v>10941</v>
      </c>
    </row>
    <row r="10943" spans="20:20" x14ac:dyDescent="0.35">
      <c r="T10943" s="44">
        <v>10942</v>
      </c>
    </row>
    <row r="10944" spans="20:20" x14ac:dyDescent="0.35">
      <c r="T10944" s="44">
        <v>10943</v>
      </c>
    </row>
    <row r="10945" spans="20:20" x14ac:dyDescent="0.35">
      <c r="T10945" s="44">
        <v>10944</v>
      </c>
    </row>
    <row r="10946" spans="20:20" x14ac:dyDescent="0.35">
      <c r="T10946" s="44">
        <v>10945</v>
      </c>
    </row>
    <row r="10947" spans="20:20" x14ac:dyDescent="0.35">
      <c r="T10947" s="44">
        <v>10946</v>
      </c>
    </row>
    <row r="10948" spans="20:20" x14ac:dyDescent="0.35">
      <c r="T10948" s="44">
        <v>10947</v>
      </c>
    </row>
    <row r="10949" spans="20:20" x14ac:dyDescent="0.35">
      <c r="T10949" s="44">
        <v>10948</v>
      </c>
    </row>
    <row r="10950" spans="20:20" x14ac:dyDescent="0.35">
      <c r="T10950" s="44">
        <v>10949</v>
      </c>
    </row>
    <row r="10951" spans="20:20" x14ac:dyDescent="0.35">
      <c r="T10951" s="44">
        <v>10950</v>
      </c>
    </row>
    <row r="10952" spans="20:20" x14ac:dyDescent="0.35">
      <c r="T10952" s="44">
        <v>10951</v>
      </c>
    </row>
    <row r="10953" spans="20:20" x14ac:dyDescent="0.35">
      <c r="T10953" s="44">
        <v>10952</v>
      </c>
    </row>
    <row r="10954" spans="20:20" x14ac:dyDescent="0.35">
      <c r="T10954" s="44">
        <v>10953</v>
      </c>
    </row>
    <row r="10955" spans="20:20" x14ac:dyDescent="0.35">
      <c r="T10955" s="44">
        <v>10954</v>
      </c>
    </row>
    <row r="10956" spans="20:20" x14ac:dyDescent="0.35">
      <c r="T10956" s="44">
        <v>10955</v>
      </c>
    </row>
    <row r="10957" spans="20:20" x14ac:dyDescent="0.35">
      <c r="T10957" s="44">
        <v>10956</v>
      </c>
    </row>
    <row r="10958" spans="20:20" x14ac:dyDescent="0.35">
      <c r="T10958" s="44">
        <v>10957</v>
      </c>
    </row>
    <row r="10959" spans="20:20" x14ac:dyDescent="0.35">
      <c r="T10959" s="44">
        <v>10958</v>
      </c>
    </row>
    <row r="10960" spans="20:20" x14ac:dyDescent="0.35">
      <c r="T10960" s="44">
        <v>10959</v>
      </c>
    </row>
    <row r="10961" spans="20:20" x14ac:dyDescent="0.35">
      <c r="T10961" s="44">
        <v>10960</v>
      </c>
    </row>
    <row r="10962" spans="20:20" x14ac:dyDescent="0.35">
      <c r="T10962" s="44">
        <v>10961</v>
      </c>
    </row>
    <row r="10963" spans="20:20" x14ac:dyDescent="0.35">
      <c r="T10963" s="44">
        <v>10962</v>
      </c>
    </row>
    <row r="10964" spans="20:20" x14ac:dyDescent="0.35">
      <c r="T10964" s="44">
        <v>10963</v>
      </c>
    </row>
    <row r="10965" spans="20:20" x14ac:dyDescent="0.35">
      <c r="T10965" s="44">
        <v>10964</v>
      </c>
    </row>
    <row r="10966" spans="20:20" x14ac:dyDescent="0.35">
      <c r="T10966" s="44">
        <v>10965</v>
      </c>
    </row>
    <row r="10967" spans="20:20" x14ac:dyDescent="0.35">
      <c r="T10967" s="44">
        <v>10966</v>
      </c>
    </row>
    <row r="10968" spans="20:20" x14ac:dyDescent="0.35">
      <c r="T10968" s="44">
        <v>10967</v>
      </c>
    </row>
    <row r="10969" spans="20:20" x14ac:dyDescent="0.35">
      <c r="T10969" s="44">
        <v>10968</v>
      </c>
    </row>
    <row r="10970" spans="20:20" x14ac:dyDescent="0.35">
      <c r="T10970" s="44">
        <v>10969</v>
      </c>
    </row>
    <row r="10971" spans="20:20" x14ac:dyDescent="0.35">
      <c r="T10971" s="44">
        <v>10970</v>
      </c>
    </row>
    <row r="10972" spans="20:20" x14ac:dyDescent="0.35">
      <c r="T10972" s="44">
        <v>10971</v>
      </c>
    </row>
    <row r="10973" spans="20:20" x14ac:dyDescent="0.35">
      <c r="T10973" s="44">
        <v>10972</v>
      </c>
    </row>
    <row r="10974" spans="20:20" x14ac:dyDescent="0.35">
      <c r="T10974" s="44">
        <v>10973</v>
      </c>
    </row>
    <row r="10975" spans="20:20" x14ac:dyDescent="0.35">
      <c r="T10975" s="44">
        <v>10974</v>
      </c>
    </row>
    <row r="10976" spans="20:20" x14ac:dyDescent="0.35">
      <c r="T10976" s="44">
        <v>10975</v>
      </c>
    </row>
    <row r="10977" spans="20:20" x14ac:dyDescent="0.35">
      <c r="T10977" s="44">
        <v>10976</v>
      </c>
    </row>
    <row r="10978" spans="20:20" x14ac:dyDescent="0.35">
      <c r="T10978" s="44">
        <v>10977</v>
      </c>
    </row>
    <row r="10979" spans="20:20" x14ac:dyDescent="0.35">
      <c r="T10979" s="44">
        <v>10978</v>
      </c>
    </row>
    <row r="10980" spans="20:20" x14ac:dyDescent="0.35">
      <c r="T10980" s="44">
        <v>10979</v>
      </c>
    </row>
    <row r="10981" spans="20:20" x14ac:dyDescent="0.35">
      <c r="T10981" s="44">
        <v>10980</v>
      </c>
    </row>
    <row r="10982" spans="20:20" x14ac:dyDescent="0.35">
      <c r="T10982" s="44">
        <v>10981</v>
      </c>
    </row>
    <row r="10983" spans="20:20" x14ac:dyDescent="0.35">
      <c r="T10983" s="44">
        <v>10982</v>
      </c>
    </row>
    <row r="10984" spans="20:20" x14ac:dyDescent="0.35">
      <c r="T10984" s="44">
        <v>10983</v>
      </c>
    </row>
    <row r="10985" spans="20:20" x14ac:dyDescent="0.35">
      <c r="T10985" s="44">
        <v>10984</v>
      </c>
    </row>
    <row r="10986" spans="20:20" x14ac:dyDescent="0.35">
      <c r="T10986" s="44">
        <v>10985</v>
      </c>
    </row>
    <row r="10987" spans="20:20" x14ac:dyDescent="0.35">
      <c r="T10987" s="44">
        <v>10986</v>
      </c>
    </row>
    <row r="10988" spans="20:20" x14ac:dyDescent="0.35">
      <c r="T10988" s="44">
        <v>10987</v>
      </c>
    </row>
    <row r="10989" spans="20:20" x14ac:dyDescent="0.35">
      <c r="T10989" s="44">
        <v>10988</v>
      </c>
    </row>
    <row r="10990" spans="20:20" x14ac:dyDescent="0.35">
      <c r="T10990" s="44">
        <v>10989</v>
      </c>
    </row>
    <row r="10991" spans="20:20" x14ac:dyDescent="0.35">
      <c r="T10991" s="44">
        <v>10990</v>
      </c>
    </row>
    <row r="10992" spans="20:20" x14ac:dyDescent="0.35">
      <c r="T10992" s="44">
        <v>10991</v>
      </c>
    </row>
    <row r="10993" spans="20:20" x14ac:dyDescent="0.35">
      <c r="T10993" s="44">
        <v>10992</v>
      </c>
    </row>
    <row r="10994" spans="20:20" x14ac:dyDescent="0.35">
      <c r="T10994" s="44">
        <v>10993</v>
      </c>
    </row>
    <row r="10995" spans="20:20" x14ac:dyDescent="0.35">
      <c r="T10995" s="44">
        <v>10994</v>
      </c>
    </row>
    <row r="10996" spans="20:20" x14ac:dyDescent="0.35">
      <c r="T10996" s="44">
        <v>10995</v>
      </c>
    </row>
    <row r="10997" spans="20:20" x14ac:dyDescent="0.35">
      <c r="T10997" s="44">
        <v>10996</v>
      </c>
    </row>
    <row r="10998" spans="20:20" x14ac:dyDescent="0.35">
      <c r="T10998" s="44">
        <v>10997</v>
      </c>
    </row>
    <row r="10999" spans="20:20" x14ac:dyDescent="0.35">
      <c r="T10999" s="44">
        <v>10998</v>
      </c>
    </row>
    <row r="11000" spans="20:20" x14ac:dyDescent="0.35">
      <c r="T11000" s="44">
        <v>10999</v>
      </c>
    </row>
    <row r="11001" spans="20:20" x14ac:dyDescent="0.35">
      <c r="T11001" s="44">
        <v>11000</v>
      </c>
    </row>
    <row r="11002" spans="20:20" x14ac:dyDescent="0.35">
      <c r="T11002" s="44">
        <v>11001</v>
      </c>
    </row>
    <row r="11003" spans="20:20" x14ac:dyDescent="0.35">
      <c r="T11003" s="44">
        <v>11002</v>
      </c>
    </row>
    <row r="11004" spans="20:20" x14ac:dyDescent="0.35">
      <c r="T11004" s="44">
        <v>11003</v>
      </c>
    </row>
    <row r="11005" spans="20:20" x14ac:dyDescent="0.35">
      <c r="T11005" s="44">
        <v>11004</v>
      </c>
    </row>
    <row r="11006" spans="20:20" x14ac:dyDescent="0.35">
      <c r="T11006" s="44">
        <v>11005</v>
      </c>
    </row>
    <row r="11007" spans="20:20" x14ac:dyDescent="0.35">
      <c r="T11007" s="44">
        <v>11006</v>
      </c>
    </row>
    <row r="11008" spans="20:20" x14ac:dyDescent="0.35">
      <c r="T11008" s="44">
        <v>11007</v>
      </c>
    </row>
    <row r="11009" spans="20:20" x14ac:dyDescent="0.35">
      <c r="T11009" s="44">
        <v>11008</v>
      </c>
    </row>
    <row r="11010" spans="20:20" x14ac:dyDescent="0.35">
      <c r="T11010" s="44">
        <v>11009</v>
      </c>
    </row>
    <row r="11011" spans="20:20" x14ac:dyDescent="0.35">
      <c r="T11011" s="44">
        <v>11010</v>
      </c>
    </row>
    <row r="11012" spans="20:20" x14ac:dyDescent="0.35">
      <c r="T11012" s="44">
        <v>11011</v>
      </c>
    </row>
    <row r="11013" spans="20:20" x14ac:dyDescent="0.35">
      <c r="T11013" s="44">
        <v>11012</v>
      </c>
    </row>
    <row r="11014" spans="20:20" x14ac:dyDescent="0.35">
      <c r="T11014" s="44">
        <v>11013</v>
      </c>
    </row>
    <row r="11015" spans="20:20" x14ac:dyDescent="0.35">
      <c r="T11015" s="44">
        <v>11014</v>
      </c>
    </row>
    <row r="11016" spans="20:20" x14ac:dyDescent="0.35">
      <c r="T11016" s="44">
        <v>11015</v>
      </c>
    </row>
    <row r="11017" spans="20:20" x14ac:dyDescent="0.35">
      <c r="T11017" s="44">
        <v>11016</v>
      </c>
    </row>
    <row r="11018" spans="20:20" x14ac:dyDescent="0.35">
      <c r="T11018" s="44">
        <v>11017</v>
      </c>
    </row>
    <row r="11019" spans="20:20" x14ac:dyDescent="0.35">
      <c r="T11019" s="44">
        <v>11018</v>
      </c>
    </row>
    <row r="11020" spans="20:20" x14ac:dyDescent="0.35">
      <c r="T11020" s="44">
        <v>11019</v>
      </c>
    </row>
    <row r="11021" spans="20:20" x14ac:dyDescent="0.35">
      <c r="T11021" s="44">
        <v>11020</v>
      </c>
    </row>
    <row r="11022" spans="20:20" x14ac:dyDescent="0.35">
      <c r="T11022" s="44">
        <v>11021</v>
      </c>
    </row>
    <row r="11023" spans="20:20" x14ac:dyDescent="0.35">
      <c r="T11023" s="44">
        <v>11022</v>
      </c>
    </row>
    <row r="11024" spans="20:20" x14ac:dyDescent="0.35">
      <c r="T11024" s="44">
        <v>11023</v>
      </c>
    </row>
    <row r="11025" spans="20:20" x14ac:dyDescent="0.35">
      <c r="T11025" s="44">
        <v>11024</v>
      </c>
    </row>
    <row r="11026" spans="20:20" x14ac:dyDescent="0.35">
      <c r="T11026" s="44">
        <v>11025</v>
      </c>
    </row>
    <row r="11027" spans="20:20" x14ac:dyDescent="0.35">
      <c r="T11027" s="44">
        <v>11026</v>
      </c>
    </row>
    <row r="11028" spans="20:20" x14ac:dyDescent="0.35">
      <c r="T11028" s="44">
        <v>11027</v>
      </c>
    </row>
    <row r="11029" spans="20:20" x14ac:dyDescent="0.35">
      <c r="T11029" s="44">
        <v>11028</v>
      </c>
    </row>
    <row r="11030" spans="20:20" x14ac:dyDescent="0.35">
      <c r="T11030" s="44">
        <v>11029</v>
      </c>
    </row>
    <row r="11031" spans="20:20" x14ac:dyDescent="0.35">
      <c r="T11031" s="44">
        <v>11030</v>
      </c>
    </row>
    <row r="11032" spans="20:20" x14ac:dyDescent="0.35">
      <c r="T11032" s="44">
        <v>11031</v>
      </c>
    </row>
    <row r="11033" spans="20:20" x14ac:dyDescent="0.35">
      <c r="T11033" s="44">
        <v>11032</v>
      </c>
    </row>
    <row r="11034" spans="20:20" x14ac:dyDescent="0.35">
      <c r="T11034" s="44">
        <v>11033</v>
      </c>
    </row>
    <row r="11035" spans="20:20" x14ac:dyDescent="0.35">
      <c r="T11035" s="44">
        <v>11034</v>
      </c>
    </row>
    <row r="11036" spans="20:20" x14ac:dyDescent="0.35">
      <c r="T11036" s="44">
        <v>11035</v>
      </c>
    </row>
    <row r="11037" spans="20:20" x14ac:dyDescent="0.35">
      <c r="T11037" s="44">
        <v>11036</v>
      </c>
    </row>
    <row r="11038" spans="20:20" x14ac:dyDescent="0.35">
      <c r="T11038" s="44">
        <v>11037</v>
      </c>
    </row>
    <row r="11039" spans="20:20" x14ac:dyDescent="0.35">
      <c r="T11039" s="44">
        <v>11038</v>
      </c>
    </row>
    <row r="11040" spans="20:20" x14ac:dyDescent="0.35">
      <c r="T11040" s="44">
        <v>11039</v>
      </c>
    </row>
    <row r="11041" spans="20:20" x14ac:dyDescent="0.35">
      <c r="T11041" s="44">
        <v>11040</v>
      </c>
    </row>
    <row r="11042" spans="20:20" x14ac:dyDescent="0.35">
      <c r="T11042" s="44">
        <v>11041</v>
      </c>
    </row>
    <row r="11043" spans="20:20" x14ac:dyDescent="0.35">
      <c r="T11043" s="44">
        <v>11042</v>
      </c>
    </row>
    <row r="11044" spans="20:20" x14ac:dyDescent="0.35">
      <c r="T11044" s="44">
        <v>11043</v>
      </c>
    </row>
    <row r="11045" spans="20:20" x14ac:dyDescent="0.35">
      <c r="T11045" s="44">
        <v>11044</v>
      </c>
    </row>
    <row r="11046" spans="20:20" x14ac:dyDescent="0.35">
      <c r="T11046" s="44">
        <v>11045</v>
      </c>
    </row>
    <row r="11047" spans="20:20" x14ac:dyDescent="0.35">
      <c r="T11047" s="44">
        <v>11046</v>
      </c>
    </row>
    <row r="11048" spans="20:20" x14ac:dyDescent="0.35">
      <c r="T11048" s="44">
        <v>11047</v>
      </c>
    </row>
    <row r="11049" spans="20:20" x14ac:dyDescent="0.35">
      <c r="T11049" s="44">
        <v>11048</v>
      </c>
    </row>
    <row r="11050" spans="20:20" x14ac:dyDescent="0.35">
      <c r="T11050" s="44">
        <v>11049</v>
      </c>
    </row>
    <row r="11051" spans="20:20" x14ac:dyDescent="0.35">
      <c r="T11051" s="44">
        <v>11050</v>
      </c>
    </row>
    <row r="11052" spans="20:20" x14ac:dyDescent="0.35">
      <c r="T11052" s="44">
        <v>11051</v>
      </c>
    </row>
    <row r="11053" spans="20:20" x14ac:dyDescent="0.35">
      <c r="T11053" s="44">
        <v>11052</v>
      </c>
    </row>
    <row r="11054" spans="20:20" x14ac:dyDescent="0.35">
      <c r="T11054" s="44">
        <v>11053</v>
      </c>
    </row>
    <row r="11055" spans="20:20" x14ac:dyDescent="0.35">
      <c r="T11055" s="44">
        <v>11054</v>
      </c>
    </row>
    <row r="11056" spans="20:20" x14ac:dyDescent="0.35">
      <c r="T11056" s="44">
        <v>11055</v>
      </c>
    </row>
    <row r="11057" spans="20:20" x14ac:dyDescent="0.35">
      <c r="T11057" s="44">
        <v>11056</v>
      </c>
    </row>
    <row r="11058" spans="20:20" x14ac:dyDescent="0.35">
      <c r="T11058" s="44">
        <v>11057</v>
      </c>
    </row>
    <row r="11059" spans="20:20" x14ac:dyDescent="0.35">
      <c r="T11059" s="44">
        <v>11058</v>
      </c>
    </row>
    <row r="11060" spans="20:20" x14ac:dyDescent="0.35">
      <c r="T11060" s="44">
        <v>11059</v>
      </c>
    </row>
    <row r="11061" spans="20:20" x14ac:dyDescent="0.35">
      <c r="T11061" s="44">
        <v>11060</v>
      </c>
    </row>
    <row r="11062" spans="20:20" x14ac:dyDescent="0.35">
      <c r="T11062" s="44">
        <v>11061</v>
      </c>
    </row>
    <row r="11063" spans="20:20" x14ac:dyDescent="0.35">
      <c r="T11063" s="44">
        <v>11062</v>
      </c>
    </row>
    <row r="11064" spans="20:20" x14ac:dyDescent="0.35">
      <c r="T11064" s="44">
        <v>11063</v>
      </c>
    </row>
    <row r="11065" spans="20:20" x14ac:dyDescent="0.35">
      <c r="T11065" s="44">
        <v>11064</v>
      </c>
    </row>
    <row r="11066" spans="20:20" x14ac:dyDescent="0.35">
      <c r="T11066" s="44">
        <v>11065</v>
      </c>
    </row>
    <row r="11067" spans="20:20" x14ac:dyDescent="0.35">
      <c r="T11067" s="44">
        <v>11066</v>
      </c>
    </row>
    <row r="11068" spans="20:20" x14ac:dyDescent="0.35">
      <c r="T11068" s="44">
        <v>11067</v>
      </c>
    </row>
    <row r="11069" spans="20:20" x14ac:dyDescent="0.35">
      <c r="T11069" s="44">
        <v>11068</v>
      </c>
    </row>
    <row r="11070" spans="20:20" x14ac:dyDescent="0.35">
      <c r="T11070" s="44">
        <v>11069</v>
      </c>
    </row>
    <row r="11071" spans="20:20" x14ac:dyDescent="0.35">
      <c r="T11071" s="44">
        <v>11070</v>
      </c>
    </row>
    <row r="11072" spans="20:20" x14ac:dyDescent="0.35">
      <c r="T11072" s="44">
        <v>11071</v>
      </c>
    </row>
    <row r="11073" spans="20:20" x14ac:dyDescent="0.35">
      <c r="T11073" s="44">
        <v>11072</v>
      </c>
    </row>
    <row r="11074" spans="20:20" x14ac:dyDescent="0.35">
      <c r="T11074" s="44">
        <v>11073</v>
      </c>
    </row>
    <row r="11075" spans="20:20" x14ac:dyDescent="0.35">
      <c r="T11075" s="44">
        <v>11074</v>
      </c>
    </row>
    <row r="11076" spans="20:20" x14ac:dyDescent="0.35">
      <c r="T11076" s="44">
        <v>11075</v>
      </c>
    </row>
    <row r="11077" spans="20:20" x14ac:dyDescent="0.35">
      <c r="T11077" s="44">
        <v>11076</v>
      </c>
    </row>
    <row r="11078" spans="20:20" x14ac:dyDescent="0.35">
      <c r="T11078" s="44">
        <v>11077</v>
      </c>
    </row>
    <row r="11079" spans="20:20" x14ac:dyDescent="0.35">
      <c r="T11079" s="44">
        <v>11078</v>
      </c>
    </row>
    <row r="11080" spans="20:20" x14ac:dyDescent="0.35">
      <c r="T11080" s="44">
        <v>11079</v>
      </c>
    </row>
    <row r="11081" spans="20:20" x14ac:dyDescent="0.35">
      <c r="T11081" s="44">
        <v>11080</v>
      </c>
    </row>
    <row r="11082" spans="20:20" x14ac:dyDescent="0.35">
      <c r="T11082" s="44">
        <v>11081</v>
      </c>
    </row>
    <row r="11083" spans="20:20" x14ac:dyDescent="0.35">
      <c r="T11083" s="44">
        <v>11082</v>
      </c>
    </row>
    <row r="11084" spans="20:20" x14ac:dyDescent="0.35">
      <c r="T11084" s="44">
        <v>11083</v>
      </c>
    </row>
    <row r="11085" spans="20:20" x14ac:dyDescent="0.35">
      <c r="T11085" s="44">
        <v>11084</v>
      </c>
    </row>
    <row r="11086" spans="20:20" x14ac:dyDescent="0.35">
      <c r="T11086" s="44">
        <v>11085</v>
      </c>
    </row>
    <row r="11087" spans="20:20" x14ac:dyDescent="0.35">
      <c r="T11087" s="44">
        <v>11086</v>
      </c>
    </row>
    <row r="11088" spans="20:20" x14ac:dyDescent="0.35">
      <c r="T11088" s="44">
        <v>11087</v>
      </c>
    </row>
    <row r="11089" spans="20:20" x14ac:dyDescent="0.35">
      <c r="T11089" s="44">
        <v>11088</v>
      </c>
    </row>
    <row r="11090" spans="20:20" x14ac:dyDescent="0.35">
      <c r="T11090" s="44">
        <v>11089</v>
      </c>
    </row>
    <row r="11091" spans="20:20" x14ac:dyDescent="0.35">
      <c r="T11091" s="44">
        <v>11090</v>
      </c>
    </row>
    <row r="11092" spans="20:20" x14ac:dyDescent="0.35">
      <c r="T11092" s="44">
        <v>11091</v>
      </c>
    </row>
    <row r="11093" spans="20:20" x14ac:dyDescent="0.35">
      <c r="T11093" s="44">
        <v>11092</v>
      </c>
    </row>
    <row r="11094" spans="20:20" x14ac:dyDescent="0.35">
      <c r="T11094" s="44">
        <v>11093</v>
      </c>
    </row>
    <row r="11095" spans="20:20" x14ac:dyDescent="0.35">
      <c r="T11095" s="44">
        <v>11094</v>
      </c>
    </row>
    <row r="11096" spans="20:20" x14ac:dyDescent="0.35">
      <c r="T11096" s="44">
        <v>11095</v>
      </c>
    </row>
    <row r="11097" spans="20:20" x14ac:dyDescent="0.35">
      <c r="T11097" s="44">
        <v>11096</v>
      </c>
    </row>
    <row r="11098" spans="20:20" x14ac:dyDescent="0.35">
      <c r="T11098" s="44">
        <v>11097</v>
      </c>
    </row>
    <row r="11099" spans="20:20" x14ac:dyDescent="0.35">
      <c r="T11099" s="44">
        <v>11098</v>
      </c>
    </row>
    <row r="11100" spans="20:20" x14ac:dyDescent="0.35">
      <c r="T11100" s="44">
        <v>11099</v>
      </c>
    </row>
    <row r="11101" spans="20:20" x14ac:dyDescent="0.35">
      <c r="T11101" s="44">
        <v>11100</v>
      </c>
    </row>
    <row r="11102" spans="20:20" x14ac:dyDescent="0.35">
      <c r="T11102" s="44">
        <v>11101</v>
      </c>
    </row>
    <row r="11103" spans="20:20" x14ac:dyDescent="0.35">
      <c r="T11103" s="44">
        <v>11102</v>
      </c>
    </row>
    <row r="11104" spans="20:20" x14ac:dyDescent="0.35">
      <c r="T11104" s="44">
        <v>11103</v>
      </c>
    </row>
    <row r="11105" spans="20:20" x14ac:dyDescent="0.35">
      <c r="T11105" s="44">
        <v>11104</v>
      </c>
    </row>
    <row r="11106" spans="20:20" x14ac:dyDescent="0.35">
      <c r="T11106" s="44">
        <v>11105</v>
      </c>
    </row>
    <row r="11107" spans="20:20" x14ac:dyDescent="0.35">
      <c r="T11107" s="44">
        <v>11106</v>
      </c>
    </row>
    <row r="11108" spans="20:20" x14ac:dyDescent="0.35">
      <c r="T11108" s="44">
        <v>11107</v>
      </c>
    </row>
    <row r="11109" spans="20:20" x14ac:dyDescent="0.35">
      <c r="T11109" s="44">
        <v>11108</v>
      </c>
    </row>
    <row r="11110" spans="20:20" x14ac:dyDescent="0.35">
      <c r="T11110" s="44">
        <v>11109</v>
      </c>
    </row>
    <row r="11111" spans="20:20" x14ac:dyDescent="0.35">
      <c r="T11111" s="44">
        <v>11110</v>
      </c>
    </row>
    <row r="11112" spans="20:20" x14ac:dyDescent="0.35">
      <c r="T11112" s="44">
        <v>11111</v>
      </c>
    </row>
    <row r="11113" spans="20:20" x14ac:dyDescent="0.35">
      <c r="T11113" s="44">
        <v>11112</v>
      </c>
    </row>
    <row r="11114" spans="20:20" x14ac:dyDescent="0.35">
      <c r="T11114" s="44">
        <v>11113</v>
      </c>
    </row>
    <row r="11115" spans="20:20" x14ac:dyDescent="0.35">
      <c r="T11115" s="44">
        <v>11114</v>
      </c>
    </row>
    <row r="11116" spans="20:20" x14ac:dyDescent="0.35">
      <c r="T11116" s="44">
        <v>11115</v>
      </c>
    </row>
    <row r="11117" spans="20:20" x14ac:dyDescent="0.35">
      <c r="T11117" s="44">
        <v>11116</v>
      </c>
    </row>
    <row r="11118" spans="20:20" x14ac:dyDescent="0.35">
      <c r="T11118" s="44">
        <v>11117</v>
      </c>
    </row>
    <row r="11119" spans="20:20" x14ac:dyDescent="0.35">
      <c r="T11119" s="44">
        <v>11118</v>
      </c>
    </row>
    <row r="11120" spans="20:20" x14ac:dyDescent="0.35">
      <c r="T11120" s="44">
        <v>11119</v>
      </c>
    </row>
    <row r="11121" spans="20:20" x14ac:dyDescent="0.35">
      <c r="T11121" s="44">
        <v>11120</v>
      </c>
    </row>
    <row r="11122" spans="20:20" x14ac:dyDescent="0.35">
      <c r="T11122" s="44">
        <v>11121</v>
      </c>
    </row>
    <row r="11123" spans="20:20" x14ac:dyDescent="0.35">
      <c r="T11123" s="44">
        <v>11122</v>
      </c>
    </row>
    <row r="11124" spans="20:20" x14ac:dyDescent="0.35">
      <c r="T11124" s="44">
        <v>11123</v>
      </c>
    </row>
    <row r="11125" spans="20:20" x14ac:dyDescent="0.35">
      <c r="T11125" s="44">
        <v>11124</v>
      </c>
    </row>
    <row r="11126" spans="20:20" x14ac:dyDescent="0.35">
      <c r="T11126" s="44">
        <v>11125</v>
      </c>
    </row>
    <row r="11127" spans="20:20" x14ac:dyDescent="0.35">
      <c r="T11127" s="44">
        <v>11126</v>
      </c>
    </row>
    <row r="11128" spans="20:20" x14ac:dyDescent="0.35">
      <c r="T11128" s="44">
        <v>11127</v>
      </c>
    </row>
    <row r="11129" spans="20:20" x14ac:dyDescent="0.35">
      <c r="T11129" s="44">
        <v>11128</v>
      </c>
    </row>
    <row r="11130" spans="20:20" x14ac:dyDescent="0.35">
      <c r="T11130" s="44">
        <v>11129</v>
      </c>
    </row>
    <row r="11131" spans="20:20" x14ac:dyDescent="0.35">
      <c r="T11131" s="44">
        <v>11130</v>
      </c>
    </row>
    <row r="11132" spans="20:20" x14ac:dyDescent="0.35">
      <c r="T11132" s="44">
        <v>11131</v>
      </c>
    </row>
    <row r="11133" spans="20:20" x14ac:dyDescent="0.35">
      <c r="T11133" s="44">
        <v>11132</v>
      </c>
    </row>
    <row r="11134" spans="20:20" x14ac:dyDescent="0.35">
      <c r="T11134" s="44">
        <v>11133</v>
      </c>
    </row>
    <row r="11135" spans="20:20" x14ac:dyDescent="0.35">
      <c r="T11135" s="44">
        <v>11134</v>
      </c>
    </row>
    <row r="11136" spans="20:20" x14ac:dyDescent="0.35">
      <c r="T11136" s="44">
        <v>11135</v>
      </c>
    </row>
    <row r="11137" spans="20:20" x14ac:dyDescent="0.35">
      <c r="T11137" s="44">
        <v>11136</v>
      </c>
    </row>
    <row r="11138" spans="20:20" x14ac:dyDescent="0.35">
      <c r="T11138" s="44">
        <v>11137</v>
      </c>
    </row>
    <row r="11139" spans="20:20" x14ac:dyDescent="0.35">
      <c r="T11139" s="44">
        <v>11138</v>
      </c>
    </row>
    <row r="11140" spans="20:20" x14ac:dyDescent="0.35">
      <c r="T11140" s="44">
        <v>11139</v>
      </c>
    </row>
    <row r="11141" spans="20:20" x14ac:dyDescent="0.35">
      <c r="T11141" s="44">
        <v>11140</v>
      </c>
    </row>
    <row r="11142" spans="20:20" x14ac:dyDescent="0.35">
      <c r="T11142" s="44">
        <v>11141</v>
      </c>
    </row>
    <row r="11143" spans="20:20" x14ac:dyDescent="0.35">
      <c r="T11143" s="44">
        <v>11142</v>
      </c>
    </row>
    <row r="11144" spans="20:20" x14ac:dyDescent="0.35">
      <c r="T11144" s="44">
        <v>11143</v>
      </c>
    </row>
    <row r="11145" spans="20:20" x14ac:dyDescent="0.35">
      <c r="T11145" s="44">
        <v>11144</v>
      </c>
    </row>
    <row r="11146" spans="20:20" x14ac:dyDescent="0.35">
      <c r="T11146" s="44">
        <v>11145</v>
      </c>
    </row>
    <row r="11147" spans="20:20" x14ac:dyDescent="0.35">
      <c r="T11147" s="44">
        <v>11146</v>
      </c>
    </row>
    <row r="11148" spans="20:20" x14ac:dyDescent="0.35">
      <c r="T11148" s="44">
        <v>11147</v>
      </c>
    </row>
    <row r="11149" spans="20:20" x14ac:dyDescent="0.35">
      <c r="T11149" s="44">
        <v>11148</v>
      </c>
    </row>
    <row r="11150" spans="20:20" x14ac:dyDescent="0.35">
      <c r="T11150" s="44">
        <v>11149</v>
      </c>
    </row>
    <row r="11151" spans="20:20" x14ac:dyDescent="0.35">
      <c r="T11151" s="44">
        <v>11150</v>
      </c>
    </row>
    <row r="11152" spans="20:20" x14ac:dyDescent="0.35">
      <c r="T11152" s="44">
        <v>11151</v>
      </c>
    </row>
    <row r="11153" spans="20:20" x14ac:dyDescent="0.35">
      <c r="T11153" s="44">
        <v>11152</v>
      </c>
    </row>
    <row r="11154" spans="20:20" x14ac:dyDescent="0.35">
      <c r="T11154" s="44">
        <v>11153</v>
      </c>
    </row>
    <row r="11155" spans="20:20" x14ac:dyDescent="0.35">
      <c r="T11155" s="44">
        <v>11154</v>
      </c>
    </row>
    <row r="11156" spans="20:20" x14ac:dyDescent="0.35">
      <c r="T11156" s="44">
        <v>11155</v>
      </c>
    </row>
    <row r="11157" spans="20:20" x14ac:dyDescent="0.35">
      <c r="T11157" s="44">
        <v>11156</v>
      </c>
    </row>
    <row r="11158" spans="20:20" x14ac:dyDescent="0.35">
      <c r="T11158" s="44">
        <v>11157</v>
      </c>
    </row>
    <row r="11159" spans="20:20" x14ac:dyDescent="0.35">
      <c r="T11159" s="44">
        <v>11158</v>
      </c>
    </row>
    <row r="11160" spans="20:20" x14ac:dyDescent="0.35">
      <c r="T11160" s="44">
        <v>11159</v>
      </c>
    </row>
    <row r="11161" spans="20:20" x14ac:dyDescent="0.35">
      <c r="T11161" s="44">
        <v>11160</v>
      </c>
    </row>
    <row r="11162" spans="20:20" x14ac:dyDescent="0.35">
      <c r="T11162" s="44">
        <v>11161</v>
      </c>
    </row>
    <row r="11163" spans="20:20" x14ac:dyDescent="0.35">
      <c r="T11163" s="44">
        <v>11162</v>
      </c>
    </row>
    <row r="11164" spans="20:20" x14ac:dyDescent="0.35">
      <c r="T11164" s="44">
        <v>11163</v>
      </c>
    </row>
    <row r="11165" spans="20:20" x14ac:dyDescent="0.35">
      <c r="T11165" s="44">
        <v>11164</v>
      </c>
    </row>
    <row r="11166" spans="20:20" x14ac:dyDescent="0.35">
      <c r="T11166" s="44">
        <v>11165</v>
      </c>
    </row>
    <row r="11167" spans="20:20" x14ac:dyDescent="0.35">
      <c r="T11167" s="44">
        <v>11166</v>
      </c>
    </row>
    <row r="11168" spans="20:20" x14ac:dyDescent="0.35">
      <c r="T11168" s="44">
        <v>11167</v>
      </c>
    </row>
    <row r="11169" spans="20:20" x14ac:dyDescent="0.35">
      <c r="T11169" s="44">
        <v>11168</v>
      </c>
    </row>
    <row r="11170" spans="20:20" x14ac:dyDescent="0.35">
      <c r="T11170" s="44">
        <v>11169</v>
      </c>
    </row>
    <row r="11171" spans="20:20" x14ac:dyDescent="0.35">
      <c r="T11171" s="44">
        <v>11170</v>
      </c>
    </row>
    <row r="11172" spans="20:20" x14ac:dyDescent="0.35">
      <c r="T11172" s="44">
        <v>11171</v>
      </c>
    </row>
    <row r="11173" spans="20:20" x14ac:dyDescent="0.35">
      <c r="T11173" s="44">
        <v>11172</v>
      </c>
    </row>
    <row r="11174" spans="20:20" x14ac:dyDescent="0.35">
      <c r="T11174" s="44">
        <v>11173</v>
      </c>
    </row>
    <row r="11175" spans="20:20" x14ac:dyDescent="0.35">
      <c r="T11175" s="44">
        <v>11174</v>
      </c>
    </row>
    <row r="11176" spans="20:20" x14ac:dyDescent="0.35">
      <c r="T11176" s="44">
        <v>11175</v>
      </c>
    </row>
    <row r="11177" spans="20:20" x14ac:dyDescent="0.35">
      <c r="T11177" s="44">
        <v>11176</v>
      </c>
    </row>
    <row r="11178" spans="20:20" x14ac:dyDescent="0.35">
      <c r="T11178" s="44">
        <v>11177</v>
      </c>
    </row>
    <row r="11179" spans="20:20" x14ac:dyDescent="0.35">
      <c r="T11179" s="44">
        <v>11178</v>
      </c>
    </row>
    <row r="11180" spans="20:20" x14ac:dyDescent="0.35">
      <c r="T11180" s="44">
        <v>11179</v>
      </c>
    </row>
    <row r="11181" spans="20:20" x14ac:dyDescent="0.35">
      <c r="T11181" s="44">
        <v>11180</v>
      </c>
    </row>
    <row r="11182" spans="20:20" x14ac:dyDescent="0.35">
      <c r="T11182" s="44">
        <v>11181</v>
      </c>
    </row>
    <row r="11183" spans="20:20" x14ac:dyDescent="0.35">
      <c r="T11183" s="44">
        <v>11182</v>
      </c>
    </row>
    <row r="11184" spans="20:20" x14ac:dyDescent="0.35">
      <c r="T11184" s="44">
        <v>11183</v>
      </c>
    </row>
    <row r="11185" spans="20:20" x14ac:dyDescent="0.35">
      <c r="T11185" s="44">
        <v>11184</v>
      </c>
    </row>
    <row r="11186" spans="20:20" x14ac:dyDescent="0.35">
      <c r="T11186" s="44">
        <v>11185</v>
      </c>
    </row>
    <row r="11187" spans="20:20" x14ac:dyDescent="0.35">
      <c r="T11187" s="44">
        <v>11186</v>
      </c>
    </row>
    <row r="11188" spans="20:20" x14ac:dyDescent="0.35">
      <c r="T11188" s="44">
        <v>11187</v>
      </c>
    </row>
    <row r="11189" spans="20:20" x14ac:dyDescent="0.35">
      <c r="T11189" s="44">
        <v>11188</v>
      </c>
    </row>
    <row r="11190" spans="20:20" x14ac:dyDescent="0.35">
      <c r="T11190" s="44">
        <v>11189</v>
      </c>
    </row>
    <row r="11191" spans="20:20" x14ac:dyDescent="0.35">
      <c r="T11191" s="44">
        <v>11190</v>
      </c>
    </row>
    <row r="11192" spans="20:20" x14ac:dyDescent="0.35">
      <c r="T11192" s="44">
        <v>11191</v>
      </c>
    </row>
    <row r="11193" spans="20:20" x14ac:dyDescent="0.35">
      <c r="T11193" s="44">
        <v>11192</v>
      </c>
    </row>
    <row r="11194" spans="20:20" x14ac:dyDescent="0.35">
      <c r="T11194" s="44">
        <v>11193</v>
      </c>
    </row>
    <row r="11195" spans="20:20" x14ac:dyDescent="0.35">
      <c r="T11195" s="44">
        <v>11194</v>
      </c>
    </row>
    <row r="11196" spans="20:20" x14ac:dyDescent="0.35">
      <c r="T11196" s="44">
        <v>11195</v>
      </c>
    </row>
    <row r="11197" spans="20:20" x14ac:dyDescent="0.35">
      <c r="T11197" s="44">
        <v>11196</v>
      </c>
    </row>
    <row r="11198" spans="20:20" x14ac:dyDescent="0.35">
      <c r="T11198" s="44">
        <v>11197</v>
      </c>
    </row>
    <row r="11199" spans="20:20" x14ac:dyDescent="0.35">
      <c r="T11199" s="44">
        <v>11198</v>
      </c>
    </row>
    <row r="11200" spans="20:20" x14ac:dyDescent="0.35">
      <c r="T11200" s="44">
        <v>11199</v>
      </c>
    </row>
    <row r="11201" spans="20:20" x14ac:dyDescent="0.35">
      <c r="T11201" s="44">
        <v>11200</v>
      </c>
    </row>
    <row r="11202" spans="20:20" x14ac:dyDescent="0.35">
      <c r="T11202" s="44">
        <v>11201</v>
      </c>
    </row>
    <row r="11203" spans="20:20" x14ac:dyDescent="0.35">
      <c r="T11203" s="44">
        <v>11202</v>
      </c>
    </row>
    <row r="11204" spans="20:20" x14ac:dyDescent="0.35">
      <c r="T11204" s="44">
        <v>11203</v>
      </c>
    </row>
    <row r="11205" spans="20:20" x14ac:dyDescent="0.35">
      <c r="T11205" s="44">
        <v>11204</v>
      </c>
    </row>
    <row r="11206" spans="20:20" x14ac:dyDescent="0.35">
      <c r="T11206" s="44">
        <v>11205</v>
      </c>
    </row>
    <row r="11207" spans="20:20" x14ac:dyDescent="0.35">
      <c r="T11207" s="44">
        <v>11206</v>
      </c>
    </row>
    <row r="11208" spans="20:20" x14ac:dyDescent="0.35">
      <c r="T11208" s="44">
        <v>11207</v>
      </c>
    </row>
    <row r="11209" spans="20:20" x14ac:dyDescent="0.35">
      <c r="T11209" s="44">
        <v>11208</v>
      </c>
    </row>
    <row r="11210" spans="20:20" x14ac:dyDescent="0.35">
      <c r="T11210" s="44">
        <v>11209</v>
      </c>
    </row>
    <row r="11211" spans="20:20" x14ac:dyDescent="0.35">
      <c r="T11211" s="44">
        <v>11210</v>
      </c>
    </row>
    <row r="11212" spans="20:20" x14ac:dyDescent="0.35">
      <c r="T11212" s="44">
        <v>11211</v>
      </c>
    </row>
    <row r="11213" spans="20:20" x14ac:dyDescent="0.35">
      <c r="T11213" s="44">
        <v>11212</v>
      </c>
    </row>
    <row r="11214" spans="20:20" x14ac:dyDescent="0.35">
      <c r="T11214" s="44">
        <v>11213</v>
      </c>
    </row>
    <row r="11215" spans="20:20" x14ac:dyDescent="0.35">
      <c r="T11215" s="44">
        <v>11214</v>
      </c>
    </row>
    <row r="11216" spans="20:20" x14ac:dyDescent="0.35">
      <c r="T11216" s="44">
        <v>11215</v>
      </c>
    </row>
    <row r="11217" spans="20:20" x14ac:dyDescent="0.35">
      <c r="T11217" s="44">
        <v>11216</v>
      </c>
    </row>
    <row r="11218" spans="20:20" x14ac:dyDescent="0.35">
      <c r="T11218" s="44">
        <v>11217</v>
      </c>
    </row>
    <row r="11219" spans="20:20" x14ac:dyDescent="0.35">
      <c r="T11219" s="44">
        <v>11218</v>
      </c>
    </row>
    <row r="11220" spans="20:20" x14ac:dyDescent="0.35">
      <c r="T11220" s="44">
        <v>11219</v>
      </c>
    </row>
    <row r="11221" spans="20:20" x14ac:dyDescent="0.35">
      <c r="T11221" s="44">
        <v>11220</v>
      </c>
    </row>
    <row r="11222" spans="20:20" x14ac:dyDescent="0.35">
      <c r="T11222" s="44">
        <v>11221</v>
      </c>
    </row>
    <row r="11223" spans="20:20" x14ac:dyDescent="0.35">
      <c r="T11223" s="44">
        <v>11222</v>
      </c>
    </row>
    <row r="11224" spans="20:20" x14ac:dyDescent="0.35">
      <c r="T11224" s="44">
        <v>11223</v>
      </c>
    </row>
    <row r="11225" spans="20:20" x14ac:dyDescent="0.35">
      <c r="T11225" s="44">
        <v>11224</v>
      </c>
    </row>
    <row r="11226" spans="20:20" x14ac:dyDescent="0.35">
      <c r="T11226" s="44">
        <v>11225</v>
      </c>
    </row>
    <row r="11227" spans="20:20" x14ac:dyDescent="0.35">
      <c r="T11227" s="44">
        <v>11226</v>
      </c>
    </row>
    <row r="11228" spans="20:20" x14ac:dyDescent="0.35">
      <c r="T11228" s="44">
        <v>11227</v>
      </c>
    </row>
    <row r="11229" spans="20:20" x14ac:dyDescent="0.35">
      <c r="T11229" s="44">
        <v>11228</v>
      </c>
    </row>
    <row r="11230" spans="20:20" x14ac:dyDescent="0.35">
      <c r="T11230" s="44">
        <v>11229</v>
      </c>
    </row>
    <row r="11231" spans="20:20" x14ac:dyDescent="0.35">
      <c r="T11231" s="44">
        <v>11230</v>
      </c>
    </row>
    <row r="11232" spans="20:20" x14ac:dyDescent="0.35">
      <c r="T11232" s="44">
        <v>11231</v>
      </c>
    </row>
    <row r="11233" spans="20:20" x14ac:dyDescent="0.35">
      <c r="T11233" s="44">
        <v>11232</v>
      </c>
    </row>
    <row r="11234" spans="20:20" x14ac:dyDescent="0.35">
      <c r="T11234" s="44">
        <v>11233</v>
      </c>
    </row>
    <row r="11235" spans="20:20" x14ac:dyDescent="0.35">
      <c r="T11235" s="44">
        <v>11234</v>
      </c>
    </row>
    <row r="11236" spans="20:20" x14ac:dyDescent="0.35">
      <c r="T11236" s="44">
        <v>11235</v>
      </c>
    </row>
    <row r="11237" spans="20:20" x14ac:dyDescent="0.35">
      <c r="T11237" s="44">
        <v>11236</v>
      </c>
    </row>
    <row r="11238" spans="20:20" x14ac:dyDescent="0.35">
      <c r="T11238" s="44">
        <v>11237</v>
      </c>
    </row>
    <row r="11239" spans="20:20" x14ac:dyDescent="0.35">
      <c r="T11239" s="44">
        <v>11238</v>
      </c>
    </row>
    <row r="11240" spans="20:20" x14ac:dyDescent="0.35">
      <c r="T11240" s="44">
        <v>11239</v>
      </c>
    </row>
    <row r="11241" spans="20:20" x14ac:dyDescent="0.35">
      <c r="T11241" s="44">
        <v>11240</v>
      </c>
    </row>
    <row r="11242" spans="20:20" x14ac:dyDescent="0.35">
      <c r="T11242" s="44">
        <v>11241</v>
      </c>
    </row>
    <row r="11243" spans="20:20" x14ac:dyDescent="0.35">
      <c r="T11243" s="44">
        <v>11242</v>
      </c>
    </row>
    <row r="11244" spans="20:20" x14ac:dyDescent="0.35">
      <c r="T11244" s="44">
        <v>11243</v>
      </c>
    </row>
    <row r="11245" spans="20:20" x14ac:dyDescent="0.35">
      <c r="T11245" s="44">
        <v>11244</v>
      </c>
    </row>
    <row r="11246" spans="20:20" x14ac:dyDescent="0.35">
      <c r="T11246" s="44">
        <v>11245</v>
      </c>
    </row>
    <row r="11247" spans="20:20" x14ac:dyDescent="0.35">
      <c r="T11247" s="44">
        <v>11246</v>
      </c>
    </row>
    <row r="11248" spans="20:20" x14ac:dyDescent="0.35">
      <c r="T11248" s="44">
        <v>11247</v>
      </c>
    </row>
    <row r="11249" spans="20:20" x14ac:dyDescent="0.35">
      <c r="T11249" s="44">
        <v>11248</v>
      </c>
    </row>
    <row r="11250" spans="20:20" x14ac:dyDescent="0.35">
      <c r="T11250" s="44">
        <v>11249</v>
      </c>
    </row>
    <row r="11251" spans="20:20" x14ac:dyDescent="0.35">
      <c r="T11251" s="44">
        <v>11250</v>
      </c>
    </row>
    <row r="11252" spans="20:20" x14ac:dyDescent="0.35">
      <c r="T11252" s="44">
        <v>11251</v>
      </c>
    </row>
    <row r="11253" spans="20:20" x14ac:dyDescent="0.35">
      <c r="T11253" s="44">
        <v>11252</v>
      </c>
    </row>
    <row r="11254" spans="20:20" x14ac:dyDescent="0.35">
      <c r="T11254" s="44">
        <v>11253</v>
      </c>
    </row>
    <row r="11255" spans="20:20" x14ac:dyDescent="0.35">
      <c r="T11255" s="44">
        <v>11254</v>
      </c>
    </row>
    <row r="11256" spans="20:20" x14ac:dyDescent="0.35">
      <c r="T11256" s="44">
        <v>11255</v>
      </c>
    </row>
    <row r="11257" spans="20:20" x14ac:dyDescent="0.35">
      <c r="T11257" s="44">
        <v>11256</v>
      </c>
    </row>
    <row r="11258" spans="20:20" x14ac:dyDescent="0.35">
      <c r="T11258" s="44">
        <v>11257</v>
      </c>
    </row>
    <row r="11259" spans="20:20" x14ac:dyDescent="0.35">
      <c r="T11259" s="44">
        <v>11258</v>
      </c>
    </row>
    <row r="11260" spans="20:20" x14ac:dyDescent="0.35">
      <c r="T11260" s="44">
        <v>11259</v>
      </c>
    </row>
    <row r="11261" spans="20:20" x14ac:dyDescent="0.35">
      <c r="T11261" s="44">
        <v>11260</v>
      </c>
    </row>
    <row r="11262" spans="20:20" x14ac:dyDescent="0.35">
      <c r="T11262" s="44">
        <v>11261</v>
      </c>
    </row>
    <row r="11263" spans="20:20" x14ac:dyDescent="0.35">
      <c r="T11263" s="44">
        <v>11262</v>
      </c>
    </row>
    <row r="11264" spans="20:20" x14ac:dyDescent="0.35">
      <c r="T11264" s="44">
        <v>11263</v>
      </c>
    </row>
    <row r="11265" spans="20:20" x14ac:dyDescent="0.35">
      <c r="T11265" s="44">
        <v>11264</v>
      </c>
    </row>
    <row r="11266" spans="20:20" x14ac:dyDescent="0.35">
      <c r="T11266" s="44">
        <v>11265</v>
      </c>
    </row>
    <row r="11267" spans="20:20" x14ac:dyDescent="0.35">
      <c r="T11267" s="44">
        <v>11266</v>
      </c>
    </row>
    <row r="11268" spans="20:20" x14ac:dyDescent="0.35">
      <c r="T11268" s="44">
        <v>11267</v>
      </c>
    </row>
    <row r="11269" spans="20:20" x14ac:dyDescent="0.35">
      <c r="T11269" s="44">
        <v>11268</v>
      </c>
    </row>
    <row r="11270" spans="20:20" x14ac:dyDescent="0.35">
      <c r="T11270" s="44">
        <v>11269</v>
      </c>
    </row>
    <row r="11271" spans="20:20" x14ac:dyDescent="0.35">
      <c r="T11271" s="44">
        <v>11270</v>
      </c>
    </row>
    <row r="11272" spans="20:20" x14ac:dyDescent="0.35">
      <c r="T11272" s="44">
        <v>11271</v>
      </c>
    </row>
    <row r="11273" spans="20:20" x14ac:dyDescent="0.35">
      <c r="T11273" s="44">
        <v>11272</v>
      </c>
    </row>
    <row r="11274" spans="20:20" x14ac:dyDescent="0.35">
      <c r="T11274" s="44">
        <v>11273</v>
      </c>
    </row>
    <row r="11275" spans="20:20" x14ac:dyDescent="0.35">
      <c r="T11275" s="44">
        <v>11274</v>
      </c>
    </row>
    <row r="11276" spans="20:20" x14ac:dyDescent="0.35">
      <c r="T11276" s="44">
        <v>11275</v>
      </c>
    </row>
    <row r="11277" spans="20:20" x14ac:dyDescent="0.35">
      <c r="T11277" s="44">
        <v>11276</v>
      </c>
    </row>
    <row r="11278" spans="20:20" x14ac:dyDescent="0.35">
      <c r="T11278" s="44">
        <v>11277</v>
      </c>
    </row>
    <row r="11279" spans="20:20" x14ac:dyDescent="0.35">
      <c r="T11279" s="44">
        <v>11278</v>
      </c>
    </row>
    <row r="11280" spans="20:20" x14ac:dyDescent="0.35">
      <c r="T11280" s="44">
        <v>11279</v>
      </c>
    </row>
    <row r="11281" spans="20:20" x14ac:dyDescent="0.35">
      <c r="T11281" s="44">
        <v>11280</v>
      </c>
    </row>
    <row r="11282" spans="20:20" x14ac:dyDescent="0.35">
      <c r="T11282" s="44">
        <v>11281</v>
      </c>
    </row>
    <row r="11283" spans="20:20" x14ac:dyDescent="0.35">
      <c r="T11283" s="44">
        <v>11282</v>
      </c>
    </row>
    <row r="11284" spans="20:20" x14ac:dyDescent="0.35">
      <c r="T11284" s="44">
        <v>11283</v>
      </c>
    </row>
    <row r="11285" spans="20:20" x14ac:dyDescent="0.35">
      <c r="T11285" s="44">
        <v>11284</v>
      </c>
    </row>
    <row r="11286" spans="20:20" x14ac:dyDescent="0.35">
      <c r="T11286" s="44">
        <v>11285</v>
      </c>
    </row>
    <row r="11287" spans="20:20" x14ac:dyDescent="0.35">
      <c r="T11287" s="44">
        <v>11286</v>
      </c>
    </row>
    <row r="11288" spans="20:20" x14ac:dyDescent="0.35">
      <c r="T11288" s="44">
        <v>11287</v>
      </c>
    </row>
    <row r="11289" spans="20:20" x14ac:dyDescent="0.35">
      <c r="T11289" s="44">
        <v>11288</v>
      </c>
    </row>
    <row r="11290" spans="20:20" x14ac:dyDescent="0.35">
      <c r="T11290" s="44">
        <v>11289</v>
      </c>
    </row>
    <row r="11291" spans="20:20" x14ac:dyDescent="0.35">
      <c r="T11291" s="44">
        <v>11290</v>
      </c>
    </row>
    <row r="11292" spans="20:20" x14ac:dyDescent="0.35">
      <c r="T11292" s="44">
        <v>11291</v>
      </c>
    </row>
    <row r="11293" spans="20:20" x14ac:dyDescent="0.35">
      <c r="T11293" s="44">
        <v>11292</v>
      </c>
    </row>
    <row r="11294" spans="20:20" x14ac:dyDescent="0.35">
      <c r="T11294" s="44">
        <v>11293</v>
      </c>
    </row>
    <row r="11295" spans="20:20" x14ac:dyDescent="0.35">
      <c r="T11295" s="44">
        <v>11294</v>
      </c>
    </row>
    <row r="11296" spans="20:20" x14ac:dyDescent="0.35">
      <c r="T11296" s="44">
        <v>11295</v>
      </c>
    </row>
    <row r="11297" spans="20:20" x14ac:dyDescent="0.35">
      <c r="T11297" s="44">
        <v>11296</v>
      </c>
    </row>
    <row r="11298" spans="20:20" x14ac:dyDescent="0.35">
      <c r="T11298" s="44">
        <v>11297</v>
      </c>
    </row>
    <row r="11299" spans="20:20" x14ac:dyDescent="0.35">
      <c r="T11299" s="44">
        <v>11298</v>
      </c>
    </row>
    <row r="11300" spans="20:20" x14ac:dyDescent="0.35">
      <c r="T11300" s="44">
        <v>11299</v>
      </c>
    </row>
    <row r="11301" spans="20:20" x14ac:dyDescent="0.35">
      <c r="T11301" s="44">
        <v>11300</v>
      </c>
    </row>
    <row r="11302" spans="20:20" x14ac:dyDescent="0.35">
      <c r="T11302" s="44">
        <v>11301</v>
      </c>
    </row>
    <row r="11303" spans="20:20" x14ac:dyDescent="0.35">
      <c r="T11303" s="44">
        <v>11302</v>
      </c>
    </row>
    <row r="11304" spans="20:20" x14ac:dyDescent="0.35">
      <c r="T11304" s="44">
        <v>11303</v>
      </c>
    </row>
    <row r="11305" spans="20:20" x14ac:dyDescent="0.35">
      <c r="T11305" s="44">
        <v>11304</v>
      </c>
    </row>
    <row r="11306" spans="20:20" x14ac:dyDescent="0.35">
      <c r="T11306" s="44">
        <v>11305</v>
      </c>
    </row>
    <row r="11307" spans="20:20" x14ac:dyDescent="0.35">
      <c r="T11307" s="44">
        <v>11306</v>
      </c>
    </row>
    <row r="11308" spans="20:20" x14ac:dyDescent="0.35">
      <c r="T11308" s="44">
        <v>11307</v>
      </c>
    </row>
    <row r="11309" spans="20:20" x14ac:dyDescent="0.35">
      <c r="T11309" s="44">
        <v>11308</v>
      </c>
    </row>
    <row r="11310" spans="20:20" x14ac:dyDescent="0.35">
      <c r="T11310" s="44">
        <v>11309</v>
      </c>
    </row>
    <row r="11311" spans="20:20" x14ac:dyDescent="0.35">
      <c r="T11311" s="44">
        <v>11310</v>
      </c>
    </row>
    <row r="11312" spans="20:20" x14ac:dyDescent="0.35">
      <c r="T11312" s="44">
        <v>11311</v>
      </c>
    </row>
    <row r="11313" spans="20:20" x14ac:dyDescent="0.35">
      <c r="T11313" s="44">
        <v>11312</v>
      </c>
    </row>
    <row r="11314" spans="20:20" x14ac:dyDescent="0.35">
      <c r="T11314" s="44">
        <v>11313</v>
      </c>
    </row>
    <row r="11315" spans="20:20" x14ac:dyDescent="0.35">
      <c r="T11315" s="44">
        <v>11314</v>
      </c>
    </row>
    <row r="11316" spans="20:20" x14ac:dyDescent="0.35">
      <c r="T11316" s="44">
        <v>11315</v>
      </c>
    </row>
    <row r="11317" spans="20:20" x14ac:dyDescent="0.35">
      <c r="T11317" s="44">
        <v>11316</v>
      </c>
    </row>
    <row r="11318" spans="20:20" x14ac:dyDescent="0.35">
      <c r="T11318" s="44">
        <v>11317</v>
      </c>
    </row>
    <row r="11319" spans="20:20" x14ac:dyDescent="0.35">
      <c r="T11319" s="44">
        <v>11318</v>
      </c>
    </row>
    <row r="11320" spans="20:20" x14ac:dyDescent="0.35">
      <c r="T11320" s="44">
        <v>11319</v>
      </c>
    </row>
    <row r="11321" spans="20:20" x14ac:dyDescent="0.35">
      <c r="T11321" s="44">
        <v>11320</v>
      </c>
    </row>
    <row r="11322" spans="20:20" x14ac:dyDescent="0.35">
      <c r="T11322" s="44">
        <v>11321</v>
      </c>
    </row>
    <row r="11323" spans="20:20" x14ac:dyDescent="0.35">
      <c r="T11323" s="44">
        <v>11322</v>
      </c>
    </row>
    <row r="11324" spans="20:20" x14ac:dyDescent="0.35">
      <c r="T11324" s="44">
        <v>11323</v>
      </c>
    </row>
    <row r="11325" spans="20:20" x14ac:dyDescent="0.35">
      <c r="T11325" s="44">
        <v>11324</v>
      </c>
    </row>
    <row r="11326" spans="20:20" x14ac:dyDescent="0.35">
      <c r="T11326" s="44">
        <v>11325</v>
      </c>
    </row>
    <row r="11327" spans="20:20" x14ac:dyDescent="0.35">
      <c r="T11327" s="44">
        <v>11326</v>
      </c>
    </row>
    <row r="11328" spans="20:20" x14ac:dyDescent="0.35">
      <c r="T11328" s="44">
        <v>11327</v>
      </c>
    </row>
    <row r="11329" spans="20:20" x14ac:dyDescent="0.35">
      <c r="T11329" s="44">
        <v>11328</v>
      </c>
    </row>
    <row r="11330" spans="20:20" x14ac:dyDescent="0.35">
      <c r="T11330" s="44">
        <v>11329</v>
      </c>
    </row>
    <row r="11331" spans="20:20" x14ac:dyDescent="0.35">
      <c r="T11331" s="44">
        <v>11330</v>
      </c>
    </row>
    <row r="11332" spans="20:20" x14ac:dyDescent="0.35">
      <c r="T11332" s="44">
        <v>11331</v>
      </c>
    </row>
    <row r="11333" spans="20:20" x14ac:dyDescent="0.35">
      <c r="T11333" s="44">
        <v>11332</v>
      </c>
    </row>
    <row r="11334" spans="20:20" x14ac:dyDescent="0.35">
      <c r="T11334" s="44">
        <v>11333</v>
      </c>
    </row>
    <row r="11335" spans="20:20" x14ac:dyDescent="0.35">
      <c r="T11335" s="44">
        <v>11334</v>
      </c>
    </row>
    <row r="11336" spans="20:20" x14ac:dyDescent="0.35">
      <c r="T11336" s="44">
        <v>11335</v>
      </c>
    </row>
    <row r="11337" spans="20:20" x14ac:dyDescent="0.35">
      <c r="T11337" s="44">
        <v>11336</v>
      </c>
    </row>
    <row r="11338" spans="20:20" x14ac:dyDescent="0.35">
      <c r="T11338" s="44">
        <v>11337</v>
      </c>
    </row>
    <row r="11339" spans="20:20" x14ac:dyDescent="0.35">
      <c r="T11339" s="44">
        <v>11338</v>
      </c>
    </row>
    <row r="11340" spans="20:20" x14ac:dyDescent="0.35">
      <c r="T11340" s="44">
        <v>11339</v>
      </c>
    </row>
    <row r="11341" spans="20:20" x14ac:dyDescent="0.35">
      <c r="T11341" s="44">
        <v>11340</v>
      </c>
    </row>
    <row r="11342" spans="20:20" x14ac:dyDescent="0.35">
      <c r="T11342" s="44">
        <v>11341</v>
      </c>
    </row>
    <row r="11343" spans="20:20" x14ac:dyDescent="0.35">
      <c r="T11343" s="44">
        <v>11342</v>
      </c>
    </row>
    <row r="11344" spans="20:20" x14ac:dyDescent="0.35">
      <c r="T11344" s="44">
        <v>11343</v>
      </c>
    </row>
    <row r="11345" spans="20:20" x14ac:dyDescent="0.35">
      <c r="T11345" s="44">
        <v>11344</v>
      </c>
    </row>
    <row r="11346" spans="20:20" x14ac:dyDescent="0.35">
      <c r="T11346" s="44">
        <v>11345</v>
      </c>
    </row>
    <row r="11347" spans="20:20" x14ac:dyDescent="0.35">
      <c r="T11347" s="44">
        <v>11346</v>
      </c>
    </row>
    <row r="11348" spans="20:20" x14ac:dyDescent="0.35">
      <c r="T11348" s="44">
        <v>11347</v>
      </c>
    </row>
    <row r="11349" spans="20:20" x14ac:dyDescent="0.35">
      <c r="T11349" s="44">
        <v>11348</v>
      </c>
    </row>
    <row r="11350" spans="20:20" x14ac:dyDescent="0.35">
      <c r="T11350" s="44">
        <v>11349</v>
      </c>
    </row>
    <row r="11351" spans="20:20" x14ac:dyDescent="0.35">
      <c r="T11351" s="44">
        <v>11350</v>
      </c>
    </row>
    <row r="11352" spans="20:20" x14ac:dyDescent="0.35">
      <c r="T11352" s="44">
        <v>11351</v>
      </c>
    </row>
    <row r="11353" spans="20:20" x14ac:dyDescent="0.35">
      <c r="T11353" s="44">
        <v>11352</v>
      </c>
    </row>
    <row r="11354" spans="20:20" x14ac:dyDescent="0.35">
      <c r="T11354" s="44">
        <v>11353</v>
      </c>
    </row>
    <row r="11355" spans="20:20" x14ac:dyDescent="0.35">
      <c r="T11355" s="44">
        <v>11354</v>
      </c>
    </row>
    <row r="11356" spans="20:20" x14ac:dyDescent="0.35">
      <c r="T11356" s="44">
        <v>11355</v>
      </c>
    </row>
    <row r="11357" spans="20:20" x14ac:dyDescent="0.35">
      <c r="T11357" s="44">
        <v>11356</v>
      </c>
    </row>
    <row r="11358" spans="20:20" x14ac:dyDescent="0.35">
      <c r="T11358" s="44">
        <v>11357</v>
      </c>
    </row>
    <row r="11359" spans="20:20" x14ac:dyDescent="0.35">
      <c r="T11359" s="44">
        <v>11358</v>
      </c>
    </row>
    <row r="11360" spans="20:20" x14ac:dyDescent="0.35">
      <c r="T11360" s="44">
        <v>11359</v>
      </c>
    </row>
    <row r="11361" spans="20:20" x14ac:dyDescent="0.35">
      <c r="T11361" s="44">
        <v>11360</v>
      </c>
    </row>
    <row r="11362" spans="20:20" x14ac:dyDescent="0.35">
      <c r="T11362" s="44">
        <v>11361</v>
      </c>
    </row>
    <row r="11363" spans="20:20" x14ac:dyDescent="0.35">
      <c r="T11363" s="44">
        <v>11362</v>
      </c>
    </row>
    <row r="11364" spans="20:20" x14ac:dyDescent="0.35">
      <c r="T11364" s="44">
        <v>11363</v>
      </c>
    </row>
    <row r="11365" spans="20:20" x14ac:dyDescent="0.35">
      <c r="T11365" s="44">
        <v>11364</v>
      </c>
    </row>
    <row r="11366" spans="20:20" x14ac:dyDescent="0.35">
      <c r="T11366" s="44">
        <v>11365</v>
      </c>
    </row>
    <row r="11367" spans="20:20" x14ac:dyDescent="0.35">
      <c r="T11367" s="44">
        <v>11366</v>
      </c>
    </row>
    <row r="11368" spans="20:20" x14ac:dyDescent="0.35">
      <c r="T11368" s="44">
        <v>11367</v>
      </c>
    </row>
    <row r="11369" spans="20:20" x14ac:dyDescent="0.35">
      <c r="T11369" s="44">
        <v>11368</v>
      </c>
    </row>
    <row r="11370" spans="20:20" x14ac:dyDescent="0.35">
      <c r="T11370" s="44">
        <v>11369</v>
      </c>
    </row>
    <row r="11371" spans="20:20" x14ac:dyDescent="0.35">
      <c r="T11371" s="44">
        <v>11370</v>
      </c>
    </row>
    <row r="11372" spans="20:20" x14ac:dyDescent="0.35">
      <c r="T11372" s="44">
        <v>11371</v>
      </c>
    </row>
    <row r="11373" spans="20:20" x14ac:dyDescent="0.35">
      <c r="T11373" s="44">
        <v>11372</v>
      </c>
    </row>
    <row r="11374" spans="20:20" x14ac:dyDescent="0.35">
      <c r="T11374" s="44">
        <v>11373</v>
      </c>
    </row>
    <row r="11375" spans="20:20" x14ac:dyDescent="0.35">
      <c r="T11375" s="44">
        <v>11374</v>
      </c>
    </row>
    <row r="11376" spans="20:20" x14ac:dyDescent="0.35">
      <c r="T11376" s="44">
        <v>11375</v>
      </c>
    </row>
    <row r="11377" spans="20:20" x14ac:dyDescent="0.35">
      <c r="T11377" s="44">
        <v>11376</v>
      </c>
    </row>
    <row r="11378" spans="20:20" x14ac:dyDescent="0.35">
      <c r="T11378" s="44">
        <v>11377</v>
      </c>
    </row>
    <row r="11379" spans="20:20" x14ac:dyDescent="0.35">
      <c r="T11379" s="44">
        <v>11378</v>
      </c>
    </row>
    <row r="11380" spans="20:20" x14ac:dyDescent="0.35">
      <c r="T11380" s="44">
        <v>11379</v>
      </c>
    </row>
    <row r="11381" spans="20:20" x14ac:dyDescent="0.35">
      <c r="T11381" s="44">
        <v>11380</v>
      </c>
    </row>
    <row r="11382" spans="20:20" x14ac:dyDescent="0.35">
      <c r="T11382" s="44">
        <v>11381</v>
      </c>
    </row>
    <row r="11383" spans="20:20" x14ac:dyDescent="0.35">
      <c r="T11383" s="44">
        <v>11382</v>
      </c>
    </row>
    <row r="11384" spans="20:20" x14ac:dyDescent="0.35">
      <c r="T11384" s="44">
        <v>11383</v>
      </c>
    </row>
    <row r="11385" spans="20:20" x14ac:dyDescent="0.35">
      <c r="T11385" s="44">
        <v>11384</v>
      </c>
    </row>
    <row r="11386" spans="20:20" x14ac:dyDescent="0.35">
      <c r="T11386" s="44">
        <v>11385</v>
      </c>
    </row>
    <row r="11387" spans="20:20" x14ac:dyDescent="0.35">
      <c r="T11387" s="44">
        <v>11386</v>
      </c>
    </row>
    <row r="11388" spans="20:20" x14ac:dyDescent="0.35">
      <c r="T11388" s="44">
        <v>11387</v>
      </c>
    </row>
    <row r="11389" spans="20:20" x14ac:dyDescent="0.35">
      <c r="T11389" s="44">
        <v>11388</v>
      </c>
    </row>
    <row r="11390" spans="20:20" x14ac:dyDescent="0.35">
      <c r="T11390" s="44">
        <v>11389</v>
      </c>
    </row>
    <row r="11391" spans="20:20" x14ac:dyDescent="0.35">
      <c r="T11391" s="44">
        <v>11390</v>
      </c>
    </row>
    <row r="11392" spans="20:20" x14ac:dyDescent="0.35">
      <c r="T11392" s="44">
        <v>11391</v>
      </c>
    </row>
    <row r="11393" spans="20:20" x14ac:dyDescent="0.35">
      <c r="T11393" s="44">
        <v>11392</v>
      </c>
    </row>
    <row r="11394" spans="20:20" x14ac:dyDescent="0.35">
      <c r="T11394" s="44">
        <v>11393</v>
      </c>
    </row>
    <row r="11395" spans="20:20" x14ac:dyDescent="0.35">
      <c r="T11395" s="44">
        <v>11394</v>
      </c>
    </row>
    <row r="11396" spans="20:20" x14ac:dyDescent="0.35">
      <c r="T11396" s="44">
        <v>11395</v>
      </c>
    </row>
    <row r="11397" spans="20:20" x14ac:dyDescent="0.35">
      <c r="T11397" s="44">
        <v>11396</v>
      </c>
    </row>
    <row r="11398" spans="20:20" x14ac:dyDescent="0.35">
      <c r="T11398" s="44">
        <v>11397</v>
      </c>
    </row>
    <row r="11399" spans="20:20" x14ac:dyDescent="0.35">
      <c r="T11399" s="44">
        <v>11398</v>
      </c>
    </row>
    <row r="11400" spans="20:20" x14ac:dyDescent="0.35">
      <c r="T11400" s="44">
        <v>11399</v>
      </c>
    </row>
    <row r="11401" spans="20:20" x14ac:dyDescent="0.35">
      <c r="T11401" s="44">
        <v>11400</v>
      </c>
    </row>
    <row r="11402" spans="20:20" x14ac:dyDescent="0.35">
      <c r="T11402" s="44">
        <v>11401</v>
      </c>
    </row>
    <row r="11403" spans="20:20" x14ac:dyDescent="0.35">
      <c r="T11403" s="44">
        <v>11402</v>
      </c>
    </row>
    <row r="11404" spans="20:20" x14ac:dyDescent="0.35">
      <c r="T11404" s="44">
        <v>11403</v>
      </c>
    </row>
    <row r="11405" spans="20:20" x14ac:dyDescent="0.35">
      <c r="T11405" s="44">
        <v>11404</v>
      </c>
    </row>
    <row r="11406" spans="20:20" x14ac:dyDescent="0.35">
      <c r="T11406" s="44">
        <v>11405</v>
      </c>
    </row>
    <row r="11407" spans="20:20" x14ac:dyDescent="0.35">
      <c r="T11407" s="44">
        <v>11406</v>
      </c>
    </row>
    <row r="11408" spans="20:20" x14ac:dyDescent="0.35">
      <c r="T11408" s="44">
        <v>11407</v>
      </c>
    </row>
    <row r="11409" spans="20:20" x14ac:dyDescent="0.35">
      <c r="T11409" s="44">
        <v>11408</v>
      </c>
    </row>
    <row r="11410" spans="20:20" x14ac:dyDescent="0.35">
      <c r="T11410" s="44">
        <v>11409</v>
      </c>
    </row>
    <row r="11411" spans="20:20" x14ac:dyDescent="0.35">
      <c r="T11411" s="44">
        <v>11410</v>
      </c>
    </row>
    <row r="11412" spans="20:20" x14ac:dyDescent="0.35">
      <c r="T11412" s="44">
        <v>11411</v>
      </c>
    </row>
    <row r="11413" spans="20:20" x14ac:dyDescent="0.35">
      <c r="T11413" s="44">
        <v>11412</v>
      </c>
    </row>
    <row r="11414" spans="20:20" x14ac:dyDescent="0.35">
      <c r="T11414" s="44">
        <v>11413</v>
      </c>
    </row>
    <row r="11415" spans="20:20" x14ac:dyDescent="0.35">
      <c r="T11415" s="44">
        <v>11414</v>
      </c>
    </row>
    <row r="11416" spans="20:20" x14ac:dyDescent="0.35">
      <c r="T11416" s="44">
        <v>11415</v>
      </c>
    </row>
    <row r="11417" spans="20:20" x14ac:dyDescent="0.35">
      <c r="T11417" s="44">
        <v>11416</v>
      </c>
    </row>
    <row r="11418" spans="20:20" x14ac:dyDescent="0.35">
      <c r="T11418" s="44">
        <v>11417</v>
      </c>
    </row>
    <row r="11419" spans="20:20" x14ac:dyDescent="0.35">
      <c r="T11419" s="44">
        <v>11418</v>
      </c>
    </row>
    <row r="11420" spans="20:20" x14ac:dyDescent="0.35">
      <c r="T11420" s="44">
        <v>11419</v>
      </c>
    </row>
    <row r="11421" spans="20:20" x14ac:dyDescent="0.35">
      <c r="T11421" s="44">
        <v>11420</v>
      </c>
    </row>
    <row r="11422" spans="20:20" x14ac:dyDescent="0.35">
      <c r="T11422" s="44">
        <v>11421</v>
      </c>
    </row>
    <row r="11423" spans="20:20" x14ac:dyDescent="0.35">
      <c r="T11423" s="44">
        <v>11422</v>
      </c>
    </row>
    <row r="11424" spans="20:20" x14ac:dyDescent="0.35">
      <c r="T11424" s="44">
        <v>11423</v>
      </c>
    </row>
    <row r="11425" spans="20:20" x14ac:dyDescent="0.35">
      <c r="T11425" s="44">
        <v>11424</v>
      </c>
    </row>
    <row r="11426" spans="20:20" x14ac:dyDescent="0.35">
      <c r="T11426" s="44">
        <v>11425</v>
      </c>
    </row>
    <row r="11427" spans="20:20" x14ac:dyDescent="0.35">
      <c r="T11427" s="44">
        <v>11426</v>
      </c>
    </row>
    <row r="11428" spans="20:20" x14ac:dyDescent="0.35">
      <c r="T11428" s="44">
        <v>11427</v>
      </c>
    </row>
    <row r="11429" spans="20:20" x14ac:dyDescent="0.35">
      <c r="T11429" s="44">
        <v>11428</v>
      </c>
    </row>
    <row r="11430" spans="20:20" x14ac:dyDescent="0.35">
      <c r="T11430" s="44">
        <v>11429</v>
      </c>
    </row>
    <row r="11431" spans="20:20" x14ac:dyDescent="0.35">
      <c r="T11431" s="44">
        <v>11430</v>
      </c>
    </row>
    <row r="11432" spans="20:20" x14ac:dyDescent="0.35">
      <c r="T11432" s="44">
        <v>11431</v>
      </c>
    </row>
    <row r="11433" spans="20:20" x14ac:dyDescent="0.35">
      <c r="T11433" s="44">
        <v>11432</v>
      </c>
    </row>
    <row r="11434" spans="20:20" x14ac:dyDescent="0.35">
      <c r="T11434" s="44">
        <v>11433</v>
      </c>
    </row>
    <row r="11435" spans="20:20" x14ac:dyDescent="0.35">
      <c r="T11435" s="44">
        <v>11434</v>
      </c>
    </row>
    <row r="11436" spans="20:20" x14ac:dyDescent="0.35">
      <c r="T11436" s="44">
        <v>11435</v>
      </c>
    </row>
    <row r="11437" spans="20:20" x14ac:dyDescent="0.35">
      <c r="T11437" s="44">
        <v>11436</v>
      </c>
    </row>
    <row r="11438" spans="20:20" x14ac:dyDescent="0.35">
      <c r="T11438" s="44">
        <v>11437</v>
      </c>
    </row>
    <row r="11439" spans="20:20" x14ac:dyDescent="0.35">
      <c r="T11439" s="44">
        <v>11438</v>
      </c>
    </row>
    <row r="11440" spans="20:20" x14ac:dyDescent="0.35">
      <c r="T11440" s="44">
        <v>11439</v>
      </c>
    </row>
    <row r="11441" spans="20:20" x14ac:dyDescent="0.35">
      <c r="T11441" s="44">
        <v>11440</v>
      </c>
    </row>
    <row r="11442" spans="20:20" x14ac:dyDescent="0.35">
      <c r="T11442" s="44">
        <v>11441</v>
      </c>
    </row>
    <row r="11443" spans="20:20" x14ac:dyDescent="0.35">
      <c r="T11443" s="44">
        <v>11442</v>
      </c>
    </row>
    <row r="11444" spans="20:20" x14ac:dyDescent="0.35">
      <c r="T11444" s="44">
        <v>11443</v>
      </c>
    </row>
    <row r="11445" spans="20:20" x14ac:dyDescent="0.35">
      <c r="T11445" s="44">
        <v>11444</v>
      </c>
    </row>
    <row r="11446" spans="20:20" x14ac:dyDescent="0.35">
      <c r="T11446" s="44">
        <v>11445</v>
      </c>
    </row>
    <row r="11447" spans="20:20" x14ac:dyDescent="0.35">
      <c r="T11447" s="44">
        <v>11446</v>
      </c>
    </row>
    <row r="11448" spans="20:20" x14ac:dyDescent="0.35">
      <c r="T11448" s="44">
        <v>11447</v>
      </c>
    </row>
    <row r="11449" spans="20:20" x14ac:dyDescent="0.35">
      <c r="T11449" s="44">
        <v>11448</v>
      </c>
    </row>
    <row r="11450" spans="20:20" x14ac:dyDescent="0.35">
      <c r="T11450" s="44">
        <v>11449</v>
      </c>
    </row>
    <row r="11451" spans="20:20" x14ac:dyDescent="0.35">
      <c r="T11451" s="44">
        <v>11450</v>
      </c>
    </row>
    <row r="11452" spans="20:20" x14ac:dyDescent="0.35">
      <c r="T11452" s="44">
        <v>11451</v>
      </c>
    </row>
    <row r="11453" spans="20:20" x14ac:dyDescent="0.35">
      <c r="T11453" s="44">
        <v>11452</v>
      </c>
    </row>
    <row r="11454" spans="20:20" x14ac:dyDescent="0.35">
      <c r="T11454" s="44">
        <v>11453</v>
      </c>
    </row>
    <row r="11455" spans="20:20" x14ac:dyDescent="0.35">
      <c r="T11455" s="44">
        <v>11454</v>
      </c>
    </row>
    <row r="11456" spans="20:20" x14ac:dyDescent="0.35">
      <c r="T11456" s="44">
        <v>11455</v>
      </c>
    </row>
    <row r="11457" spans="20:20" x14ac:dyDescent="0.35">
      <c r="T11457" s="44">
        <v>11456</v>
      </c>
    </row>
    <row r="11458" spans="20:20" x14ac:dyDescent="0.35">
      <c r="T11458" s="44">
        <v>11457</v>
      </c>
    </row>
    <row r="11459" spans="20:20" x14ac:dyDescent="0.35">
      <c r="T11459" s="44">
        <v>11458</v>
      </c>
    </row>
    <row r="11460" spans="20:20" x14ac:dyDescent="0.35">
      <c r="T11460" s="44">
        <v>11459</v>
      </c>
    </row>
    <row r="11461" spans="20:20" x14ac:dyDescent="0.35">
      <c r="T11461" s="44">
        <v>11460</v>
      </c>
    </row>
    <row r="11462" spans="20:20" x14ac:dyDescent="0.35">
      <c r="T11462" s="44">
        <v>11461</v>
      </c>
    </row>
    <row r="11463" spans="20:20" x14ac:dyDescent="0.35">
      <c r="T11463" s="44">
        <v>11462</v>
      </c>
    </row>
    <row r="11464" spans="20:20" x14ac:dyDescent="0.35">
      <c r="T11464" s="44">
        <v>11463</v>
      </c>
    </row>
    <row r="11465" spans="20:20" x14ac:dyDescent="0.35">
      <c r="T11465" s="44">
        <v>11464</v>
      </c>
    </row>
    <row r="11466" spans="20:20" x14ac:dyDescent="0.35">
      <c r="T11466" s="44">
        <v>11465</v>
      </c>
    </row>
    <row r="11467" spans="20:20" x14ac:dyDescent="0.35">
      <c r="T11467" s="44">
        <v>11466</v>
      </c>
    </row>
    <row r="11468" spans="20:20" x14ac:dyDescent="0.35">
      <c r="T11468" s="44">
        <v>11467</v>
      </c>
    </row>
    <row r="11469" spans="20:20" x14ac:dyDescent="0.35">
      <c r="T11469" s="44">
        <v>11468</v>
      </c>
    </row>
    <row r="11470" spans="20:20" x14ac:dyDescent="0.35">
      <c r="T11470" s="44">
        <v>11469</v>
      </c>
    </row>
    <row r="11471" spans="20:20" x14ac:dyDescent="0.35">
      <c r="T11471" s="44">
        <v>11470</v>
      </c>
    </row>
    <row r="11472" spans="20:20" x14ac:dyDescent="0.35">
      <c r="T11472" s="44">
        <v>11471</v>
      </c>
    </row>
    <row r="11473" spans="20:20" x14ac:dyDescent="0.35">
      <c r="T11473" s="44">
        <v>11472</v>
      </c>
    </row>
    <row r="11474" spans="20:20" x14ac:dyDescent="0.35">
      <c r="T11474" s="44">
        <v>11473</v>
      </c>
    </row>
    <row r="11475" spans="20:20" x14ac:dyDescent="0.35">
      <c r="T11475" s="44">
        <v>11474</v>
      </c>
    </row>
    <row r="11476" spans="20:20" x14ac:dyDescent="0.35">
      <c r="T11476" s="44">
        <v>11475</v>
      </c>
    </row>
    <row r="11477" spans="20:20" x14ac:dyDescent="0.35">
      <c r="T11477" s="44">
        <v>11476</v>
      </c>
    </row>
    <row r="11478" spans="20:20" x14ac:dyDescent="0.35">
      <c r="T11478" s="44">
        <v>11477</v>
      </c>
    </row>
    <row r="11479" spans="20:20" x14ac:dyDescent="0.35">
      <c r="T11479" s="44">
        <v>11478</v>
      </c>
    </row>
    <row r="11480" spans="20:20" x14ac:dyDescent="0.35">
      <c r="T11480" s="44">
        <v>11479</v>
      </c>
    </row>
    <row r="11481" spans="20:20" x14ac:dyDescent="0.35">
      <c r="T11481" s="44">
        <v>11480</v>
      </c>
    </row>
    <row r="11482" spans="20:20" x14ac:dyDescent="0.35">
      <c r="T11482" s="44">
        <v>11481</v>
      </c>
    </row>
    <row r="11483" spans="20:20" x14ac:dyDescent="0.35">
      <c r="T11483" s="44">
        <v>11482</v>
      </c>
    </row>
    <row r="11484" spans="20:20" x14ac:dyDescent="0.35">
      <c r="T11484" s="44">
        <v>11483</v>
      </c>
    </row>
    <row r="11485" spans="20:20" x14ac:dyDescent="0.35">
      <c r="T11485" s="44">
        <v>11484</v>
      </c>
    </row>
    <row r="11486" spans="20:20" x14ac:dyDescent="0.35">
      <c r="T11486" s="44">
        <v>11485</v>
      </c>
    </row>
    <row r="11487" spans="20:20" x14ac:dyDescent="0.35">
      <c r="T11487" s="44">
        <v>11486</v>
      </c>
    </row>
    <row r="11488" spans="20:20" x14ac:dyDescent="0.35">
      <c r="T11488" s="44">
        <v>11487</v>
      </c>
    </row>
    <row r="11489" spans="20:20" x14ac:dyDescent="0.35">
      <c r="T11489" s="44">
        <v>11488</v>
      </c>
    </row>
    <row r="11490" spans="20:20" x14ac:dyDescent="0.35">
      <c r="T11490" s="44">
        <v>11489</v>
      </c>
    </row>
    <row r="11491" spans="20:20" x14ac:dyDescent="0.35">
      <c r="T11491" s="44">
        <v>11490</v>
      </c>
    </row>
    <row r="11492" spans="20:20" x14ac:dyDescent="0.35">
      <c r="T11492" s="44">
        <v>11491</v>
      </c>
    </row>
    <row r="11493" spans="20:20" x14ac:dyDescent="0.35">
      <c r="T11493" s="44">
        <v>11492</v>
      </c>
    </row>
    <row r="11494" spans="20:20" x14ac:dyDescent="0.35">
      <c r="T11494" s="44">
        <v>11493</v>
      </c>
    </row>
    <row r="11495" spans="20:20" x14ac:dyDescent="0.35">
      <c r="T11495" s="44">
        <v>11494</v>
      </c>
    </row>
    <row r="11496" spans="20:20" x14ac:dyDescent="0.35">
      <c r="T11496" s="44">
        <v>11495</v>
      </c>
    </row>
    <row r="11497" spans="20:20" x14ac:dyDescent="0.35">
      <c r="T11497" s="44">
        <v>11496</v>
      </c>
    </row>
    <row r="11498" spans="20:20" x14ac:dyDescent="0.35">
      <c r="T11498" s="44">
        <v>11497</v>
      </c>
    </row>
    <row r="11499" spans="20:20" x14ac:dyDescent="0.35">
      <c r="T11499" s="44">
        <v>11498</v>
      </c>
    </row>
    <row r="11500" spans="20:20" x14ac:dyDescent="0.35">
      <c r="T11500" s="44">
        <v>11499</v>
      </c>
    </row>
    <row r="11501" spans="20:20" x14ac:dyDescent="0.35">
      <c r="T11501" s="44">
        <v>11500</v>
      </c>
    </row>
    <row r="11502" spans="20:20" x14ac:dyDescent="0.35">
      <c r="T11502" s="44">
        <v>11501</v>
      </c>
    </row>
    <row r="11503" spans="20:20" x14ac:dyDescent="0.35">
      <c r="T11503" s="44">
        <v>11502</v>
      </c>
    </row>
    <row r="11504" spans="20:20" x14ac:dyDescent="0.35">
      <c r="T11504" s="44">
        <v>11503</v>
      </c>
    </row>
    <row r="11505" spans="20:20" x14ac:dyDescent="0.35">
      <c r="T11505" s="44">
        <v>11504</v>
      </c>
    </row>
    <row r="11506" spans="20:20" x14ac:dyDescent="0.35">
      <c r="T11506" s="44">
        <v>11505</v>
      </c>
    </row>
    <row r="11507" spans="20:20" x14ac:dyDescent="0.35">
      <c r="T11507" s="44">
        <v>11506</v>
      </c>
    </row>
    <row r="11508" spans="20:20" x14ac:dyDescent="0.35">
      <c r="T11508" s="44">
        <v>11507</v>
      </c>
    </row>
    <row r="11509" spans="20:20" x14ac:dyDescent="0.35">
      <c r="T11509" s="44">
        <v>11508</v>
      </c>
    </row>
    <row r="11510" spans="20:20" x14ac:dyDescent="0.35">
      <c r="T11510" s="44">
        <v>11509</v>
      </c>
    </row>
    <row r="11511" spans="20:20" x14ac:dyDescent="0.35">
      <c r="T11511" s="44">
        <v>11510</v>
      </c>
    </row>
    <row r="11512" spans="20:20" x14ac:dyDescent="0.35">
      <c r="T11512" s="44">
        <v>11511</v>
      </c>
    </row>
    <row r="11513" spans="20:20" x14ac:dyDescent="0.35">
      <c r="T11513" s="44">
        <v>11512</v>
      </c>
    </row>
    <row r="11514" spans="20:20" x14ac:dyDescent="0.35">
      <c r="T11514" s="44">
        <v>11513</v>
      </c>
    </row>
    <row r="11515" spans="20:20" x14ac:dyDescent="0.35">
      <c r="T11515" s="44">
        <v>11514</v>
      </c>
    </row>
    <row r="11516" spans="20:20" x14ac:dyDescent="0.35">
      <c r="T11516" s="44">
        <v>11515</v>
      </c>
    </row>
    <row r="11517" spans="20:20" x14ac:dyDescent="0.35">
      <c r="T11517" s="44">
        <v>11516</v>
      </c>
    </row>
    <row r="11518" spans="20:20" x14ac:dyDescent="0.35">
      <c r="T11518" s="44">
        <v>11517</v>
      </c>
    </row>
    <row r="11519" spans="20:20" x14ac:dyDescent="0.35">
      <c r="T11519" s="44">
        <v>11518</v>
      </c>
    </row>
    <row r="11520" spans="20:20" x14ac:dyDescent="0.35">
      <c r="T11520" s="44">
        <v>11519</v>
      </c>
    </row>
    <row r="11521" spans="20:20" x14ac:dyDescent="0.35">
      <c r="T11521" s="44">
        <v>11520</v>
      </c>
    </row>
    <row r="11522" spans="20:20" x14ac:dyDescent="0.35">
      <c r="T11522" s="44">
        <v>11521</v>
      </c>
    </row>
    <row r="11523" spans="20:20" x14ac:dyDescent="0.35">
      <c r="T11523" s="44">
        <v>11522</v>
      </c>
    </row>
    <row r="11524" spans="20:20" x14ac:dyDescent="0.35">
      <c r="T11524" s="44">
        <v>11523</v>
      </c>
    </row>
    <row r="11525" spans="20:20" x14ac:dyDescent="0.35">
      <c r="T11525" s="44">
        <v>11524</v>
      </c>
    </row>
    <row r="11526" spans="20:20" x14ac:dyDescent="0.35">
      <c r="T11526" s="44">
        <v>11525</v>
      </c>
    </row>
    <row r="11527" spans="20:20" x14ac:dyDescent="0.35">
      <c r="T11527" s="44">
        <v>11526</v>
      </c>
    </row>
    <row r="11528" spans="20:20" x14ac:dyDescent="0.35">
      <c r="T11528" s="44">
        <v>11527</v>
      </c>
    </row>
    <row r="11529" spans="20:20" x14ac:dyDescent="0.35">
      <c r="T11529" s="44">
        <v>11528</v>
      </c>
    </row>
    <row r="11530" spans="20:20" x14ac:dyDescent="0.35">
      <c r="T11530" s="44">
        <v>11529</v>
      </c>
    </row>
    <row r="11531" spans="20:20" x14ac:dyDescent="0.35">
      <c r="T11531" s="44">
        <v>11530</v>
      </c>
    </row>
    <row r="11532" spans="20:20" x14ac:dyDescent="0.35">
      <c r="T11532" s="44">
        <v>11531</v>
      </c>
    </row>
    <row r="11533" spans="20:20" x14ac:dyDescent="0.35">
      <c r="T11533" s="44">
        <v>11532</v>
      </c>
    </row>
    <row r="11534" spans="20:20" x14ac:dyDescent="0.35">
      <c r="T11534" s="44">
        <v>11533</v>
      </c>
    </row>
    <row r="11535" spans="20:20" x14ac:dyDescent="0.35">
      <c r="T11535" s="44">
        <v>11534</v>
      </c>
    </row>
    <row r="11536" spans="20:20" x14ac:dyDescent="0.35">
      <c r="T11536" s="44">
        <v>11535</v>
      </c>
    </row>
    <row r="11537" spans="20:20" x14ac:dyDescent="0.35">
      <c r="T11537" s="44">
        <v>11536</v>
      </c>
    </row>
    <row r="11538" spans="20:20" x14ac:dyDescent="0.35">
      <c r="T11538" s="44">
        <v>11537</v>
      </c>
    </row>
    <row r="11539" spans="20:20" x14ac:dyDescent="0.35">
      <c r="T11539" s="44">
        <v>11538</v>
      </c>
    </row>
    <row r="11540" spans="20:20" x14ac:dyDescent="0.35">
      <c r="T11540" s="44">
        <v>11539</v>
      </c>
    </row>
    <row r="11541" spans="20:20" x14ac:dyDescent="0.35">
      <c r="T11541" s="44">
        <v>11540</v>
      </c>
    </row>
    <row r="11542" spans="20:20" x14ac:dyDescent="0.35">
      <c r="T11542" s="44">
        <v>11541</v>
      </c>
    </row>
    <row r="11543" spans="20:20" x14ac:dyDescent="0.35">
      <c r="T11543" s="44">
        <v>11542</v>
      </c>
    </row>
    <row r="11544" spans="20:20" x14ac:dyDescent="0.35">
      <c r="T11544" s="44">
        <v>11543</v>
      </c>
    </row>
    <row r="11545" spans="20:20" x14ac:dyDescent="0.35">
      <c r="T11545" s="44">
        <v>11544</v>
      </c>
    </row>
    <row r="11546" spans="20:20" x14ac:dyDescent="0.35">
      <c r="T11546" s="44">
        <v>11545</v>
      </c>
    </row>
    <row r="11547" spans="20:20" x14ac:dyDescent="0.35">
      <c r="T11547" s="44">
        <v>11546</v>
      </c>
    </row>
    <row r="11548" spans="20:20" x14ac:dyDescent="0.35">
      <c r="T11548" s="44">
        <v>11547</v>
      </c>
    </row>
    <row r="11549" spans="20:20" x14ac:dyDescent="0.35">
      <c r="T11549" s="44">
        <v>11548</v>
      </c>
    </row>
    <row r="11550" spans="20:20" x14ac:dyDescent="0.35">
      <c r="T11550" s="44">
        <v>11549</v>
      </c>
    </row>
    <row r="11551" spans="20:20" x14ac:dyDescent="0.35">
      <c r="T11551" s="44">
        <v>11550</v>
      </c>
    </row>
    <row r="11552" spans="20:20" x14ac:dyDescent="0.35">
      <c r="T11552" s="44">
        <v>11551</v>
      </c>
    </row>
    <row r="11553" spans="20:20" x14ac:dyDescent="0.35">
      <c r="T11553" s="44">
        <v>11552</v>
      </c>
    </row>
    <row r="11554" spans="20:20" x14ac:dyDescent="0.35">
      <c r="T11554" s="44">
        <v>11553</v>
      </c>
    </row>
    <row r="11555" spans="20:20" x14ac:dyDescent="0.35">
      <c r="T11555" s="44">
        <v>11554</v>
      </c>
    </row>
    <row r="11556" spans="20:20" x14ac:dyDescent="0.35">
      <c r="T11556" s="44">
        <v>11555</v>
      </c>
    </row>
    <row r="11557" spans="20:20" x14ac:dyDescent="0.35">
      <c r="T11557" s="44">
        <v>11556</v>
      </c>
    </row>
    <row r="11558" spans="20:20" x14ac:dyDescent="0.35">
      <c r="T11558" s="44">
        <v>11557</v>
      </c>
    </row>
    <row r="11559" spans="20:20" x14ac:dyDescent="0.35">
      <c r="T11559" s="44">
        <v>11558</v>
      </c>
    </row>
    <row r="11560" spans="20:20" x14ac:dyDescent="0.35">
      <c r="T11560" s="44">
        <v>11559</v>
      </c>
    </row>
    <row r="11561" spans="20:20" x14ac:dyDescent="0.35">
      <c r="T11561" s="44">
        <v>11560</v>
      </c>
    </row>
    <row r="11562" spans="20:20" x14ac:dyDescent="0.35">
      <c r="T11562" s="44">
        <v>11561</v>
      </c>
    </row>
    <row r="11563" spans="20:20" x14ac:dyDescent="0.35">
      <c r="T11563" s="44">
        <v>11562</v>
      </c>
    </row>
    <row r="11564" spans="20:20" x14ac:dyDescent="0.35">
      <c r="T11564" s="44">
        <v>11563</v>
      </c>
    </row>
    <row r="11565" spans="20:20" x14ac:dyDescent="0.35">
      <c r="T11565" s="44">
        <v>11564</v>
      </c>
    </row>
    <row r="11566" spans="20:20" x14ac:dyDescent="0.35">
      <c r="T11566" s="44">
        <v>11565</v>
      </c>
    </row>
    <row r="11567" spans="20:20" x14ac:dyDescent="0.35">
      <c r="T11567" s="44">
        <v>11566</v>
      </c>
    </row>
    <row r="11568" spans="20:20" x14ac:dyDescent="0.35">
      <c r="T11568" s="44">
        <v>11567</v>
      </c>
    </row>
    <row r="11569" spans="20:20" x14ac:dyDescent="0.35">
      <c r="T11569" s="44">
        <v>11568</v>
      </c>
    </row>
    <row r="11570" spans="20:20" x14ac:dyDescent="0.35">
      <c r="T11570" s="44">
        <v>11569</v>
      </c>
    </row>
    <row r="11571" spans="20:20" x14ac:dyDescent="0.35">
      <c r="T11571" s="44">
        <v>11570</v>
      </c>
    </row>
    <row r="11572" spans="20:20" x14ac:dyDescent="0.35">
      <c r="T11572" s="44">
        <v>11571</v>
      </c>
    </row>
    <row r="11573" spans="20:20" x14ac:dyDescent="0.35">
      <c r="T11573" s="44">
        <v>11572</v>
      </c>
    </row>
    <row r="11574" spans="20:20" x14ac:dyDescent="0.35">
      <c r="T11574" s="44">
        <v>11573</v>
      </c>
    </row>
    <row r="11575" spans="20:20" x14ac:dyDescent="0.35">
      <c r="T11575" s="44">
        <v>11574</v>
      </c>
    </row>
    <row r="11576" spans="20:20" x14ac:dyDescent="0.35">
      <c r="T11576" s="44">
        <v>11575</v>
      </c>
    </row>
    <row r="11577" spans="20:20" x14ac:dyDescent="0.35">
      <c r="T11577" s="44">
        <v>11576</v>
      </c>
    </row>
    <row r="11578" spans="20:20" x14ac:dyDescent="0.35">
      <c r="T11578" s="44">
        <v>11577</v>
      </c>
    </row>
    <row r="11579" spans="20:20" x14ac:dyDescent="0.35">
      <c r="T11579" s="44">
        <v>11578</v>
      </c>
    </row>
    <row r="11580" spans="20:20" x14ac:dyDescent="0.35">
      <c r="T11580" s="44">
        <v>11579</v>
      </c>
    </row>
    <row r="11581" spans="20:20" x14ac:dyDescent="0.35">
      <c r="T11581" s="44">
        <v>11580</v>
      </c>
    </row>
    <row r="11582" spans="20:20" x14ac:dyDescent="0.35">
      <c r="T11582" s="44">
        <v>11581</v>
      </c>
    </row>
    <row r="11583" spans="20:20" x14ac:dyDescent="0.35">
      <c r="T11583" s="44">
        <v>11582</v>
      </c>
    </row>
    <row r="11584" spans="20:20" x14ac:dyDescent="0.35">
      <c r="T11584" s="44">
        <v>11583</v>
      </c>
    </row>
    <row r="11585" spans="20:20" x14ac:dyDescent="0.35">
      <c r="T11585" s="44">
        <v>11584</v>
      </c>
    </row>
    <row r="11586" spans="20:20" x14ac:dyDescent="0.35">
      <c r="T11586" s="44">
        <v>11585</v>
      </c>
    </row>
    <row r="11587" spans="20:20" x14ac:dyDescent="0.35">
      <c r="T11587" s="44">
        <v>11586</v>
      </c>
    </row>
    <row r="11588" spans="20:20" x14ac:dyDescent="0.35">
      <c r="T11588" s="44">
        <v>11587</v>
      </c>
    </row>
    <row r="11589" spans="20:20" x14ac:dyDescent="0.35">
      <c r="T11589" s="44">
        <v>11588</v>
      </c>
    </row>
    <row r="11590" spans="20:20" x14ac:dyDescent="0.35">
      <c r="T11590" s="44">
        <v>11589</v>
      </c>
    </row>
    <row r="11591" spans="20:20" x14ac:dyDescent="0.35">
      <c r="T11591" s="44">
        <v>11590</v>
      </c>
    </row>
    <row r="11592" spans="20:20" x14ac:dyDescent="0.35">
      <c r="T11592" s="44">
        <v>11591</v>
      </c>
    </row>
    <row r="11593" spans="20:20" x14ac:dyDescent="0.35">
      <c r="T11593" s="44">
        <v>11592</v>
      </c>
    </row>
    <row r="11594" spans="20:20" x14ac:dyDescent="0.35">
      <c r="T11594" s="44">
        <v>11593</v>
      </c>
    </row>
    <row r="11595" spans="20:20" x14ac:dyDescent="0.35">
      <c r="T11595" s="44">
        <v>11594</v>
      </c>
    </row>
    <row r="11596" spans="20:20" x14ac:dyDescent="0.35">
      <c r="T11596" s="44">
        <v>11595</v>
      </c>
    </row>
    <row r="11597" spans="20:20" x14ac:dyDescent="0.35">
      <c r="T11597" s="44">
        <v>11596</v>
      </c>
    </row>
    <row r="11598" spans="20:20" x14ac:dyDescent="0.35">
      <c r="T11598" s="44">
        <v>11597</v>
      </c>
    </row>
    <row r="11599" spans="20:20" x14ac:dyDescent="0.35">
      <c r="T11599" s="44">
        <v>11598</v>
      </c>
    </row>
    <row r="11600" spans="20:20" x14ac:dyDescent="0.35">
      <c r="T11600" s="44">
        <v>11599</v>
      </c>
    </row>
    <row r="11601" spans="20:20" x14ac:dyDescent="0.35">
      <c r="T11601" s="44">
        <v>11600</v>
      </c>
    </row>
    <row r="11602" spans="20:20" x14ac:dyDescent="0.35">
      <c r="T11602" s="44">
        <v>11601</v>
      </c>
    </row>
    <row r="11603" spans="20:20" x14ac:dyDescent="0.35">
      <c r="T11603" s="44">
        <v>11602</v>
      </c>
    </row>
    <row r="11604" spans="20:20" x14ac:dyDescent="0.35">
      <c r="T11604" s="44">
        <v>11603</v>
      </c>
    </row>
    <row r="11605" spans="20:20" x14ac:dyDescent="0.35">
      <c r="T11605" s="44">
        <v>11604</v>
      </c>
    </row>
    <row r="11606" spans="20:20" x14ac:dyDescent="0.35">
      <c r="T11606" s="44">
        <v>11605</v>
      </c>
    </row>
    <row r="11607" spans="20:20" x14ac:dyDescent="0.35">
      <c r="T11607" s="44">
        <v>11606</v>
      </c>
    </row>
    <row r="11608" spans="20:20" x14ac:dyDescent="0.35">
      <c r="T11608" s="44">
        <v>11607</v>
      </c>
    </row>
    <row r="11609" spans="20:20" x14ac:dyDescent="0.35">
      <c r="T11609" s="44">
        <v>11608</v>
      </c>
    </row>
    <row r="11610" spans="20:20" x14ac:dyDescent="0.35">
      <c r="T11610" s="44">
        <v>11609</v>
      </c>
    </row>
    <row r="11611" spans="20:20" x14ac:dyDescent="0.35">
      <c r="T11611" s="44">
        <v>11610</v>
      </c>
    </row>
    <row r="11612" spans="20:20" x14ac:dyDescent="0.35">
      <c r="T11612" s="44">
        <v>11611</v>
      </c>
    </row>
    <row r="11613" spans="20:20" x14ac:dyDescent="0.35">
      <c r="T11613" s="44">
        <v>11612</v>
      </c>
    </row>
    <row r="11614" spans="20:20" x14ac:dyDescent="0.35">
      <c r="T11614" s="44">
        <v>11613</v>
      </c>
    </row>
    <row r="11615" spans="20:20" x14ac:dyDescent="0.35">
      <c r="T11615" s="44">
        <v>11614</v>
      </c>
    </row>
    <row r="11616" spans="20:20" x14ac:dyDescent="0.35">
      <c r="T11616" s="44">
        <v>11615</v>
      </c>
    </row>
    <row r="11617" spans="20:20" x14ac:dyDescent="0.35">
      <c r="T11617" s="44">
        <v>11616</v>
      </c>
    </row>
    <row r="11618" spans="20:20" x14ac:dyDescent="0.35">
      <c r="T11618" s="44">
        <v>11617</v>
      </c>
    </row>
    <row r="11619" spans="20:20" x14ac:dyDescent="0.35">
      <c r="T11619" s="44">
        <v>11618</v>
      </c>
    </row>
    <row r="11620" spans="20:20" x14ac:dyDescent="0.35">
      <c r="T11620" s="44">
        <v>11619</v>
      </c>
    </row>
    <row r="11621" spans="20:20" x14ac:dyDescent="0.35">
      <c r="T11621" s="44">
        <v>11620</v>
      </c>
    </row>
    <row r="11622" spans="20:20" x14ac:dyDescent="0.35">
      <c r="T11622" s="44">
        <v>11621</v>
      </c>
    </row>
    <row r="11623" spans="20:20" x14ac:dyDescent="0.35">
      <c r="T11623" s="44">
        <v>11622</v>
      </c>
    </row>
    <row r="11624" spans="20:20" x14ac:dyDescent="0.35">
      <c r="T11624" s="44">
        <v>11623</v>
      </c>
    </row>
    <row r="11625" spans="20:20" x14ac:dyDescent="0.35">
      <c r="T11625" s="44">
        <v>11624</v>
      </c>
    </row>
    <row r="11626" spans="20:20" x14ac:dyDescent="0.35">
      <c r="T11626" s="44">
        <v>11625</v>
      </c>
    </row>
    <row r="11627" spans="20:20" x14ac:dyDescent="0.35">
      <c r="T11627" s="44">
        <v>11626</v>
      </c>
    </row>
    <row r="11628" spans="20:20" x14ac:dyDescent="0.35">
      <c r="T11628" s="44">
        <v>11627</v>
      </c>
    </row>
    <row r="11629" spans="20:20" x14ac:dyDescent="0.35">
      <c r="T11629" s="44">
        <v>11628</v>
      </c>
    </row>
    <row r="11630" spans="20:20" x14ac:dyDescent="0.35">
      <c r="T11630" s="44">
        <v>11629</v>
      </c>
    </row>
    <row r="11631" spans="20:20" x14ac:dyDescent="0.35">
      <c r="T11631" s="44">
        <v>11630</v>
      </c>
    </row>
    <row r="11632" spans="20:20" x14ac:dyDescent="0.35">
      <c r="T11632" s="44">
        <v>11631</v>
      </c>
    </row>
    <row r="11633" spans="20:20" x14ac:dyDescent="0.35">
      <c r="T11633" s="44">
        <v>11632</v>
      </c>
    </row>
    <row r="11634" spans="20:20" x14ac:dyDescent="0.35">
      <c r="T11634" s="44">
        <v>11633</v>
      </c>
    </row>
    <row r="11635" spans="20:20" x14ac:dyDescent="0.35">
      <c r="T11635" s="44">
        <v>11634</v>
      </c>
    </row>
    <row r="11636" spans="20:20" x14ac:dyDescent="0.35">
      <c r="T11636" s="44">
        <v>11635</v>
      </c>
    </row>
    <row r="11637" spans="20:20" x14ac:dyDescent="0.35">
      <c r="T11637" s="44">
        <v>11636</v>
      </c>
    </row>
    <row r="11638" spans="20:20" x14ac:dyDescent="0.35">
      <c r="T11638" s="44">
        <v>11637</v>
      </c>
    </row>
    <row r="11639" spans="20:20" x14ac:dyDescent="0.35">
      <c r="T11639" s="44">
        <v>11638</v>
      </c>
    </row>
    <row r="11640" spans="20:20" x14ac:dyDescent="0.35">
      <c r="T11640" s="44">
        <v>11639</v>
      </c>
    </row>
    <row r="11641" spans="20:20" x14ac:dyDescent="0.35">
      <c r="T11641" s="44">
        <v>11640</v>
      </c>
    </row>
    <row r="11642" spans="20:20" x14ac:dyDescent="0.35">
      <c r="T11642" s="44">
        <v>11641</v>
      </c>
    </row>
    <row r="11643" spans="20:20" x14ac:dyDescent="0.35">
      <c r="T11643" s="44">
        <v>11642</v>
      </c>
    </row>
    <row r="11644" spans="20:20" x14ac:dyDescent="0.35">
      <c r="T11644" s="44">
        <v>11643</v>
      </c>
    </row>
    <row r="11645" spans="20:20" x14ac:dyDescent="0.35">
      <c r="T11645" s="44">
        <v>11644</v>
      </c>
    </row>
    <row r="11646" spans="20:20" x14ac:dyDescent="0.35">
      <c r="T11646" s="44">
        <v>11645</v>
      </c>
    </row>
    <row r="11647" spans="20:20" x14ac:dyDescent="0.35">
      <c r="T11647" s="44">
        <v>11646</v>
      </c>
    </row>
    <row r="11648" spans="20:20" x14ac:dyDescent="0.35">
      <c r="T11648" s="44">
        <v>11647</v>
      </c>
    </row>
    <row r="11649" spans="20:20" x14ac:dyDescent="0.35">
      <c r="T11649" s="44">
        <v>11648</v>
      </c>
    </row>
    <row r="11650" spans="20:20" x14ac:dyDescent="0.35">
      <c r="T11650" s="44">
        <v>11649</v>
      </c>
    </row>
    <row r="11651" spans="20:20" x14ac:dyDescent="0.35">
      <c r="T11651" s="44">
        <v>11650</v>
      </c>
    </row>
    <row r="11652" spans="20:20" x14ac:dyDescent="0.35">
      <c r="T11652" s="44">
        <v>11651</v>
      </c>
    </row>
    <row r="11653" spans="20:20" x14ac:dyDescent="0.35">
      <c r="T11653" s="44">
        <v>11652</v>
      </c>
    </row>
    <row r="11654" spans="20:20" x14ac:dyDescent="0.35">
      <c r="T11654" s="44">
        <v>11653</v>
      </c>
    </row>
    <row r="11655" spans="20:20" x14ac:dyDescent="0.35">
      <c r="T11655" s="44">
        <v>11654</v>
      </c>
    </row>
    <row r="11656" spans="20:20" x14ac:dyDescent="0.35">
      <c r="T11656" s="44">
        <v>11655</v>
      </c>
    </row>
    <row r="11657" spans="20:20" x14ac:dyDescent="0.35">
      <c r="T11657" s="44">
        <v>11656</v>
      </c>
    </row>
    <row r="11658" spans="20:20" x14ac:dyDescent="0.35">
      <c r="T11658" s="44">
        <v>11657</v>
      </c>
    </row>
    <row r="11659" spans="20:20" x14ac:dyDescent="0.35">
      <c r="T11659" s="44">
        <v>11658</v>
      </c>
    </row>
    <row r="11660" spans="20:20" x14ac:dyDescent="0.35">
      <c r="T11660" s="44">
        <v>11659</v>
      </c>
    </row>
    <row r="11661" spans="20:20" x14ac:dyDescent="0.35">
      <c r="T11661" s="44">
        <v>11660</v>
      </c>
    </row>
    <row r="11662" spans="20:20" x14ac:dyDescent="0.35">
      <c r="T11662" s="44">
        <v>11661</v>
      </c>
    </row>
    <row r="11663" spans="20:20" x14ac:dyDescent="0.35">
      <c r="T11663" s="44">
        <v>11662</v>
      </c>
    </row>
    <row r="11664" spans="20:20" x14ac:dyDescent="0.35">
      <c r="T11664" s="44">
        <v>11663</v>
      </c>
    </row>
    <row r="11665" spans="20:20" x14ac:dyDescent="0.35">
      <c r="T11665" s="44">
        <v>11664</v>
      </c>
    </row>
    <row r="11666" spans="20:20" x14ac:dyDescent="0.35">
      <c r="T11666" s="44">
        <v>11665</v>
      </c>
    </row>
    <row r="11667" spans="20:20" x14ac:dyDescent="0.35">
      <c r="T11667" s="44">
        <v>11666</v>
      </c>
    </row>
    <row r="11668" spans="20:20" x14ac:dyDescent="0.35">
      <c r="T11668" s="44">
        <v>11667</v>
      </c>
    </row>
    <row r="11669" spans="20:20" x14ac:dyDescent="0.35">
      <c r="T11669" s="44">
        <v>11668</v>
      </c>
    </row>
    <row r="11670" spans="20:20" x14ac:dyDescent="0.35">
      <c r="T11670" s="44">
        <v>11669</v>
      </c>
    </row>
    <row r="11671" spans="20:20" x14ac:dyDescent="0.35">
      <c r="T11671" s="44">
        <v>11670</v>
      </c>
    </row>
    <row r="11672" spans="20:20" x14ac:dyDescent="0.35">
      <c r="T11672" s="44">
        <v>11671</v>
      </c>
    </row>
    <row r="11673" spans="20:20" x14ac:dyDescent="0.35">
      <c r="T11673" s="44">
        <v>11672</v>
      </c>
    </row>
    <row r="11674" spans="20:20" x14ac:dyDescent="0.35">
      <c r="T11674" s="44">
        <v>11673</v>
      </c>
    </row>
    <row r="11675" spans="20:20" x14ac:dyDescent="0.35">
      <c r="T11675" s="44">
        <v>11674</v>
      </c>
    </row>
    <row r="11676" spans="20:20" x14ac:dyDescent="0.35">
      <c r="T11676" s="44">
        <v>11675</v>
      </c>
    </row>
    <row r="11677" spans="20:20" x14ac:dyDescent="0.35">
      <c r="T11677" s="44">
        <v>11676</v>
      </c>
    </row>
    <row r="11678" spans="20:20" x14ac:dyDescent="0.35">
      <c r="T11678" s="44">
        <v>11677</v>
      </c>
    </row>
    <row r="11679" spans="20:20" x14ac:dyDescent="0.35">
      <c r="T11679" s="44">
        <v>11678</v>
      </c>
    </row>
    <row r="11680" spans="20:20" x14ac:dyDescent="0.35">
      <c r="T11680" s="44">
        <v>11679</v>
      </c>
    </row>
    <row r="11681" spans="20:20" x14ac:dyDescent="0.35">
      <c r="T11681" s="44">
        <v>11680</v>
      </c>
    </row>
    <row r="11682" spans="20:20" x14ac:dyDescent="0.35">
      <c r="T11682" s="44">
        <v>11681</v>
      </c>
    </row>
    <row r="11683" spans="20:20" x14ac:dyDescent="0.35">
      <c r="T11683" s="44">
        <v>11682</v>
      </c>
    </row>
    <row r="11684" spans="20:20" x14ac:dyDescent="0.35">
      <c r="T11684" s="44">
        <v>11683</v>
      </c>
    </row>
    <row r="11685" spans="20:20" x14ac:dyDescent="0.35">
      <c r="T11685" s="44">
        <v>11684</v>
      </c>
    </row>
    <row r="11686" spans="20:20" x14ac:dyDescent="0.35">
      <c r="T11686" s="44">
        <v>11685</v>
      </c>
    </row>
    <row r="11687" spans="20:20" x14ac:dyDescent="0.35">
      <c r="T11687" s="44">
        <v>11686</v>
      </c>
    </row>
    <row r="11688" spans="20:20" x14ac:dyDescent="0.35">
      <c r="T11688" s="44">
        <v>11687</v>
      </c>
    </row>
    <row r="11689" spans="20:20" x14ac:dyDescent="0.35">
      <c r="T11689" s="44">
        <v>11688</v>
      </c>
    </row>
    <row r="11690" spans="20:20" x14ac:dyDescent="0.35">
      <c r="T11690" s="44">
        <v>11689</v>
      </c>
    </row>
    <row r="11691" spans="20:20" x14ac:dyDescent="0.35">
      <c r="T11691" s="44">
        <v>11690</v>
      </c>
    </row>
    <row r="11692" spans="20:20" x14ac:dyDescent="0.35">
      <c r="T11692" s="44">
        <v>11691</v>
      </c>
    </row>
    <row r="11693" spans="20:20" x14ac:dyDescent="0.35">
      <c r="T11693" s="44">
        <v>11692</v>
      </c>
    </row>
    <row r="11694" spans="20:20" x14ac:dyDescent="0.35">
      <c r="T11694" s="44">
        <v>11693</v>
      </c>
    </row>
    <row r="11695" spans="20:20" x14ac:dyDescent="0.35">
      <c r="T11695" s="44">
        <v>11694</v>
      </c>
    </row>
    <row r="11696" spans="20:20" x14ac:dyDescent="0.35">
      <c r="T11696" s="44">
        <v>11695</v>
      </c>
    </row>
    <row r="11697" spans="20:20" x14ac:dyDescent="0.35">
      <c r="T11697" s="44">
        <v>11696</v>
      </c>
    </row>
    <row r="11698" spans="20:20" x14ac:dyDescent="0.35">
      <c r="T11698" s="44">
        <v>11697</v>
      </c>
    </row>
    <row r="11699" spans="20:20" x14ac:dyDescent="0.35">
      <c r="T11699" s="44">
        <v>11698</v>
      </c>
    </row>
    <row r="11700" spans="20:20" x14ac:dyDescent="0.35">
      <c r="T11700" s="44">
        <v>11699</v>
      </c>
    </row>
    <row r="11701" spans="20:20" x14ac:dyDescent="0.35">
      <c r="T11701" s="44">
        <v>11700</v>
      </c>
    </row>
    <row r="11702" spans="20:20" x14ac:dyDescent="0.35">
      <c r="T11702" s="44">
        <v>11701</v>
      </c>
    </row>
    <row r="11703" spans="20:20" x14ac:dyDescent="0.35">
      <c r="T11703" s="44">
        <v>11702</v>
      </c>
    </row>
    <row r="11704" spans="20:20" x14ac:dyDescent="0.35">
      <c r="T11704" s="44">
        <v>11703</v>
      </c>
    </row>
    <row r="11705" spans="20:20" x14ac:dyDescent="0.35">
      <c r="T11705" s="44">
        <v>11704</v>
      </c>
    </row>
    <row r="11706" spans="20:20" x14ac:dyDescent="0.35">
      <c r="T11706" s="44">
        <v>11705</v>
      </c>
    </row>
    <row r="11707" spans="20:20" x14ac:dyDescent="0.35">
      <c r="T11707" s="44">
        <v>11706</v>
      </c>
    </row>
    <row r="11708" spans="20:20" x14ac:dyDescent="0.35">
      <c r="T11708" s="44">
        <v>11707</v>
      </c>
    </row>
    <row r="11709" spans="20:20" x14ac:dyDescent="0.35">
      <c r="T11709" s="44">
        <v>11708</v>
      </c>
    </row>
    <row r="11710" spans="20:20" x14ac:dyDescent="0.35">
      <c r="T11710" s="44">
        <v>11709</v>
      </c>
    </row>
    <row r="11711" spans="20:20" x14ac:dyDescent="0.35">
      <c r="T11711" s="44">
        <v>11710</v>
      </c>
    </row>
    <row r="11712" spans="20:20" x14ac:dyDescent="0.35">
      <c r="T11712" s="44">
        <v>11711</v>
      </c>
    </row>
    <row r="11713" spans="20:20" x14ac:dyDescent="0.35">
      <c r="T11713" s="44">
        <v>11712</v>
      </c>
    </row>
    <row r="11714" spans="20:20" x14ac:dyDescent="0.35">
      <c r="T11714" s="44">
        <v>11713</v>
      </c>
    </row>
    <row r="11715" spans="20:20" x14ac:dyDescent="0.35">
      <c r="T11715" s="44">
        <v>11714</v>
      </c>
    </row>
    <row r="11716" spans="20:20" x14ac:dyDescent="0.35">
      <c r="T11716" s="44">
        <v>11715</v>
      </c>
    </row>
    <row r="11717" spans="20:20" x14ac:dyDescent="0.35">
      <c r="T11717" s="44">
        <v>11716</v>
      </c>
    </row>
    <row r="11718" spans="20:20" x14ac:dyDescent="0.35">
      <c r="T11718" s="44">
        <v>11717</v>
      </c>
    </row>
    <row r="11719" spans="20:20" x14ac:dyDescent="0.35">
      <c r="T11719" s="44">
        <v>11718</v>
      </c>
    </row>
    <row r="11720" spans="20:20" x14ac:dyDescent="0.35">
      <c r="T11720" s="44">
        <v>11719</v>
      </c>
    </row>
    <row r="11721" spans="20:20" x14ac:dyDescent="0.35">
      <c r="T11721" s="44">
        <v>11720</v>
      </c>
    </row>
    <row r="11722" spans="20:20" x14ac:dyDescent="0.35">
      <c r="T11722" s="44">
        <v>11721</v>
      </c>
    </row>
    <row r="11723" spans="20:20" x14ac:dyDescent="0.35">
      <c r="T11723" s="44">
        <v>11722</v>
      </c>
    </row>
    <row r="11724" spans="20:20" x14ac:dyDescent="0.35">
      <c r="T11724" s="44">
        <v>11723</v>
      </c>
    </row>
    <row r="11725" spans="20:20" x14ac:dyDescent="0.35">
      <c r="T11725" s="44">
        <v>11724</v>
      </c>
    </row>
    <row r="11726" spans="20:20" x14ac:dyDescent="0.35">
      <c r="T11726" s="44">
        <v>11725</v>
      </c>
    </row>
    <row r="11727" spans="20:20" x14ac:dyDescent="0.35">
      <c r="T11727" s="44">
        <v>11726</v>
      </c>
    </row>
    <row r="11728" spans="20:20" x14ac:dyDescent="0.35">
      <c r="T11728" s="44">
        <v>11727</v>
      </c>
    </row>
    <row r="11729" spans="20:20" x14ac:dyDescent="0.35">
      <c r="T11729" s="44">
        <v>11728</v>
      </c>
    </row>
    <row r="11730" spans="20:20" x14ac:dyDescent="0.35">
      <c r="T11730" s="44">
        <v>11729</v>
      </c>
    </row>
    <row r="11731" spans="20:20" x14ac:dyDescent="0.35">
      <c r="T11731" s="44">
        <v>11730</v>
      </c>
    </row>
    <row r="11732" spans="20:20" x14ac:dyDescent="0.35">
      <c r="T11732" s="44">
        <v>11731</v>
      </c>
    </row>
    <row r="11733" spans="20:20" x14ac:dyDescent="0.35">
      <c r="T11733" s="44">
        <v>11732</v>
      </c>
    </row>
    <row r="11734" spans="20:20" x14ac:dyDescent="0.35">
      <c r="T11734" s="44">
        <v>11733</v>
      </c>
    </row>
    <row r="11735" spans="20:20" x14ac:dyDescent="0.35">
      <c r="T11735" s="44">
        <v>11734</v>
      </c>
    </row>
    <row r="11736" spans="20:20" x14ac:dyDescent="0.35">
      <c r="T11736" s="44">
        <v>11735</v>
      </c>
    </row>
    <row r="11737" spans="20:20" x14ac:dyDescent="0.35">
      <c r="T11737" s="44">
        <v>11736</v>
      </c>
    </row>
    <row r="11738" spans="20:20" x14ac:dyDescent="0.35">
      <c r="T11738" s="44">
        <v>11737</v>
      </c>
    </row>
    <row r="11739" spans="20:20" x14ac:dyDescent="0.35">
      <c r="T11739" s="44">
        <v>11738</v>
      </c>
    </row>
    <row r="11740" spans="20:20" x14ac:dyDescent="0.35">
      <c r="T11740" s="44">
        <v>11739</v>
      </c>
    </row>
    <row r="11741" spans="20:20" x14ac:dyDescent="0.35">
      <c r="T11741" s="44">
        <v>11740</v>
      </c>
    </row>
    <row r="11742" spans="20:20" x14ac:dyDescent="0.35">
      <c r="T11742" s="44">
        <v>11741</v>
      </c>
    </row>
    <row r="11743" spans="20:20" x14ac:dyDescent="0.35">
      <c r="T11743" s="44">
        <v>11742</v>
      </c>
    </row>
    <row r="11744" spans="20:20" x14ac:dyDescent="0.35">
      <c r="T11744" s="44">
        <v>11743</v>
      </c>
    </row>
    <row r="11745" spans="20:20" x14ac:dyDescent="0.35">
      <c r="T11745" s="44">
        <v>11744</v>
      </c>
    </row>
    <row r="11746" spans="20:20" x14ac:dyDescent="0.35">
      <c r="T11746" s="44">
        <v>11745</v>
      </c>
    </row>
    <row r="11747" spans="20:20" x14ac:dyDescent="0.35">
      <c r="T11747" s="44">
        <v>11746</v>
      </c>
    </row>
    <row r="11748" spans="20:20" x14ac:dyDescent="0.35">
      <c r="T11748" s="44">
        <v>11747</v>
      </c>
    </row>
    <row r="11749" spans="20:20" x14ac:dyDescent="0.35">
      <c r="T11749" s="44">
        <v>11748</v>
      </c>
    </row>
    <row r="11750" spans="20:20" x14ac:dyDescent="0.35">
      <c r="T11750" s="44">
        <v>11749</v>
      </c>
    </row>
    <row r="11751" spans="20:20" x14ac:dyDescent="0.35">
      <c r="T11751" s="44">
        <v>11750</v>
      </c>
    </row>
    <row r="11752" spans="20:20" x14ac:dyDescent="0.35">
      <c r="T11752" s="44">
        <v>11751</v>
      </c>
    </row>
    <row r="11753" spans="20:20" x14ac:dyDescent="0.35">
      <c r="T11753" s="44">
        <v>11752</v>
      </c>
    </row>
    <row r="11754" spans="20:20" x14ac:dyDescent="0.35">
      <c r="T11754" s="44">
        <v>11753</v>
      </c>
    </row>
    <row r="11755" spans="20:20" x14ac:dyDescent="0.35">
      <c r="T11755" s="44">
        <v>11754</v>
      </c>
    </row>
    <row r="11756" spans="20:20" x14ac:dyDescent="0.35">
      <c r="T11756" s="44">
        <v>11755</v>
      </c>
    </row>
    <row r="11757" spans="20:20" x14ac:dyDescent="0.35">
      <c r="T11757" s="44">
        <v>11756</v>
      </c>
    </row>
    <row r="11758" spans="20:20" x14ac:dyDescent="0.35">
      <c r="T11758" s="44">
        <v>11757</v>
      </c>
    </row>
    <row r="11759" spans="20:20" x14ac:dyDescent="0.35">
      <c r="T11759" s="44">
        <v>11758</v>
      </c>
    </row>
    <row r="11760" spans="20:20" x14ac:dyDescent="0.35">
      <c r="T11760" s="44">
        <v>11759</v>
      </c>
    </row>
    <row r="11761" spans="20:20" x14ac:dyDescent="0.35">
      <c r="T11761" s="44">
        <v>11760</v>
      </c>
    </row>
    <row r="11762" spans="20:20" x14ac:dyDescent="0.35">
      <c r="T11762" s="44">
        <v>11761</v>
      </c>
    </row>
    <row r="11763" spans="20:20" x14ac:dyDescent="0.35">
      <c r="T11763" s="44">
        <v>11762</v>
      </c>
    </row>
    <row r="11764" spans="20:20" x14ac:dyDescent="0.35">
      <c r="T11764" s="44">
        <v>11763</v>
      </c>
    </row>
    <row r="11765" spans="20:20" x14ac:dyDescent="0.35">
      <c r="T11765" s="44">
        <v>11764</v>
      </c>
    </row>
    <row r="11766" spans="20:20" x14ac:dyDescent="0.35">
      <c r="T11766" s="44">
        <v>11765</v>
      </c>
    </row>
    <row r="11767" spans="20:20" x14ac:dyDescent="0.35">
      <c r="T11767" s="44">
        <v>11766</v>
      </c>
    </row>
    <row r="11768" spans="20:20" x14ac:dyDescent="0.35">
      <c r="T11768" s="44">
        <v>11767</v>
      </c>
    </row>
    <row r="11769" spans="20:20" x14ac:dyDescent="0.35">
      <c r="T11769" s="44">
        <v>11768</v>
      </c>
    </row>
    <row r="11770" spans="20:20" x14ac:dyDescent="0.35">
      <c r="T11770" s="44">
        <v>11769</v>
      </c>
    </row>
    <row r="11771" spans="20:20" x14ac:dyDescent="0.35">
      <c r="T11771" s="44">
        <v>11770</v>
      </c>
    </row>
    <row r="11772" spans="20:20" x14ac:dyDescent="0.35">
      <c r="T11772" s="44">
        <v>11771</v>
      </c>
    </row>
    <row r="11773" spans="20:20" x14ac:dyDescent="0.35">
      <c r="T11773" s="44">
        <v>11772</v>
      </c>
    </row>
    <row r="11774" spans="20:20" x14ac:dyDescent="0.35">
      <c r="T11774" s="44">
        <v>11773</v>
      </c>
    </row>
    <row r="11775" spans="20:20" x14ac:dyDescent="0.35">
      <c r="T11775" s="44">
        <v>11774</v>
      </c>
    </row>
    <row r="11776" spans="20:20" x14ac:dyDescent="0.35">
      <c r="T11776" s="44">
        <v>11775</v>
      </c>
    </row>
    <row r="11777" spans="20:20" x14ac:dyDescent="0.35">
      <c r="T11777" s="44">
        <v>11776</v>
      </c>
    </row>
    <row r="11778" spans="20:20" x14ac:dyDescent="0.35">
      <c r="T11778" s="44">
        <v>11777</v>
      </c>
    </row>
    <row r="11779" spans="20:20" x14ac:dyDescent="0.35">
      <c r="T11779" s="44">
        <v>11778</v>
      </c>
    </row>
    <row r="11780" spans="20:20" x14ac:dyDescent="0.35">
      <c r="T11780" s="44">
        <v>11779</v>
      </c>
    </row>
    <row r="11781" spans="20:20" x14ac:dyDescent="0.35">
      <c r="T11781" s="44">
        <v>11780</v>
      </c>
    </row>
    <row r="11782" spans="20:20" x14ac:dyDescent="0.35">
      <c r="T11782" s="44">
        <v>11781</v>
      </c>
    </row>
    <row r="11783" spans="20:20" x14ac:dyDescent="0.35">
      <c r="T11783" s="44">
        <v>11782</v>
      </c>
    </row>
    <row r="11784" spans="20:20" x14ac:dyDescent="0.35">
      <c r="T11784" s="44">
        <v>11783</v>
      </c>
    </row>
    <row r="11785" spans="20:20" x14ac:dyDescent="0.35">
      <c r="T11785" s="44">
        <v>11784</v>
      </c>
    </row>
    <row r="11786" spans="20:20" x14ac:dyDescent="0.35">
      <c r="T11786" s="44">
        <v>11785</v>
      </c>
    </row>
    <row r="11787" spans="20:20" x14ac:dyDescent="0.35">
      <c r="T11787" s="44">
        <v>11786</v>
      </c>
    </row>
    <row r="11788" spans="20:20" x14ac:dyDescent="0.35">
      <c r="T11788" s="44">
        <v>11787</v>
      </c>
    </row>
    <row r="11789" spans="20:20" x14ac:dyDescent="0.35">
      <c r="T11789" s="44">
        <v>11788</v>
      </c>
    </row>
    <row r="11790" spans="20:20" x14ac:dyDescent="0.35">
      <c r="T11790" s="44">
        <v>11789</v>
      </c>
    </row>
    <row r="11791" spans="20:20" x14ac:dyDescent="0.35">
      <c r="T11791" s="44">
        <v>11790</v>
      </c>
    </row>
    <row r="11792" spans="20:20" x14ac:dyDescent="0.35">
      <c r="T11792" s="44">
        <v>11791</v>
      </c>
    </row>
    <row r="11793" spans="20:20" x14ac:dyDescent="0.35">
      <c r="T11793" s="44">
        <v>11792</v>
      </c>
    </row>
    <row r="11794" spans="20:20" x14ac:dyDescent="0.35">
      <c r="T11794" s="44">
        <v>11793</v>
      </c>
    </row>
    <row r="11795" spans="20:20" x14ac:dyDescent="0.35">
      <c r="T11795" s="44">
        <v>11794</v>
      </c>
    </row>
    <row r="11796" spans="20:20" x14ac:dyDescent="0.35">
      <c r="T11796" s="44">
        <v>11795</v>
      </c>
    </row>
    <row r="11797" spans="20:20" x14ac:dyDescent="0.35">
      <c r="T11797" s="44">
        <v>11796</v>
      </c>
    </row>
    <row r="11798" spans="20:20" x14ac:dyDescent="0.35">
      <c r="T11798" s="44">
        <v>11797</v>
      </c>
    </row>
    <row r="11799" spans="20:20" x14ac:dyDescent="0.35">
      <c r="T11799" s="44">
        <v>11798</v>
      </c>
    </row>
    <row r="11800" spans="20:20" x14ac:dyDescent="0.35">
      <c r="T11800" s="44">
        <v>11799</v>
      </c>
    </row>
    <row r="11801" spans="20:20" x14ac:dyDescent="0.35">
      <c r="T11801" s="44">
        <v>11800</v>
      </c>
    </row>
    <row r="11802" spans="20:20" x14ac:dyDescent="0.35">
      <c r="T11802" s="44">
        <v>11801</v>
      </c>
    </row>
    <row r="11803" spans="20:20" x14ac:dyDescent="0.35">
      <c r="T11803" s="44">
        <v>11802</v>
      </c>
    </row>
    <row r="11804" spans="20:20" x14ac:dyDescent="0.35">
      <c r="T11804" s="44">
        <v>11803</v>
      </c>
    </row>
    <row r="11805" spans="20:20" x14ac:dyDescent="0.35">
      <c r="T11805" s="44">
        <v>11804</v>
      </c>
    </row>
    <row r="11806" spans="20:20" x14ac:dyDescent="0.35">
      <c r="T11806" s="44">
        <v>11805</v>
      </c>
    </row>
    <row r="11807" spans="20:20" x14ac:dyDescent="0.35">
      <c r="T11807" s="44">
        <v>11806</v>
      </c>
    </row>
    <row r="11808" spans="20:20" x14ac:dyDescent="0.35">
      <c r="T11808" s="44">
        <v>11807</v>
      </c>
    </row>
    <row r="11809" spans="20:20" x14ac:dyDescent="0.35">
      <c r="T11809" s="44">
        <v>11808</v>
      </c>
    </row>
    <row r="11810" spans="20:20" x14ac:dyDescent="0.35">
      <c r="T11810" s="44">
        <v>11809</v>
      </c>
    </row>
    <row r="11811" spans="20:20" x14ac:dyDescent="0.35">
      <c r="T11811" s="44">
        <v>11810</v>
      </c>
    </row>
    <row r="11812" spans="20:20" x14ac:dyDescent="0.35">
      <c r="T11812" s="44">
        <v>11811</v>
      </c>
    </row>
    <row r="11813" spans="20:20" x14ac:dyDescent="0.35">
      <c r="T11813" s="44">
        <v>11812</v>
      </c>
    </row>
    <row r="11814" spans="20:20" x14ac:dyDescent="0.35">
      <c r="T11814" s="44">
        <v>11813</v>
      </c>
    </row>
    <row r="11815" spans="20:20" x14ac:dyDescent="0.35">
      <c r="T11815" s="44">
        <v>11814</v>
      </c>
    </row>
    <row r="11816" spans="20:20" x14ac:dyDescent="0.35">
      <c r="T11816" s="44">
        <v>11815</v>
      </c>
    </row>
    <row r="11817" spans="20:20" x14ac:dyDescent="0.35">
      <c r="T11817" s="44">
        <v>11816</v>
      </c>
    </row>
    <row r="11818" spans="20:20" x14ac:dyDescent="0.35">
      <c r="T11818" s="44">
        <v>11817</v>
      </c>
    </row>
    <row r="11819" spans="20:20" x14ac:dyDescent="0.35">
      <c r="T11819" s="44">
        <v>11818</v>
      </c>
    </row>
    <row r="11820" spans="20:20" x14ac:dyDescent="0.35">
      <c r="T11820" s="44">
        <v>11819</v>
      </c>
    </row>
    <row r="11821" spans="20:20" x14ac:dyDescent="0.35">
      <c r="T11821" s="44">
        <v>11820</v>
      </c>
    </row>
    <row r="11822" spans="20:20" x14ac:dyDescent="0.35">
      <c r="T11822" s="44">
        <v>11821</v>
      </c>
    </row>
    <row r="11823" spans="20:20" x14ac:dyDescent="0.35">
      <c r="T11823" s="44">
        <v>11822</v>
      </c>
    </row>
    <row r="11824" spans="20:20" x14ac:dyDescent="0.35">
      <c r="T11824" s="44">
        <v>11823</v>
      </c>
    </row>
    <row r="11825" spans="20:20" x14ac:dyDescent="0.35">
      <c r="T11825" s="44">
        <v>11824</v>
      </c>
    </row>
    <row r="11826" spans="20:20" x14ac:dyDescent="0.35">
      <c r="T11826" s="44">
        <v>11825</v>
      </c>
    </row>
    <row r="11827" spans="20:20" x14ac:dyDescent="0.35">
      <c r="T11827" s="44">
        <v>11826</v>
      </c>
    </row>
    <row r="11828" spans="20:20" x14ac:dyDescent="0.35">
      <c r="T11828" s="44">
        <v>11827</v>
      </c>
    </row>
    <row r="11829" spans="20:20" x14ac:dyDescent="0.35">
      <c r="T11829" s="44">
        <v>11828</v>
      </c>
    </row>
    <row r="11830" spans="20:20" x14ac:dyDescent="0.35">
      <c r="T11830" s="44">
        <v>11829</v>
      </c>
    </row>
    <row r="11831" spans="20:20" x14ac:dyDescent="0.35">
      <c r="T11831" s="44">
        <v>11830</v>
      </c>
    </row>
    <row r="11832" spans="20:20" x14ac:dyDescent="0.35">
      <c r="T11832" s="44">
        <v>11831</v>
      </c>
    </row>
    <row r="11833" spans="20:20" x14ac:dyDescent="0.35">
      <c r="T11833" s="44">
        <v>11832</v>
      </c>
    </row>
    <row r="11834" spans="20:20" x14ac:dyDescent="0.35">
      <c r="T11834" s="44">
        <v>11833</v>
      </c>
    </row>
    <row r="11835" spans="20:20" x14ac:dyDescent="0.35">
      <c r="T11835" s="44">
        <v>11834</v>
      </c>
    </row>
    <row r="11836" spans="20:20" x14ac:dyDescent="0.35">
      <c r="T11836" s="44">
        <v>11835</v>
      </c>
    </row>
    <row r="11837" spans="20:20" x14ac:dyDescent="0.35">
      <c r="T11837" s="44">
        <v>11836</v>
      </c>
    </row>
    <row r="11838" spans="20:20" x14ac:dyDescent="0.35">
      <c r="T11838" s="44">
        <v>11837</v>
      </c>
    </row>
    <row r="11839" spans="20:20" x14ac:dyDescent="0.35">
      <c r="T11839" s="44">
        <v>11838</v>
      </c>
    </row>
    <row r="11840" spans="20:20" x14ac:dyDescent="0.35">
      <c r="T11840" s="44">
        <v>11839</v>
      </c>
    </row>
    <row r="11841" spans="20:20" x14ac:dyDescent="0.35">
      <c r="T11841" s="44">
        <v>11840</v>
      </c>
    </row>
    <row r="11842" spans="20:20" x14ac:dyDescent="0.35">
      <c r="T11842" s="44">
        <v>11841</v>
      </c>
    </row>
    <row r="11843" spans="20:20" x14ac:dyDescent="0.35">
      <c r="T11843" s="44">
        <v>11842</v>
      </c>
    </row>
    <row r="11844" spans="20:20" x14ac:dyDescent="0.35">
      <c r="T11844" s="44">
        <v>11843</v>
      </c>
    </row>
    <row r="11845" spans="20:20" x14ac:dyDescent="0.35">
      <c r="T11845" s="44">
        <v>11844</v>
      </c>
    </row>
    <row r="11846" spans="20:20" x14ac:dyDescent="0.35">
      <c r="T11846" s="44">
        <v>11845</v>
      </c>
    </row>
    <row r="11847" spans="20:20" x14ac:dyDescent="0.35">
      <c r="T11847" s="44">
        <v>11846</v>
      </c>
    </row>
    <row r="11848" spans="20:20" x14ac:dyDescent="0.35">
      <c r="T11848" s="44">
        <v>11847</v>
      </c>
    </row>
    <row r="11849" spans="20:20" x14ac:dyDescent="0.35">
      <c r="T11849" s="44">
        <v>11848</v>
      </c>
    </row>
    <row r="11850" spans="20:20" x14ac:dyDescent="0.35">
      <c r="T11850" s="44">
        <v>11849</v>
      </c>
    </row>
    <row r="11851" spans="20:20" x14ac:dyDescent="0.35">
      <c r="T11851" s="44">
        <v>11850</v>
      </c>
    </row>
    <row r="11852" spans="20:20" x14ac:dyDescent="0.35">
      <c r="T11852" s="44">
        <v>11851</v>
      </c>
    </row>
    <row r="11853" spans="20:20" x14ac:dyDescent="0.35">
      <c r="T11853" s="44">
        <v>11852</v>
      </c>
    </row>
    <row r="11854" spans="20:20" x14ac:dyDescent="0.35">
      <c r="T11854" s="44">
        <v>11853</v>
      </c>
    </row>
    <row r="11855" spans="20:20" x14ac:dyDescent="0.35">
      <c r="T11855" s="44">
        <v>11854</v>
      </c>
    </row>
    <row r="11856" spans="20:20" x14ac:dyDescent="0.35">
      <c r="T11856" s="44">
        <v>11855</v>
      </c>
    </row>
    <row r="11857" spans="20:20" x14ac:dyDescent="0.35">
      <c r="T11857" s="44">
        <v>11856</v>
      </c>
    </row>
    <row r="11858" spans="20:20" x14ac:dyDescent="0.35">
      <c r="T11858" s="44">
        <v>11857</v>
      </c>
    </row>
    <row r="11859" spans="20:20" x14ac:dyDescent="0.35">
      <c r="T11859" s="44">
        <v>11858</v>
      </c>
    </row>
    <row r="11860" spans="20:20" x14ac:dyDescent="0.35">
      <c r="T11860" s="44">
        <v>11859</v>
      </c>
    </row>
    <row r="11861" spans="20:20" x14ac:dyDescent="0.35">
      <c r="T11861" s="44">
        <v>11860</v>
      </c>
    </row>
    <row r="11862" spans="20:20" x14ac:dyDescent="0.35">
      <c r="T11862" s="44">
        <v>11861</v>
      </c>
    </row>
    <row r="11863" spans="20:20" x14ac:dyDescent="0.35">
      <c r="T11863" s="44">
        <v>11862</v>
      </c>
    </row>
    <row r="11864" spans="20:20" x14ac:dyDescent="0.35">
      <c r="T11864" s="44">
        <v>11863</v>
      </c>
    </row>
    <row r="11865" spans="20:20" x14ac:dyDescent="0.35">
      <c r="T11865" s="44">
        <v>11864</v>
      </c>
    </row>
    <row r="11866" spans="20:20" x14ac:dyDescent="0.35">
      <c r="T11866" s="44">
        <v>11865</v>
      </c>
    </row>
    <row r="11867" spans="20:20" x14ac:dyDescent="0.35">
      <c r="T11867" s="44">
        <v>11866</v>
      </c>
    </row>
    <row r="11868" spans="20:20" x14ac:dyDescent="0.35">
      <c r="T11868" s="44">
        <v>11867</v>
      </c>
    </row>
    <row r="11869" spans="20:20" x14ac:dyDescent="0.35">
      <c r="T11869" s="44">
        <v>11868</v>
      </c>
    </row>
    <row r="11870" spans="20:20" x14ac:dyDescent="0.35">
      <c r="T11870" s="44">
        <v>11869</v>
      </c>
    </row>
    <row r="11871" spans="20:20" x14ac:dyDescent="0.35">
      <c r="T11871" s="44">
        <v>11870</v>
      </c>
    </row>
    <row r="11872" spans="20:20" x14ac:dyDescent="0.35">
      <c r="T11872" s="44">
        <v>11871</v>
      </c>
    </row>
    <row r="11873" spans="20:20" x14ac:dyDescent="0.35">
      <c r="T11873" s="44">
        <v>11872</v>
      </c>
    </row>
    <row r="11874" spans="20:20" x14ac:dyDescent="0.35">
      <c r="T11874" s="44">
        <v>11873</v>
      </c>
    </row>
    <row r="11875" spans="20:20" x14ac:dyDescent="0.35">
      <c r="T11875" s="44">
        <v>11874</v>
      </c>
    </row>
    <row r="11876" spans="20:20" x14ac:dyDescent="0.35">
      <c r="T11876" s="44">
        <v>11875</v>
      </c>
    </row>
    <row r="11877" spans="20:20" x14ac:dyDescent="0.35">
      <c r="T11877" s="44">
        <v>11876</v>
      </c>
    </row>
    <row r="11878" spans="20:20" x14ac:dyDescent="0.35">
      <c r="T11878" s="44">
        <v>11877</v>
      </c>
    </row>
    <row r="11879" spans="20:20" x14ac:dyDescent="0.35">
      <c r="T11879" s="44">
        <v>11878</v>
      </c>
    </row>
    <row r="11880" spans="20:20" x14ac:dyDescent="0.35">
      <c r="T11880" s="44">
        <v>11879</v>
      </c>
    </row>
    <row r="11881" spans="20:20" x14ac:dyDescent="0.35">
      <c r="T11881" s="44">
        <v>11880</v>
      </c>
    </row>
    <row r="11882" spans="20:20" x14ac:dyDescent="0.35">
      <c r="T11882" s="44">
        <v>11881</v>
      </c>
    </row>
    <row r="11883" spans="20:20" x14ac:dyDescent="0.35">
      <c r="T11883" s="44">
        <v>11882</v>
      </c>
    </row>
    <row r="11884" spans="20:20" x14ac:dyDescent="0.35">
      <c r="T11884" s="44">
        <v>11883</v>
      </c>
    </row>
    <row r="11885" spans="20:20" x14ac:dyDescent="0.35">
      <c r="T11885" s="44">
        <v>11884</v>
      </c>
    </row>
    <row r="11886" spans="20:20" x14ac:dyDescent="0.35">
      <c r="T11886" s="44">
        <v>11885</v>
      </c>
    </row>
    <row r="11887" spans="20:20" x14ac:dyDescent="0.35">
      <c r="T11887" s="44">
        <v>11886</v>
      </c>
    </row>
    <row r="11888" spans="20:20" x14ac:dyDescent="0.35">
      <c r="T11888" s="44">
        <v>11887</v>
      </c>
    </row>
    <row r="11889" spans="20:20" x14ac:dyDescent="0.35">
      <c r="T11889" s="44">
        <v>11888</v>
      </c>
    </row>
    <row r="11890" spans="20:20" x14ac:dyDescent="0.35">
      <c r="T11890" s="44">
        <v>11889</v>
      </c>
    </row>
    <row r="11891" spans="20:20" x14ac:dyDescent="0.35">
      <c r="T11891" s="44">
        <v>11890</v>
      </c>
    </row>
    <row r="11892" spans="20:20" x14ac:dyDescent="0.35">
      <c r="T11892" s="44">
        <v>11891</v>
      </c>
    </row>
    <row r="11893" spans="20:20" x14ac:dyDescent="0.35">
      <c r="T11893" s="44">
        <v>11892</v>
      </c>
    </row>
    <row r="11894" spans="20:20" x14ac:dyDescent="0.35">
      <c r="T11894" s="44">
        <v>11893</v>
      </c>
    </row>
    <row r="11895" spans="20:20" x14ac:dyDescent="0.35">
      <c r="T11895" s="44">
        <v>11894</v>
      </c>
    </row>
    <row r="11896" spans="20:20" x14ac:dyDescent="0.35">
      <c r="T11896" s="44">
        <v>11895</v>
      </c>
    </row>
    <row r="11897" spans="20:20" x14ac:dyDescent="0.35">
      <c r="T11897" s="44">
        <v>11896</v>
      </c>
    </row>
    <row r="11898" spans="20:20" x14ac:dyDescent="0.35">
      <c r="T11898" s="44">
        <v>11897</v>
      </c>
    </row>
    <row r="11899" spans="20:20" x14ac:dyDescent="0.35">
      <c r="T11899" s="44">
        <v>11898</v>
      </c>
    </row>
    <row r="11900" spans="20:20" x14ac:dyDescent="0.35">
      <c r="T11900" s="44">
        <v>11899</v>
      </c>
    </row>
    <row r="11901" spans="20:20" x14ac:dyDescent="0.35">
      <c r="T11901" s="44">
        <v>11900</v>
      </c>
    </row>
    <row r="11902" spans="20:20" x14ac:dyDescent="0.35">
      <c r="T11902" s="44">
        <v>11901</v>
      </c>
    </row>
    <row r="11903" spans="20:20" x14ac:dyDescent="0.35">
      <c r="T11903" s="44">
        <v>11902</v>
      </c>
    </row>
    <row r="11904" spans="20:20" x14ac:dyDescent="0.35">
      <c r="T11904" s="44">
        <v>11903</v>
      </c>
    </row>
    <row r="11905" spans="20:20" x14ac:dyDescent="0.35">
      <c r="T11905" s="44">
        <v>11904</v>
      </c>
    </row>
    <row r="11906" spans="20:20" x14ac:dyDescent="0.35">
      <c r="T11906" s="44">
        <v>11905</v>
      </c>
    </row>
    <row r="11907" spans="20:20" x14ac:dyDescent="0.35">
      <c r="T11907" s="44">
        <v>11906</v>
      </c>
    </row>
    <row r="11908" spans="20:20" x14ac:dyDescent="0.35">
      <c r="T11908" s="44">
        <v>11907</v>
      </c>
    </row>
    <row r="11909" spans="20:20" x14ac:dyDescent="0.35">
      <c r="T11909" s="44">
        <v>11908</v>
      </c>
    </row>
    <row r="11910" spans="20:20" x14ac:dyDescent="0.35">
      <c r="T11910" s="44">
        <v>11909</v>
      </c>
    </row>
    <row r="11911" spans="20:20" x14ac:dyDescent="0.35">
      <c r="T11911" s="44">
        <v>11910</v>
      </c>
    </row>
    <row r="11912" spans="20:20" x14ac:dyDescent="0.35">
      <c r="T11912" s="44">
        <v>11911</v>
      </c>
    </row>
    <row r="11913" spans="20:20" x14ac:dyDescent="0.35">
      <c r="T11913" s="44">
        <v>11912</v>
      </c>
    </row>
    <row r="11914" spans="20:20" x14ac:dyDescent="0.35">
      <c r="T11914" s="44">
        <v>11913</v>
      </c>
    </row>
    <row r="11915" spans="20:20" x14ac:dyDescent="0.35">
      <c r="T11915" s="44">
        <v>11914</v>
      </c>
    </row>
    <row r="11916" spans="20:20" x14ac:dyDescent="0.35">
      <c r="T11916" s="44">
        <v>11915</v>
      </c>
    </row>
    <row r="11917" spans="20:20" x14ac:dyDescent="0.35">
      <c r="T11917" s="44">
        <v>11916</v>
      </c>
    </row>
    <row r="11918" spans="20:20" x14ac:dyDescent="0.35">
      <c r="T11918" s="44">
        <v>11917</v>
      </c>
    </row>
    <row r="11919" spans="20:20" x14ac:dyDescent="0.35">
      <c r="T11919" s="44">
        <v>11918</v>
      </c>
    </row>
    <row r="11920" spans="20:20" x14ac:dyDescent="0.35">
      <c r="T11920" s="44">
        <v>11919</v>
      </c>
    </row>
    <row r="11921" spans="20:20" x14ac:dyDescent="0.35">
      <c r="T11921" s="44">
        <v>11920</v>
      </c>
    </row>
    <row r="11922" spans="20:20" x14ac:dyDescent="0.35">
      <c r="T11922" s="44">
        <v>11921</v>
      </c>
    </row>
    <row r="11923" spans="20:20" x14ac:dyDescent="0.35">
      <c r="T11923" s="44">
        <v>11922</v>
      </c>
    </row>
    <row r="11924" spans="20:20" x14ac:dyDescent="0.35">
      <c r="T11924" s="44">
        <v>11923</v>
      </c>
    </row>
    <row r="11925" spans="20:20" x14ac:dyDescent="0.35">
      <c r="T11925" s="44">
        <v>11924</v>
      </c>
    </row>
    <row r="11926" spans="20:20" x14ac:dyDescent="0.35">
      <c r="T11926" s="44">
        <v>11925</v>
      </c>
    </row>
    <row r="11927" spans="20:20" x14ac:dyDescent="0.35">
      <c r="T11927" s="44">
        <v>11926</v>
      </c>
    </row>
    <row r="11928" spans="20:20" x14ac:dyDescent="0.35">
      <c r="T11928" s="44">
        <v>11927</v>
      </c>
    </row>
    <row r="11929" spans="20:20" x14ac:dyDescent="0.35">
      <c r="T11929" s="44">
        <v>11928</v>
      </c>
    </row>
    <row r="11930" spans="20:20" x14ac:dyDescent="0.35">
      <c r="T11930" s="44">
        <v>11929</v>
      </c>
    </row>
    <row r="11931" spans="20:20" x14ac:dyDescent="0.35">
      <c r="T11931" s="44">
        <v>11930</v>
      </c>
    </row>
    <row r="11932" spans="20:20" x14ac:dyDescent="0.35">
      <c r="T11932" s="44">
        <v>11931</v>
      </c>
    </row>
    <row r="11933" spans="20:20" x14ac:dyDescent="0.35">
      <c r="T11933" s="44">
        <v>11932</v>
      </c>
    </row>
    <row r="11934" spans="20:20" x14ac:dyDescent="0.35">
      <c r="T11934" s="44">
        <v>11933</v>
      </c>
    </row>
    <row r="11935" spans="20:20" x14ac:dyDescent="0.35">
      <c r="T11935" s="44">
        <v>11934</v>
      </c>
    </row>
    <row r="11936" spans="20:20" x14ac:dyDescent="0.35">
      <c r="T11936" s="44">
        <v>11935</v>
      </c>
    </row>
    <row r="11937" spans="20:20" x14ac:dyDescent="0.35">
      <c r="T11937" s="44">
        <v>11936</v>
      </c>
    </row>
    <row r="11938" spans="20:20" x14ac:dyDescent="0.35">
      <c r="T11938" s="44">
        <v>11937</v>
      </c>
    </row>
    <row r="11939" spans="20:20" x14ac:dyDescent="0.35">
      <c r="T11939" s="44">
        <v>11938</v>
      </c>
    </row>
    <row r="11940" spans="20:20" x14ac:dyDescent="0.35">
      <c r="T11940" s="44">
        <v>11939</v>
      </c>
    </row>
    <row r="11941" spans="20:20" x14ac:dyDescent="0.35">
      <c r="T11941" s="44">
        <v>11940</v>
      </c>
    </row>
    <row r="11942" spans="20:20" x14ac:dyDescent="0.35">
      <c r="T11942" s="44">
        <v>11941</v>
      </c>
    </row>
    <row r="11943" spans="20:20" x14ac:dyDescent="0.35">
      <c r="T11943" s="44">
        <v>11942</v>
      </c>
    </row>
    <row r="11944" spans="20:20" x14ac:dyDescent="0.35">
      <c r="T11944" s="44">
        <v>11943</v>
      </c>
    </row>
    <row r="11945" spans="20:20" x14ac:dyDescent="0.35">
      <c r="T11945" s="44">
        <v>11944</v>
      </c>
    </row>
    <row r="11946" spans="20:20" x14ac:dyDescent="0.35">
      <c r="T11946" s="44">
        <v>11945</v>
      </c>
    </row>
    <row r="11947" spans="20:20" x14ac:dyDescent="0.35">
      <c r="T11947" s="44">
        <v>11946</v>
      </c>
    </row>
    <row r="11948" spans="20:20" x14ac:dyDescent="0.35">
      <c r="T11948" s="44">
        <v>11947</v>
      </c>
    </row>
    <row r="11949" spans="20:20" x14ac:dyDescent="0.35">
      <c r="T11949" s="44">
        <v>11948</v>
      </c>
    </row>
    <row r="11950" spans="20:20" x14ac:dyDescent="0.35">
      <c r="T11950" s="44">
        <v>11949</v>
      </c>
    </row>
    <row r="11951" spans="20:20" x14ac:dyDescent="0.35">
      <c r="T11951" s="44">
        <v>11950</v>
      </c>
    </row>
    <row r="11952" spans="20:20" x14ac:dyDescent="0.35">
      <c r="T11952" s="44">
        <v>11951</v>
      </c>
    </row>
    <row r="11953" spans="20:20" x14ac:dyDescent="0.35">
      <c r="T11953" s="44">
        <v>11952</v>
      </c>
    </row>
    <row r="11954" spans="20:20" x14ac:dyDescent="0.35">
      <c r="T11954" s="44">
        <v>11953</v>
      </c>
    </row>
    <row r="11955" spans="20:20" x14ac:dyDescent="0.35">
      <c r="T11955" s="44">
        <v>11954</v>
      </c>
    </row>
    <row r="11956" spans="20:20" x14ac:dyDescent="0.35">
      <c r="T11956" s="44">
        <v>11955</v>
      </c>
    </row>
    <row r="11957" spans="20:20" x14ac:dyDescent="0.35">
      <c r="T11957" s="44">
        <v>11956</v>
      </c>
    </row>
    <row r="11958" spans="20:20" x14ac:dyDescent="0.35">
      <c r="T11958" s="44">
        <v>11957</v>
      </c>
    </row>
    <row r="11959" spans="20:20" x14ac:dyDescent="0.35">
      <c r="T11959" s="44">
        <v>11958</v>
      </c>
    </row>
    <row r="11960" spans="20:20" x14ac:dyDescent="0.35">
      <c r="T11960" s="44">
        <v>11959</v>
      </c>
    </row>
    <row r="11961" spans="20:20" x14ac:dyDescent="0.35">
      <c r="T11961" s="44">
        <v>11960</v>
      </c>
    </row>
    <row r="11962" spans="20:20" x14ac:dyDescent="0.35">
      <c r="T11962" s="44">
        <v>11961</v>
      </c>
    </row>
    <row r="11963" spans="20:20" x14ac:dyDescent="0.35">
      <c r="T11963" s="44">
        <v>11962</v>
      </c>
    </row>
    <row r="11964" spans="20:20" x14ac:dyDescent="0.35">
      <c r="T11964" s="44">
        <v>11963</v>
      </c>
    </row>
    <row r="11965" spans="20:20" x14ac:dyDescent="0.35">
      <c r="T11965" s="44">
        <v>11964</v>
      </c>
    </row>
    <row r="11966" spans="20:20" x14ac:dyDescent="0.35">
      <c r="T11966" s="44">
        <v>11965</v>
      </c>
    </row>
    <row r="11967" spans="20:20" x14ac:dyDescent="0.35">
      <c r="T11967" s="44">
        <v>11966</v>
      </c>
    </row>
    <row r="11968" spans="20:20" x14ac:dyDescent="0.35">
      <c r="T11968" s="44">
        <v>11967</v>
      </c>
    </row>
    <row r="11969" spans="20:20" x14ac:dyDescent="0.35">
      <c r="T11969" s="44">
        <v>11968</v>
      </c>
    </row>
    <row r="11970" spans="20:20" x14ac:dyDescent="0.35">
      <c r="T11970" s="44">
        <v>11969</v>
      </c>
    </row>
    <row r="11971" spans="20:20" x14ac:dyDescent="0.35">
      <c r="T11971" s="44">
        <v>11970</v>
      </c>
    </row>
    <row r="11972" spans="20:20" x14ac:dyDescent="0.35">
      <c r="T11972" s="44">
        <v>11971</v>
      </c>
    </row>
    <row r="11973" spans="20:20" x14ac:dyDescent="0.35">
      <c r="T11973" s="44">
        <v>11972</v>
      </c>
    </row>
    <row r="11974" spans="20:20" x14ac:dyDescent="0.35">
      <c r="T11974" s="44">
        <v>11973</v>
      </c>
    </row>
    <row r="11975" spans="20:20" x14ac:dyDescent="0.35">
      <c r="T11975" s="44">
        <v>11974</v>
      </c>
    </row>
    <row r="11976" spans="20:20" x14ac:dyDescent="0.35">
      <c r="T11976" s="44">
        <v>11975</v>
      </c>
    </row>
    <row r="11977" spans="20:20" x14ac:dyDescent="0.35">
      <c r="T11977" s="44">
        <v>11976</v>
      </c>
    </row>
    <row r="11978" spans="20:20" x14ac:dyDescent="0.35">
      <c r="T11978" s="44">
        <v>11977</v>
      </c>
    </row>
    <row r="11979" spans="20:20" x14ac:dyDescent="0.35">
      <c r="T11979" s="44">
        <v>11978</v>
      </c>
    </row>
    <row r="11980" spans="20:20" x14ac:dyDescent="0.35">
      <c r="T11980" s="44">
        <v>11979</v>
      </c>
    </row>
    <row r="11981" spans="20:20" x14ac:dyDescent="0.35">
      <c r="T11981" s="44">
        <v>11980</v>
      </c>
    </row>
    <row r="11982" spans="20:20" x14ac:dyDescent="0.35">
      <c r="T11982" s="44">
        <v>11981</v>
      </c>
    </row>
    <row r="11983" spans="20:20" x14ac:dyDescent="0.35">
      <c r="T11983" s="44">
        <v>11982</v>
      </c>
    </row>
    <row r="11984" spans="20:20" x14ac:dyDescent="0.35">
      <c r="T11984" s="44">
        <v>11983</v>
      </c>
    </row>
    <row r="11985" spans="20:20" x14ac:dyDescent="0.35">
      <c r="T11985" s="44">
        <v>11984</v>
      </c>
    </row>
    <row r="11986" spans="20:20" x14ac:dyDescent="0.35">
      <c r="T11986" s="44">
        <v>11985</v>
      </c>
    </row>
    <row r="11987" spans="20:20" x14ac:dyDescent="0.35">
      <c r="T11987" s="44">
        <v>11986</v>
      </c>
    </row>
    <row r="11988" spans="20:20" x14ac:dyDescent="0.35">
      <c r="T11988" s="44">
        <v>11987</v>
      </c>
    </row>
    <row r="11989" spans="20:20" x14ac:dyDescent="0.35">
      <c r="T11989" s="44">
        <v>11988</v>
      </c>
    </row>
    <row r="11990" spans="20:20" x14ac:dyDescent="0.35">
      <c r="T11990" s="44">
        <v>11989</v>
      </c>
    </row>
    <row r="11991" spans="20:20" x14ac:dyDescent="0.35">
      <c r="T11991" s="44">
        <v>11990</v>
      </c>
    </row>
    <row r="11992" spans="20:20" x14ac:dyDescent="0.35">
      <c r="T11992" s="44">
        <v>11991</v>
      </c>
    </row>
    <row r="11993" spans="20:20" x14ac:dyDescent="0.35">
      <c r="T11993" s="44">
        <v>11992</v>
      </c>
    </row>
    <row r="11994" spans="20:20" x14ac:dyDescent="0.35">
      <c r="T11994" s="44">
        <v>11993</v>
      </c>
    </row>
    <row r="11995" spans="20:20" x14ac:dyDescent="0.35">
      <c r="T11995" s="44">
        <v>11994</v>
      </c>
    </row>
    <row r="11996" spans="20:20" x14ac:dyDescent="0.35">
      <c r="T11996" s="44">
        <v>11995</v>
      </c>
    </row>
    <row r="11997" spans="20:20" x14ac:dyDescent="0.35">
      <c r="T11997" s="44">
        <v>11996</v>
      </c>
    </row>
    <row r="11998" spans="20:20" x14ac:dyDescent="0.35">
      <c r="T11998" s="44">
        <v>11997</v>
      </c>
    </row>
    <row r="11999" spans="20:20" x14ac:dyDescent="0.35">
      <c r="T11999" s="44">
        <v>11998</v>
      </c>
    </row>
    <row r="12000" spans="20:20" x14ac:dyDescent="0.35">
      <c r="T12000" s="44">
        <v>11999</v>
      </c>
    </row>
    <row r="12001" spans="20:20" x14ac:dyDescent="0.35">
      <c r="T12001" s="44">
        <v>12000</v>
      </c>
    </row>
    <row r="12002" spans="20:20" x14ac:dyDescent="0.35">
      <c r="T12002" s="44">
        <v>12001</v>
      </c>
    </row>
    <row r="12003" spans="20:20" x14ac:dyDescent="0.35">
      <c r="T12003" s="44">
        <v>12002</v>
      </c>
    </row>
    <row r="12004" spans="20:20" x14ac:dyDescent="0.35">
      <c r="T12004" s="44">
        <v>12003</v>
      </c>
    </row>
    <row r="12005" spans="20:20" x14ac:dyDescent="0.35">
      <c r="T12005" s="44">
        <v>12004</v>
      </c>
    </row>
    <row r="12006" spans="20:20" x14ac:dyDescent="0.35">
      <c r="T12006" s="44">
        <v>12005</v>
      </c>
    </row>
    <row r="12007" spans="20:20" x14ac:dyDescent="0.35">
      <c r="T12007" s="44">
        <v>12006</v>
      </c>
    </row>
    <row r="12008" spans="20:20" x14ac:dyDescent="0.35">
      <c r="T12008" s="44">
        <v>12007</v>
      </c>
    </row>
    <row r="12009" spans="20:20" x14ac:dyDescent="0.35">
      <c r="T12009" s="44">
        <v>12008</v>
      </c>
    </row>
    <row r="12010" spans="20:20" x14ac:dyDescent="0.35">
      <c r="T12010" s="44">
        <v>12009</v>
      </c>
    </row>
    <row r="12011" spans="20:20" x14ac:dyDescent="0.35">
      <c r="T12011" s="44">
        <v>12010</v>
      </c>
    </row>
    <row r="12012" spans="20:20" x14ac:dyDescent="0.35">
      <c r="T12012" s="44">
        <v>12011</v>
      </c>
    </row>
    <row r="12013" spans="20:20" x14ac:dyDescent="0.35">
      <c r="T12013" s="44">
        <v>12012</v>
      </c>
    </row>
    <row r="12014" spans="20:20" x14ac:dyDescent="0.35">
      <c r="T12014" s="44">
        <v>12013</v>
      </c>
    </row>
    <row r="12015" spans="20:20" x14ac:dyDescent="0.35">
      <c r="T12015" s="44">
        <v>12014</v>
      </c>
    </row>
    <row r="12016" spans="20:20" x14ac:dyDescent="0.35">
      <c r="T12016" s="44">
        <v>12015</v>
      </c>
    </row>
    <row r="12017" spans="20:20" x14ac:dyDescent="0.35">
      <c r="T12017" s="44">
        <v>12016</v>
      </c>
    </row>
    <row r="12018" spans="20:20" x14ac:dyDescent="0.35">
      <c r="T12018" s="44">
        <v>12017</v>
      </c>
    </row>
    <row r="12019" spans="20:20" x14ac:dyDescent="0.35">
      <c r="T12019" s="44">
        <v>12018</v>
      </c>
    </row>
    <row r="12020" spans="20:20" x14ac:dyDescent="0.35">
      <c r="T12020" s="44">
        <v>12019</v>
      </c>
    </row>
    <row r="12021" spans="20:20" x14ac:dyDescent="0.35">
      <c r="T12021" s="44">
        <v>12020</v>
      </c>
    </row>
    <row r="12022" spans="20:20" x14ac:dyDescent="0.35">
      <c r="T12022" s="44">
        <v>12021</v>
      </c>
    </row>
    <row r="12023" spans="20:20" x14ac:dyDescent="0.35">
      <c r="T12023" s="44">
        <v>12022</v>
      </c>
    </row>
    <row r="12024" spans="20:20" x14ac:dyDescent="0.35">
      <c r="T12024" s="44">
        <v>12023</v>
      </c>
    </row>
    <row r="12025" spans="20:20" x14ac:dyDescent="0.35">
      <c r="T12025" s="44">
        <v>12024</v>
      </c>
    </row>
    <row r="12026" spans="20:20" x14ac:dyDescent="0.35">
      <c r="T12026" s="44">
        <v>12025</v>
      </c>
    </row>
    <row r="12027" spans="20:20" x14ac:dyDescent="0.35">
      <c r="T12027" s="44">
        <v>12026</v>
      </c>
    </row>
    <row r="12028" spans="20:20" x14ac:dyDescent="0.35">
      <c r="T12028" s="44">
        <v>12027</v>
      </c>
    </row>
    <row r="12029" spans="20:20" x14ac:dyDescent="0.35">
      <c r="T12029" s="44">
        <v>12028</v>
      </c>
    </row>
    <row r="12030" spans="20:20" x14ac:dyDescent="0.35">
      <c r="T12030" s="44">
        <v>12029</v>
      </c>
    </row>
    <row r="12031" spans="20:20" x14ac:dyDescent="0.35">
      <c r="T12031" s="44">
        <v>12030</v>
      </c>
    </row>
    <row r="12032" spans="20:20" x14ac:dyDescent="0.35">
      <c r="T12032" s="44">
        <v>12031</v>
      </c>
    </row>
    <row r="12033" spans="20:20" x14ac:dyDescent="0.35">
      <c r="T12033" s="44">
        <v>12032</v>
      </c>
    </row>
    <row r="12034" spans="20:20" x14ac:dyDescent="0.35">
      <c r="T12034" s="44">
        <v>12033</v>
      </c>
    </row>
    <row r="12035" spans="20:20" x14ac:dyDescent="0.35">
      <c r="T12035" s="44">
        <v>12034</v>
      </c>
    </row>
    <row r="12036" spans="20:20" x14ac:dyDescent="0.35">
      <c r="T12036" s="44">
        <v>12035</v>
      </c>
    </row>
    <row r="12037" spans="20:20" x14ac:dyDescent="0.35">
      <c r="T12037" s="44">
        <v>12036</v>
      </c>
    </row>
    <row r="12038" spans="20:20" x14ac:dyDescent="0.35">
      <c r="T12038" s="44">
        <v>12037</v>
      </c>
    </row>
    <row r="12039" spans="20:20" x14ac:dyDescent="0.35">
      <c r="T12039" s="44">
        <v>12038</v>
      </c>
    </row>
    <row r="12040" spans="20:20" x14ac:dyDescent="0.35">
      <c r="T12040" s="44">
        <v>12039</v>
      </c>
    </row>
    <row r="12041" spans="20:20" x14ac:dyDescent="0.35">
      <c r="T12041" s="44">
        <v>12040</v>
      </c>
    </row>
    <row r="12042" spans="20:20" x14ac:dyDescent="0.35">
      <c r="T12042" s="44">
        <v>12041</v>
      </c>
    </row>
    <row r="12043" spans="20:20" x14ac:dyDescent="0.35">
      <c r="T12043" s="44">
        <v>12042</v>
      </c>
    </row>
    <row r="12044" spans="20:20" x14ac:dyDescent="0.35">
      <c r="T12044" s="44">
        <v>12043</v>
      </c>
    </row>
    <row r="12045" spans="20:20" x14ac:dyDescent="0.35">
      <c r="T12045" s="44">
        <v>12044</v>
      </c>
    </row>
    <row r="12046" spans="20:20" x14ac:dyDescent="0.35">
      <c r="T12046" s="44">
        <v>12045</v>
      </c>
    </row>
    <row r="12047" spans="20:20" x14ac:dyDescent="0.35">
      <c r="T12047" s="44">
        <v>12046</v>
      </c>
    </row>
    <row r="12048" spans="20:20" x14ac:dyDescent="0.35">
      <c r="T12048" s="44">
        <v>12047</v>
      </c>
    </row>
    <row r="12049" spans="20:20" x14ac:dyDescent="0.35">
      <c r="T12049" s="44">
        <v>12048</v>
      </c>
    </row>
    <row r="12050" spans="20:20" x14ac:dyDescent="0.35">
      <c r="T12050" s="44">
        <v>12049</v>
      </c>
    </row>
    <row r="12051" spans="20:20" x14ac:dyDescent="0.35">
      <c r="T12051" s="44">
        <v>12050</v>
      </c>
    </row>
    <row r="12052" spans="20:20" x14ac:dyDescent="0.35">
      <c r="T12052" s="44">
        <v>12051</v>
      </c>
    </row>
    <row r="12053" spans="20:20" x14ac:dyDescent="0.35">
      <c r="T12053" s="44">
        <v>12052</v>
      </c>
    </row>
    <row r="12054" spans="20:20" x14ac:dyDescent="0.35">
      <c r="T12054" s="44">
        <v>12053</v>
      </c>
    </row>
    <row r="12055" spans="20:20" x14ac:dyDescent="0.35">
      <c r="T12055" s="44">
        <v>12054</v>
      </c>
    </row>
    <row r="12056" spans="20:20" x14ac:dyDescent="0.35">
      <c r="T12056" s="44">
        <v>12055</v>
      </c>
    </row>
    <row r="12057" spans="20:20" x14ac:dyDescent="0.35">
      <c r="T12057" s="44">
        <v>12056</v>
      </c>
    </row>
    <row r="12058" spans="20:20" x14ac:dyDescent="0.35">
      <c r="T12058" s="44">
        <v>12057</v>
      </c>
    </row>
    <row r="12059" spans="20:20" x14ac:dyDescent="0.35">
      <c r="T12059" s="44">
        <v>12058</v>
      </c>
    </row>
    <row r="12060" spans="20:20" x14ac:dyDescent="0.35">
      <c r="T12060" s="44">
        <v>12059</v>
      </c>
    </row>
    <row r="12061" spans="20:20" x14ac:dyDescent="0.35">
      <c r="T12061" s="44">
        <v>12060</v>
      </c>
    </row>
    <row r="12062" spans="20:20" x14ac:dyDescent="0.35">
      <c r="T12062" s="44">
        <v>12061</v>
      </c>
    </row>
    <row r="12063" spans="20:20" x14ac:dyDescent="0.35">
      <c r="T12063" s="44">
        <v>12062</v>
      </c>
    </row>
    <row r="12064" spans="20:20" x14ac:dyDescent="0.35">
      <c r="T12064" s="44">
        <v>12063</v>
      </c>
    </row>
    <row r="12065" spans="20:20" x14ac:dyDescent="0.35">
      <c r="T12065" s="44">
        <v>12064</v>
      </c>
    </row>
    <row r="12066" spans="20:20" x14ac:dyDescent="0.35">
      <c r="T12066" s="44">
        <v>12065</v>
      </c>
    </row>
    <row r="12067" spans="20:20" x14ac:dyDescent="0.35">
      <c r="T12067" s="44">
        <v>12066</v>
      </c>
    </row>
    <row r="12068" spans="20:20" x14ac:dyDescent="0.35">
      <c r="T12068" s="44">
        <v>12067</v>
      </c>
    </row>
    <row r="12069" spans="20:20" x14ac:dyDescent="0.35">
      <c r="T12069" s="44">
        <v>12068</v>
      </c>
    </row>
    <row r="12070" spans="20:20" x14ac:dyDescent="0.35">
      <c r="T12070" s="44">
        <v>12069</v>
      </c>
    </row>
    <row r="12071" spans="20:20" x14ac:dyDescent="0.35">
      <c r="T12071" s="44">
        <v>12070</v>
      </c>
    </row>
    <row r="12072" spans="20:20" x14ac:dyDescent="0.35">
      <c r="T12072" s="44">
        <v>12071</v>
      </c>
    </row>
    <row r="12073" spans="20:20" x14ac:dyDescent="0.35">
      <c r="T12073" s="44">
        <v>12072</v>
      </c>
    </row>
    <row r="12074" spans="20:20" x14ac:dyDescent="0.35">
      <c r="T12074" s="44">
        <v>12073</v>
      </c>
    </row>
    <row r="12075" spans="20:20" x14ac:dyDescent="0.35">
      <c r="T12075" s="44">
        <v>12074</v>
      </c>
    </row>
    <row r="12076" spans="20:20" x14ac:dyDescent="0.35">
      <c r="T12076" s="44">
        <v>12075</v>
      </c>
    </row>
    <row r="12077" spans="20:20" x14ac:dyDescent="0.35">
      <c r="T12077" s="44">
        <v>12076</v>
      </c>
    </row>
    <row r="12078" spans="20:20" x14ac:dyDescent="0.35">
      <c r="T12078" s="44">
        <v>12077</v>
      </c>
    </row>
    <row r="12079" spans="20:20" x14ac:dyDescent="0.35">
      <c r="T12079" s="44">
        <v>12078</v>
      </c>
    </row>
    <row r="12080" spans="20:20" x14ac:dyDescent="0.35">
      <c r="T12080" s="44">
        <v>12079</v>
      </c>
    </row>
    <row r="12081" spans="20:20" x14ac:dyDescent="0.35">
      <c r="T12081" s="44">
        <v>12080</v>
      </c>
    </row>
    <row r="12082" spans="20:20" x14ac:dyDescent="0.35">
      <c r="T12082" s="44">
        <v>12081</v>
      </c>
    </row>
    <row r="12083" spans="20:20" x14ac:dyDescent="0.35">
      <c r="T12083" s="44">
        <v>12082</v>
      </c>
    </row>
    <row r="12084" spans="20:20" x14ac:dyDescent="0.35">
      <c r="T12084" s="44">
        <v>12083</v>
      </c>
    </row>
    <row r="12085" spans="20:20" x14ac:dyDescent="0.35">
      <c r="T12085" s="44">
        <v>12084</v>
      </c>
    </row>
    <row r="12086" spans="20:20" x14ac:dyDescent="0.35">
      <c r="T12086" s="44">
        <v>12085</v>
      </c>
    </row>
    <row r="12087" spans="20:20" x14ac:dyDescent="0.35">
      <c r="T12087" s="44">
        <v>12086</v>
      </c>
    </row>
    <row r="12088" spans="20:20" x14ac:dyDescent="0.35">
      <c r="T12088" s="44">
        <v>12087</v>
      </c>
    </row>
    <row r="12089" spans="20:20" x14ac:dyDescent="0.35">
      <c r="T12089" s="44">
        <v>12088</v>
      </c>
    </row>
    <row r="12090" spans="20:20" x14ac:dyDescent="0.35">
      <c r="T12090" s="44">
        <v>12089</v>
      </c>
    </row>
    <row r="12091" spans="20:20" x14ac:dyDescent="0.35">
      <c r="T12091" s="44">
        <v>12090</v>
      </c>
    </row>
    <row r="12092" spans="20:20" x14ac:dyDescent="0.35">
      <c r="T12092" s="44">
        <v>12091</v>
      </c>
    </row>
    <row r="12093" spans="20:20" x14ac:dyDescent="0.35">
      <c r="T12093" s="44">
        <v>12092</v>
      </c>
    </row>
    <row r="12094" spans="20:20" x14ac:dyDescent="0.35">
      <c r="T12094" s="44">
        <v>12093</v>
      </c>
    </row>
    <row r="12095" spans="20:20" x14ac:dyDescent="0.35">
      <c r="T12095" s="44">
        <v>12094</v>
      </c>
    </row>
    <row r="12096" spans="20:20" x14ac:dyDescent="0.35">
      <c r="T12096" s="44">
        <v>12095</v>
      </c>
    </row>
    <row r="12097" spans="20:20" x14ac:dyDescent="0.35">
      <c r="T12097" s="44">
        <v>12096</v>
      </c>
    </row>
    <row r="12098" spans="20:20" x14ac:dyDescent="0.35">
      <c r="T12098" s="44">
        <v>12097</v>
      </c>
    </row>
    <row r="12099" spans="20:20" x14ac:dyDescent="0.35">
      <c r="T12099" s="44">
        <v>12098</v>
      </c>
    </row>
    <row r="12100" spans="20:20" x14ac:dyDescent="0.35">
      <c r="T12100" s="44">
        <v>12099</v>
      </c>
    </row>
    <row r="12101" spans="20:20" x14ac:dyDescent="0.35">
      <c r="T12101" s="44">
        <v>12100</v>
      </c>
    </row>
    <row r="12102" spans="20:20" x14ac:dyDescent="0.35">
      <c r="T12102" s="44">
        <v>12101</v>
      </c>
    </row>
    <row r="12103" spans="20:20" x14ac:dyDescent="0.35">
      <c r="T12103" s="44">
        <v>12102</v>
      </c>
    </row>
    <row r="12104" spans="20:20" x14ac:dyDescent="0.35">
      <c r="T12104" s="44">
        <v>12103</v>
      </c>
    </row>
    <row r="12105" spans="20:20" x14ac:dyDescent="0.35">
      <c r="T12105" s="44">
        <v>12104</v>
      </c>
    </row>
    <row r="12106" spans="20:20" x14ac:dyDescent="0.35">
      <c r="T12106" s="44">
        <v>12105</v>
      </c>
    </row>
    <row r="12107" spans="20:20" x14ac:dyDescent="0.35">
      <c r="T12107" s="44">
        <v>12106</v>
      </c>
    </row>
    <row r="12108" spans="20:20" x14ac:dyDescent="0.35">
      <c r="T12108" s="44">
        <v>12107</v>
      </c>
    </row>
    <row r="12109" spans="20:20" x14ac:dyDescent="0.35">
      <c r="T12109" s="44">
        <v>12108</v>
      </c>
    </row>
    <row r="12110" spans="20:20" x14ac:dyDescent="0.35">
      <c r="T12110" s="44">
        <v>12109</v>
      </c>
    </row>
    <row r="12111" spans="20:20" x14ac:dyDescent="0.35">
      <c r="T12111" s="44">
        <v>12110</v>
      </c>
    </row>
    <row r="12112" spans="20:20" x14ac:dyDescent="0.35">
      <c r="T12112" s="44">
        <v>12111</v>
      </c>
    </row>
    <row r="12113" spans="20:20" x14ac:dyDescent="0.35">
      <c r="T12113" s="44">
        <v>12112</v>
      </c>
    </row>
    <row r="12114" spans="20:20" x14ac:dyDescent="0.35">
      <c r="T12114" s="44">
        <v>12113</v>
      </c>
    </row>
    <row r="12115" spans="20:20" x14ac:dyDescent="0.35">
      <c r="T12115" s="44">
        <v>12114</v>
      </c>
    </row>
    <row r="12116" spans="20:20" x14ac:dyDescent="0.35">
      <c r="T12116" s="44">
        <v>12115</v>
      </c>
    </row>
    <row r="12117" spans="20:20" x14ac:dyDescent="0.35">
      <c r="T12117" s="44">
        <v>12116</v>
      </c>
    </row>
    <row r="12118" spans="20:20" x14ac:dyDescent="0.35">
      <c r="T12118" s="44">
        <v>12117</v>
      </c>
    </row>
    <row r="12119" spans="20:20" x14ac:dyDescent="0.35">
      <c r="T12119" s="44">
        <v>12118</v>
      </c>
    </row>
    <row r="12120" spans="20:20" x14ac:dyDescent="0.35">
      <c r="T12120" s="44">
        <v>12119</v>
      </c>
    </row>
    <row r="12121" spans="20:20" x14ac:dyDescent="0.35">
      <c r="T12121" s="44">
        <v>12120</v>
      </c>
    </row>
    <row r="12122" spans="20:20" x14ac:dyDescent="0.35">
      <c r="T12122" s="44">
        <v>12121</v>
      </c>
    </row>
    <row r="12123" spans="20:20" x14ac:dyDescent="0.35">
      <c r="T12123" s="44">
        <v>12122</v>
      </c>
    </row>
    <row r="12124" spans="20:20" x14ac:dyDescent="0.35">
      <c r="T12124" s="44">
        <v>12123</v>
      </c>
    </row>
    <row r="12125" spans="20:20" x14ac:dyDescent="0.35">
      <c r="T12125" s="44">
        <v>12124</v>
      </c>
    </row>
    <row r="12126" spans="20:20" x14ac:dyDescent="0.35">
      <c r="T12126" s="44">
        <v>12125</v>
      </c>
    </row>
    <row r="12127" spans="20:20" x14ac:dyDescent="0.35">
      <c r="T12127" s="44">
        <v>12126</v>
      </c>
    </row>
    <row r="12128" spans="20:20" x14ac:dyDescent="0.35">
      <c r="T12128" s="44">
        <v>12127</v>
      </c>
    </row>
    <row r="12129" spans="20:20" x14ac:dyDescent="0.35">
      <c r="T12129" s="44">
        <v>12128</v>
      </c>
    </row>
    <row r="12130" spans="20:20" x14ac:dyDescent="0.35">
      <c r="T12130" s="44">
        <v>12129</v>
      </c>
    </row>
    <row r="12131" spans="20:20" x14ac:dyDescent="0.35">
      <c r="T12131" s="44">
        <v>12130</v>
      </c>
    </row>
    <row r="12132" spans="20:20" x14ac:dyDescent="0.35">
      <c r="T12132" s="44">
        <v>12131</v>
      </c>
    </row>
    <row r="12133" spans="20:20" x14ac:dyDescent="0.35">
      <c r="T12133" s="44">
        <v>12132</v>
      </c>
    </row>
    <row r="12134" spans="20:20" x14ac:dyDescent="0.35">
      <c r="T12134" s="44">
        <v>12133</v>
      </c>
    </row>
    <row r="12135" spans="20:20" x14ac:dyDescent="0.35">
      <c r="T12135" s="44">
        <v>12134</v>
      </c>
    </row>
    <row r="12136" spans="20:20" x14ac:dyDescent="0.35">
      <c r="T12136" s="44">
        <v>12135</v>
      </c>
    </row>
    <row r="12137" spans="20:20" x14ac:dyDescent="0.35">
      <c r="T12137" s="44">
        <v>12136</v>
      </c>
    </row>
    <row r="12138" spans="20:20" x14ac:dyDescent="0.35">
      <c r="T12138" s="44">
        <v>12137</v>
      </c>
    </row>
    <row r="12139" spans="20:20" x14ac:dyDescent="0.35">
      <c r="T12139" s="44">
        <v>12138</v>
      </c>
    </row>
    <row r="12140" spans="20:20" x14ac:dyDescent="0.35">
      <c r="T12140" s="44">
        <v>12139</v>
      </c>
    </row>
    <row r="12141" spans="20:20" x14ac:dyDescent="0.35">
      <c r="T12141" s="44">
        <v>12140</v>
      </c>
    </row>
    <row r="12142" spans="20:20" x14ac:dyDescent="0.35">
      <c r="T12142" s="44">
        <v>12141</v>
      </c>
    </row>
    <row r="12143" spans="20:20" x14ac:dyDescent="0.35">
      <c r="T12143" s="44">
        <v>12142</v>
      </c>
    </row>
    <row r="12144" spans="20:20" x14ac:dyDescent="0.35">
      <c r="T12144" s="44">
        <v>12143</v>
      </c>
    </row>
    <row r="12145" spans="20:20" x14ac:dyDescent="0.35">
      <c r="T12145" s="44">
        <v>12144</v>
      </c>
    </row>
    <row r="12146" spans="20:20" x14ac:dyDescent="0.35">
      <c r="T12146" s="44">
        <v>12145</v>
      </c>
    </row>
    <row r="12147" spans="20:20" x14ac:dyDescent="0.35">
      <c r="T12147" s="44">
        <v>12146</v>
      </c>
    </row>
    <row r="12148" spans="20:20" x14ac:dyDescent="0.35">
      <c r="T12148" s="44">
        <v>12147</v>
      </c>
    </row>
    <row r="12149" spans="20:20" x14ac:dyDescent="0.35">
      <c r="T12149" s="44">
        <v>12148</v>
      </c>
    </row>
    <row r="12150" spans="20:20" x14ac:dyDescent="0.35">
      <c r="T12150" s="44">
        <v>12149</v>
      </c>
    </row>
    <row r="12151" spans="20:20" x14ac:dyDescent="0.35">
      <c r="T12151" s="44">
        <v>12150</v>
      </c>
    </row>
    <row r="12152" spans="20:20" x14ac:dyDescent="0.35">
      <c r="T12152" s="44">
        <v>12151</v>
      </c>
    </row>
    <row r="12153" spans="20:20" x14ac:dyDescent="0.35">
      <c r="T12153" s="44">
        <v>12152</v>
      </c>
    </row>
    <row r="12154" spans="20:20" x14ac:dyDescent="0.35">
      <c r="T12154" s="44">
        <v>12153</v>
      </c>
    </row>
    <row r="12155" spans="20:20" x14ac:dyDescent="0.35">
      <c r="T12155" s="44">
        <v>12154</v>
      </c>
    </row>
    <row r="12156" spans="20:20" x14ac:dyDescent="0.35">
      <c r="T12156" s="44">
        <v>12155</v>
      </c>
    </row>
    <row r="12157" spans="20:20" x14ac:dyDescent="0.35">
      <c r="T12157" s="44">
        <v>12156</v>
      </c>
    </row>
    <row r="12158" spans="20:20" x14ac:dyDescent="0.35">
      <c r="T12158" s="44">
        <v>12157</v>
      </c>
    </row>
    <row r="12159" spans="20:20" x14ac:dyDescent="0.35">
      <c r="T12159" s="44">
        <v>12158</v>
      </c>
    </row>
    <row r="12160" spans="20:20" x14ac:dyDescent="0.35">
      <c r="T12160" s="44">
        <v>12159</v>
      </c>
    </row>
    <row r="12161" spans="20:20" x14ac:dyDescent="0.35">
      <c r="T12161" s="44">
        <v>12160</v>
      </c>
    </row>
    <row r="12162" spans="20:20" x14ac:dyDescent="0.35">
      <c r="T12162" s="44">
        <v>12161</v>
      </c>
    </row>
    <row r="12163" spans="20:20" x14ac:dyDescent="0.35">
      <c r="T12163" s="44">
        <v>12162</v>
      </c>
    </row>
    <row r="12164" spans="20:20" x14ac:dyDescent="0.35">
      <c r="T12164" s="44">
        <v>12163</v>
      </c>
    </row>
    <row r="12165" spans="20:20" x14ac:dyDescent="0.35">
      <c r="T12165" s="44">
        <v>12164</v>
      </c>
    </row>
    <row r="12166" spans="20:20" x14ac:dyDescent="0.35">
      <c r="T12166" s="44">
        <v>12165</v>
      </c>
    </row>
    <row r="12167" spans="20:20" x14ac:dyDescent="0.35">
      <c r="T12167" s="44">
        <v>12166</v>
      </c>
    </row>
    <row r="12168" spans="20:20" x14ac:dyDescent="0.35">
      <c r="T12168" s="44">
        <v>12167</v>
      </c>
    </row>
    <row r="12169" spans="20:20" x14ac:dyDescent="0.35">
      <c r="T12169" s="44">
        <v>12168</v>
      </c>
    </row>
    <row r="12170" spans="20:20" x14ac:dyDescent="0.35">
      <c r="T12170" s="44">
        <v>12169</v>
      </c>
    </row>
    <row r="12171" spans="20:20" x14ac:dyDescent="0.35">
      <c r="T12171" s="44">
        <v>12170</v>
      </c>
    </row>
    <row r="12172" spans="20:20" x14ac:dyDescent="0.35">
      <c r="T12172" s="44">
        <v>12171</v>
      </c>
    </row>
    <row r="12173" spans="20:20" x14ac:dyDescent="0.35">
      <c r="T12173" s="44">
        <v>12172</v>
      </c>
    </row>
    <row r="12174" spans="20:20" x14ac:dyDescent="0.35">
      <c r="T12174" s="44">
        <v>12173</v>
      </c>
    </row>
    <row r="12175" spans="20:20" x14ac:dyDescent="0.35">
      <c r="T12175" s="44">
        <v>12174</v>
      </c>
    </row>
    <row r="12176" spans="20:20" x14ac:dyDescent="0.35">
      <c r="T12176" s="44">
        <v>12175</v>
      </c>
    </row>
    <row r="12177" spans="20:20" x14ac:dyDescent="0.35">
      <c r="T12177" s="44">
        <v>12176</v>
      </c>
    </row>
    <row r="12178" spans="20:20" x14ac:dyDescent="0.35">
      <c r="T12178" s="44">
        <v>12177</v>
      </c>
    </row>
    <row r="12179" spans="20:20" x14ac:dyDescent="0.35">
      <c r="T12179" s="44">
        <v>12178</v>
      </c>
    </row>
    <row r="12180" spans="20:20" x14ac:dyDescent="0.35">
      <c r="T12180" s="44">
        <v>12179</v>
      </c>
    </row>
    <row r="12181" spans="20:20" x14ac:dyDescent="0.35">
      <c r="T12181" s="44">
        <v>12180</v>
      </c>
    </row>
    <row r="12182" spans="20:20" x14ac:dyDescent="0.35">
      <c r="T12182" s="44">
        <v>12181</v>
      </c>
    </row>
    <row r="12183" spans="20:20" x14ac:dyDescent="0.35">
      <c r="T12183" s="44">
        <v>12182</v>
      </c>
    </row>
    <row r="12184" spans="20:20" x14ac:dyDescent="0.35">
      <c r="T12184" s="44">
        <v>12183</v>
      </c>
    </row>
    <row r="12185" spans="20:20" x14ac:dyDescent="0.35">
      <c r="T12185" s="44">
        <v>12184</v>
      </c>
    </row>
    <row r="12186" spans="20:20" x14ac:dyDescent="0.35">
      <c r="T12186" s="44">
        <v>12185</v>
      </c>
    </row>
    <row r="12187" spans="20:20" x14ac:dyDescent="0.35">
      <c r="T12187" s="44">
        <v>12186</v>
      </c>
    </row>
    <row r="12188" spans="20:20" x14ac:dyDescent="0.35">
      <c r="T12188" s="44">
        <v>12187</v>
      </c>
    </row>
    <row r="12189" spans="20:20" x14ac:dyDescent="0.35">
      <c r="T12189" s="44">
        <v>12188</v>
      </c>
    </row>
    <row r="12190" spans="20:20" x14ac:dyDescent="0.35">
      <c r="T12190" s="44">
        <v>12189</v>
      </c>
    </row>
    <row r="12191" spans="20:20" x14ac:dyDescent="0.35">
      <c r="T12191" s="44">
        <v>12190</v>
      </c>
    </row>
    <row r="12192" spans="20:20" x14ac:dyDescent="0.35">
      <c r="T12192" s="44">
        <v>12191</v>
      </c>
    </row>
    <row r="12193" spans="20:20" x14ac:dyDescent="0.35">
      <c r="T12193" s="44">
        <v>12192</v>
      </c>
    </row>
    <row r="12194" spans="20:20" x14ac:dyDescent="0.35">
      <c r="T12194" s="44">
        <v>12193</v>
      </c>
    </row>
    <row r="12195" spans="20:20" x14ac:dyDescent="0.35">
      <c r="T12195" s="44">
        <v>12194</v>
      </c>
    </row>
    <row r="12196" spans="20:20" x14ac:dyDescent="0.35">
      <c r="T12196" s="44">
        <v>12195</v>
      </c>
    </row>
    <row r="12197" spans="20:20" x14ac:dyDescent="0.35">
      <c r="T12197" s="44">
        <v>12196</v>
      </c>
    </row>
    <row r="12198" spans="20:20" x14ac:dyDescent="0.35">
      <c r="T12198" s="44">
        <v>12197</v>
      </c>
    </row>
    <row r="12199" spans="20:20" x14ac:dyDescent="0.35">
      <c r="T12199" s="44">
        <v>12198</v>
      </c>
    </row>
    <row r="12200" spans="20:20" x14ac:dyDescent="0.35">
      <c r="T12200" s="44">
        <v>12199</v>
      </c>
    </row>
    <row r="12201" spans="20:20" x14ac:dyDescent="0.35">
      <c r="T12201" s="44">
        <v>12200</v>
      </c>
    </row>
    <row r="12202" spans="20:20" x14ac:dyDescent="0.35">
      <c r="T12202" s="44">
        <v>12201</v>
      </c>
    </row>
    <row r="12203" spans="20:20" x14ac:dyDescent="0.35">
      <c r="T12203" s="44">
        <v>12202</v>
      </c>
    </row>
    <row r="12204" spans="20:20" x14ac:dyDescent="0.35">
      <c r="T12204" s="44">
        <v>12203</v>
      </c>
    </row>
    <row r="12205" spans="20:20" x14ac:dyDescent="0.35">
      <c r="T12205" s="44">
        <v>12204</v>
      </c>
    </row>
    <row r="12206" spans="20:20" x14ac:dyDescent="0.35">
      <c r="T12206" s="44">
        <v>12205</v>
      </c>
    </row>
    <row r="12207" spans="20:20" x14ac:dyDescent="0.35">
      <c r="T12207" s="44">
        <v>12206</v>
      </c>
    </row>
    <row r="12208" spans="20:20" x14ac:dyDescent="0.35">
      <c r="T12208" s="44">
        <v>12207</v>
      </c>
    </row>
    <row r="12209" spans="20:20" x14ac:dyDescent="0.35">
      <c r="T12209" s="44">
        <v>12208</v>
      </c>
    </row>
    <row r="12210" spans="20:20" x14ac:dyDescent="0.35">
      <c r="T12210" s="44">
        <v>12209</v>
      </c>
    </row>
    <row r="12211" spans="20:20" x14ac:dyDescent="0.35">
      <c r="T12211" s="44">
        <v>12210</v>
      </c>
    </row>
    <row r="12212" spans="20:20" x14ac:dyDescent="0.35">
      <c r="T12212" s="44">
        <v>12211</v>
      </c>
    </row>
    <row r="12213" spans="20:20" x14ac:dyDescent="0.35">
      <c r="T12213" s="44">
        <v>12212</v>
      </c>
    </row>
    <row r="12214" spans="20:20" x14ac:dyDescent="0.35">
      <c r="T12214" s="44">
        <v>12213</v>
      </c>
    </row>
    <row r="12215" spans="20:20" x14ac:dyDescent="0.35">
      <c r="T12215" s="44">
        <v>12214</v>
      </c>
    </row>
    <row r="12216" spans="20:20" x14ac:dyDescent="0.35">
      <c r="T12216" s="44">
        <v>12215</v>
      </c>
    </row>
    <row r="12217" spans="20:20" x14ac:dyDescent="0.35">
      <c r="T12217" s="44">
        <v>12216</v>
      </c>
    </row>
    <row r="12218" spans="20:20" x14ac:dyDescent="0.35">
      <c r="T12218" s="44">
        <v>12217</v>
      </c>
    </row>
    <row r="12219" spans="20:20" x14ac:dyDescent="0.35">
      <c r="T12219" s="44">
        <v>12218</v>
      </c>
    </row>
    <row r="12220" spans="20:20" x14ac:dyDescent="0.35">
      <c r="T12220" s="44">
        <v>12219</v>
      </c>
    </row>
    <row r="12221" spans="20:20" x14ac:dyDescent="0.35">
      <c r="T12221" s="44">
        <v>12220</v>
      </c>
    </row>
    <row r="12222" spans="20:20" x14ac:dyDescent="0.35">
      <c r="T12222" s="44">
        <v>12221</v>
      </c>
    </row>
    <row r="12223" spans="20:20" x14ac:dyDescent="0.35">
      <c r="T12223" s="44">
        <v>12222</v>
      </c>
    </row>
    <row r="12224" spans="20:20" x14ac:dyDescent="0.35">
      <c r="T12224" s="44">
        <v>12223</v>
      </c>
    </row>
    <row r="12225" spans="20:20" x14ac:dyDescent="0.35">
      <c r="T12225" s="44">
        <v>12224</v>
      </c>
    </row>
    <row r="12226" spans="20:20" x14ac:dyDescent="0.35">
      <c r="T12226" s="44">
        <v>12225</v>
      </c>
    </row>
    <row r="12227" spans="20:20" x14ac:dyDescent="0.35">
      <c r="T12227" s="44">
        <v>12226</v>
      </c>
    </row>
    <row r="12228" spans="20:20" x14ac:dyDescent="0.35">
      <c r="T12228" s="44">
        <v>12227</v>
      </c>
    </row>
    <row r="12229" spans="20:20" x14ac:dyDescent="0.35">
      <c r="T12229" s="44">
        <v>12228</v>
      </c>
    </row>
    <row r="12230" spans="20:20" x14ac:dyDescent="0.35">
      <c r="T12230" s="44">
        <v>12229</v>
      </c>
    </row>
    <row r="12231" spans="20:20" x14ac:dyDescent="0.35">
      <c r="T12231" s="44">
        <v>12230</v>
      </c>
    </row>
    <row r="12232" spans="20:20" x14ac:dyDescent="0.35">
      <c r="T12232" s="44">
        <v>12231</v>
      </c>
    </row>
    <row r="12233" spans="20:20" x14ac:dyDescent="0.35">
      <c r="T12233" s="44">
        <v>12232</v>
      </c>
    </row>
    <row r="12234" spans="20:20" x14ac:dyDescent="0.35">
      <c r="T12234" s="44">
        <v>12233</v>
      </c>
    </row>
    <row r="12235" spans="20:20" x14ac:dyDescent="0.35">
      <c r="T12235" s="44">
        <v>12234</v>
      </c>
    </row>
    <row r="12236" spans="20:20" x14ac:dyDescent="0.35">
      <c r="T12236" s="44">
        <v>12235</v>
      </c>
    </row>
    <row r="12237" spans="20:20" x14ac:dyDescent="0.35">
      <c r="T12237" s="44">
        <v>12236</v>
      </c>
    </row>
    <row r="12238" spans="20:20" x14ac:dyDescent="0.35">
      <c r="T12238" s="44">
        <v>12237</v>
      </c>
    </row>
    <row r="12239" spans="20:20" x14ac:dyDescent="0.35">
      <c r="T12239" s="44">
        <v>12238</v>
      </c>
    </row>
    <row r="12240" spans="20:20" x14ac:dyDescent="0.35">
      <c r="T12240" s="44">
        <v>12239</v>
      </c>
    </row>
    <row r="12241" spans="20:20" x14ac:dyDescent="0.35">
      <c r="T12241" s="44">
        <v>12240</v>
      </c>
    </row>
    <row r="12242" spans="20:20" x14ac:dyDescent="0.35">
      <c r="T12242" s="44">
        <v>12241</v>
      </c>
    </row>
    <row r="12243" spans="20:20" x14ac:dyDescent="0.35">
      <c r="T12243" s="44">
        <v>12242</v>
      </c>
    </row>
    <row r="12244" spans="20:20" x14ac:dyDescent="0.35">
      <c r="T12244" s="44">
        <v>12243</v>
      </c>
    </row>
    <row r="12245" spans="20:20" x14ac:dyDescent="0.35">
      <c r="T12245" s="44">
        <v>12244</v>
      </c>
    </row>
    <row r="12246" spans="20:20" x14ac:dyDescent="0.35">
      <c r="T12246" s="44">
        <v>12245</v>
      </c>
    </row>
    <row r="12247" spans="20:20" x14ac:dyDescent="0.35">
      <c r="T12247" s="44">
        <v>12246</v>
      </c>
    </row>
    <row r="12248" spans="20:20" x14ac:dyDescent="0.35">
      <c r="T12248" s="44">
        <v>12247</v>
      </c>
    </row>
    <row r="12249" spans="20:20" x14ac:dyDescent="0.35">
      <c r="T12249" s="44">
        <v>12248</v>
      </c>
    </row>
    <row r="12250" spans="20:20" x14ac:dyDescent="0.35">
      <c r="T12250" s="44">
        <v>12249</v>
      </c>
    </row>
    <row r="12251" spans="20:20" x14ac:dyDescent="0.35">
      <c r="T12251" s="44">
        <v>12250</v>
      </c>
    </row>
    <row r="12252" spans="20:20" x14ac:dyDescent="0.35">
      <c r="T12252" s="44">
        <v>12251</v>
      </c>
    </row>
    <row r="12253" spans="20:20" x14ac:dyDescent="0.35">
      <c r="T12253" s="44">
        <v>12252</v>
      </c>
    </row>
    <row r="12254" spans="20:20" x14ac:dyDescent="0.35">
      <c r="T12254" s="44">
        <v>12253</v>
      </c>
    </row>
    <row r="12255" spans="20:20" x14ac:dyDescent="0.35">
      <c r="T12255" s="44">
        <v>12254</v>
      </c>
    </row>
    <row r="12256" spans="20:20" x14ac:dyDescent="0.35">
      <c r="T12256" s="44">
        <v>12255</v>
      </c>
    </row>
    <row r="12257" spans="20:20" x14ac:dyDescent="0.35">
      <c r="T12257" s="44">
        <v>12256</v>
      </c>
    </row>
    <row r="12258" spans="20:20" x14ac:dyDescent="0.35">
      <c r="T12258" s="44">
        <v>12257</v>
      </c>
    </row>
    <row r="12259" spans="20:20" x14ac:dyDescent="0.35">
      <c r="T12259" s="44">
        <v>12258</v>
      </c>
    </row>
    <row r="12260" spans="20:20" x14ac:dyDescent="0.35">
      <c r="T12260" s="44">
        <v>12259</v>
      </c>
    </row>
    <row r="12261" spans="20:20" x14ac:dyDescent="0.35">
      <c r="T12261" s="44">
        <v>12260</v>
      </c>
    </row>
    <row r="12262" spans="20:20" x14ac:dyDescent="0.35">
      <c r="T12262" s="44">
        <v>12261</v>
      </c>
    </row>
    <row r="12263" spans="20:20" x14ac:dyDescent="0.35">
      <c r="T12263" s="44">
        <v>12262</v>
      </c>
    </row>
    <row r="12264" spans="20:20" x14ac:dyDescent="0.35">
      <c r="T12264" s="44">
        <v>12263</v>
      </c>
    </row>
    <row r="12265" spans="20:20" x14ac:dyDescent="0.35">
      <c r="T12265" s="44">
        <v>12264</v>
      </c>
    </row>
    <row r="12266" spans="20:20" x14ac:dyDescent="0.35">
      <c r="T12266" s="44">
        <v>12265</v>
      </c>
    </row>
    <row r="12267" spans="20:20" x14ac:dyDescent="0.35">
      <c r="T12267" s="44">
        <v>12266</v>
      </c>
    </row>
    <row r="12268" spans="20:20" x14ac:dyDescent="0.35">
      <c r="T12268" s="44">
        <v>12267</v>
      </c>
    </row>
    <row r="12269" spans="20:20" x14ac:dyDescent="0.35">
      <c r="T12269" s="44">
        <v>12268</v>
      </c>
    </row>
    <row r="12270" spans="20:20" x14ac:dyDescent="0.35">
      <c r="T12270" s="44">
        <v>12269</v>
      </c>
    </row>
    <row r="12271" spans="20:20" x14ac:dyDescent="0.35">
      <c r="T12271" s="44">
        <v>12270</v>
      </c>
    </row>
    <row r="12272" spans="20:20" x14ac:dyDescent="0.35">
      <c r="T12272" s="44">
        <v>12271</v>
      </c>
    </row>
    <row r="12273" spans="20:20" x14ac:dyDescent="0.35">
      <c r="T12273" s="44">
        <v>12272</v>
      </c>
    </row>
    <row r="12274" spans="20:20" x14ac:dyDescent="0.35">
      <c r="T12274" s="44">
        <v>12273</v>
      </c>
    </row>
    <row r="12275" spans="20:20" x14ac:dyDescent="0.35">
      <c r="T12275" s="44">
        <v>12274</v>
      </c>
    </row>
    <row r="12276" spans="20:20" x14ac:dyDescent="0.35">
      <c r="T12276" s="44">
        <v>12275</v>
      </c>
    </row>
    <row r="12277" spans="20:20" x14ac:dyDescent="0.35">
      <c r="T12277" s="44">
        <v>12276</v>
      </c>
    </row>
    <row r="12278" spans="20:20" x14ac:dyDescent="0.35">
      <c r="T12278" s="44">
        <v>12277</v>
      </c>
    </row>
    <row r="12279" spans="20:20" x14ac:dyDescent="0.35">
      <c r="T12279" s="44">
        <v>12278</v>
      </c>
    </row>
    <row r="12280" spans="20:20" x14ac:dyDescent="0.35">
      <c r="T12280" s="44">
        <v>12279</v>
      </c>
    </row>
    <row r="12281" spans="20:20" x14ac:dyDescent="0.35">
      <c r="T12281" s="44">
        <v>12280</v>
      </c>
    </row>
    <row r="12282" spans="20:20" x14ac:dyDescent="0.35">
      <c r="T12282" s="44">
        <v>12281</v>
      </c>
    </row>
    <row r="12283" spans="20:20" x14ac:dyDescent="0.35">
      <c r="T12283" s="44">
        <v>12282</v>
      </c>
    </row>
    <row r="12284" spans="20:20" x14ac:dyDescent="0.35">
      <c r="T12284" s="44">
        <v>12283</v>
      </c>
    </row>
    <row r="12285" spans="20:20" x14ac:dyDescent="0.35">
      <c r="T12285" s="44">
        <v>12284</v>
      </c>
    </row>
    <row r="12286" spans="20:20" x14ac:dyDescent="0.35">
      <c r="T12286" s="44">
        <v>12285</v>
      </c>
    </row>
    <row r="12287" spans="20:20" x14ac:dyDescent="0.35">
      <c r="T12287" s="44">
        <v>12286</v>
      </c>
    </row>
    <row r="12288" spans="20:20" x14ac:dyDescent="0.35">
      <c r="T12288" s="44">
        <v>12287</v>
      </c>
    </row>
    <row r="12289" spans="20:20" x14ac:dyDescent="0.35">
      <c r="T12289" s="44">
        <v>12288</v>
      </c>
    </row>
    <row r="12290" spans="20:20" x14ac:dyDescent="0.35">
      <c r="T12290" s="44">
        <v>12289</v>
      </c>
    </row>
    <row r="12291" spans="20:20" x14ac:dyDescent="0.35">
      <c r="T12291" s="44">
        <v>12290</v>
      </c>
    </row>
    <row r="12292" spans="20:20" x14ac:dyDescent="0.35">
      <c r="T12292" s="44">
        <v>12291</v>
      </c>
    </row>
    <row r="12293" spans="20:20" x14ac:dyDescent="0.35">
      <c r="T12293" s="44">
        <v>12292</v>
      </c>
    </row>
    <row r="12294" spans="20:20" x14ac:dyDescent="0.35">
      <c r="T12294" s="44">
        <v>12293</v>
      </c>
    </row>
    <row r="12295" spans="20:20" x14ac:dyDescent="0.35">
      <c r="T12295" s="44">
        <v>12294</v>
      </c>
    </row>
    <row r="12296" spans="20:20" x14ac:dyDescent="0.35">
      <c r="T12296" s="44">
        <v>12295</v>
      </c>
    </row>
    <row r="12297" spans="20:20" x14ac:dyDescent="0.35">
      <c r="T12297" s="44">
        <v>12296</v>
      </c>
    </row>
    <row r="12298" spans="20:20" x14ac:dyDescent="0.35">
      <c r="T12298" s="44">
        <v>12297</v>
      </c>
    </row>
    <row r="12299" spans="20:20" x14ac:dyDescent="0.35">
      <c r="T12299" s="44">
        <v>12298</v>
      </c>
    </row>
    <row r="12300" spans="20:20" x14ac:dyDescent="0.35">
      <c r="T12300" s="44">
        <v>12299</v>
      </c>
    </row>
    <row r="12301" spans="20:20" x14ac:dyDescent="0.35">
      <c r="T12301" s="44">
        <v>12300</v>
      </c>
    </row>
    <row r="12302" spans="20:20" x14ac:dyDescent="0.35">
      <c r="T12302" s="44">
        <v>12301</v>
      </c>
    </row>
    <row r="12303" spans="20:20" x14ac:dyDescent="0.35">
      <c r="T12303" s="44">
        <v>12302</v>
      </c>
    </row>
    <row r="12304" spans="20:20" x14ac:dyDescent="0.35">
      <c r="T12304" s="44">
        <v>12303</v>
      </c>
    </row>
    <row r="12305" spans="20:20" x14ac:dyDescent="0.35">
      <c r="T12305" s="44">
        <v>12304</v>
      </c>
    </row>
    <row r="12306" spans="20:20" x14ac:dyDescent="0.35">
      <c r="T12306" s="44">
        <v>12305</v>
      </c>
    </row>
    <row r="12307" spans="20:20" x14ac:dyDescent="0.35">
      <c r="T12307" s="44">
        <v>12306</v>
      </c>
    </row>
    <row r="12308" spans="20:20" x14ac:dyDescent="0.35">
      <c r="T12308" s="44">
        <v>12307</v>
      </c>
    </row>
    <row r="12309" spans="20:20" x14ac:dyDescent="0.35">
      <c r="T12309" s="44">
        <v>12308</v>
      </c>
    </row>
    <row r="12310" spans="20:20" x14ac:dyDescent="0.35">
      <c r="T12310" s="44">
        <v>12309</v>
      </c>
    </row>
    <row r="12311" spans="20:20" x14ac:dyDescent="0.35">
      <c r="T12311" s="44">
        <v>12310</v>
      </c>
    </row>
    <row r="12312" spans="20:20" x14ac:dyDescent="0.35">
      <c r="T12312" s="44">
        <v>12311</v>
      </c>
    </row>
    <row r="12313" spans="20:20" x14ac:dyDescent="0.35">
      <c r="T12313" s="44">
        <v>12312</v>
      </c>
    </row>
    <row r="12314" spans="20:20" x14ac:dyDescent="0.35">
      <c r="T12314" s="44">
        <v>12313</v>
      </c>
    </row>
    <row r="12315" spans="20:20" x14ac:dyDescent="0.35">
      <c r="T12315" s="44">
        <v>12314</v>
      </c>
    </row>
    <row r="12316" spans="20:20" x14ac:dyDescent="0.35">
      <c r="T12316" s="44">
        <v>12315</v>
      </c>
    </row>
    <row r="12317" spans="20:20" x14ac:dyDescent="0.35">
      <c r="T12317" s="44">
        <v>12316</v>
      </c>
    </row>
    <row r="12318" spans="20:20" x14ac:dyDescent="0.35">
      <c r="T12318" s="44">
        <v>12317</v>
      </c>
    </row>
    <row r="12319" spans="20:20" x14ac:dyDescent="0.35">
      <c r="T12319" s="44">
        <v>12318</v>
      </c>
    </row>
    <row r="12320" spans="20:20" x14ac:dyDescent="0.35">
      <c r="T12320" s="44">
        <v>12319</v>
      </c>
    </row>
    <row r="12321" spans="20:20" x14ac:dyDescent="0.35">
      <c r="T12321" s="44">
        <v>12320</v>
      </c>
    </row>
    <row r="12322" spans="20:20" x14ac:dyDescent="0.35">
      <c r="T12322" s="44">
        <v>12321</v>
      </c>
    </row>
    <row r="12323" spans="20:20" x14ac:dyDescent="0.35">
      <c r="T12323" s="44">
        <v>12322</v>
      </c>
    </row>
    <row r="12324" spans="20:20" x14ac:dyDescent="0.35">
      <c r="T12324" s="44">
        <v>12323</v>
      </c>
    </row>
    <row r="12325" spans="20:20" x14ac:dyDescent="0.35">
      <c r="T12325" s="44">
        <v>12324</v>
      </c>
    </row>
    <row r="12326" spans="20:20" x14ac:dyDescent="0.35">
      <c r="T12326" s="44">
        <v>12325</v>
      </c>
    </row>
    <row r="12327" spans="20:20" x14ac:dyDescent="0.35">
      <c r="T12327" s="44">
        <v>12326</v>
      </c>
    </row>
    <row r="12328" spans="20:20" x14ac:dyDescent="0.35">
      <c r="T12328" s="44">
        <v>12327</v>
      </c>
    </row>
    <row r="12329" spans="20:20" x14ac:dyDescent="0.35">
      <c r="T12329" s="44">
        <v>12328</v>
      </c>
    </row>
    <row r="12330" spans="20:20" x14ac:dyDescent="0.35">
      <c r="T12330" s="44">
        <v>12329</v>
      </c>
    </row>
    <row r="12331" spans="20:20" x14ac:dyDescent="0.35">
      <c r="T12331" s="44">
        <v>12330</v>
      </c>
    </row>
    <row r="12332" spans="20:20" x14ac:dyDescent="0.35">
      <c r="T12332" s="44">
        <v>12331</v>
      </c>
    </row>
    <row r="12333" spans="20:20" x14ac:dyDescent="0.35">
      <c r="T12333" s="44">
        <v>12332</v>
      </c>
    </row>
    <row r="12334" spans="20:20" x14ac:dyDescent="0.35">
      <c r="T12334" s="44">
        <v>12333</v>
      </c>
    </row>
    <row r="12335" spans="20:20" x14ac:dyDescent="0.35">
      <c r="T12335" s="44">
        <v>12334</v>
      </c>
    </row>
    <row r="12336" spans="20:20" x14ac:dyDescent="0.35">
      <c r="T12336" s="44">
        <v>12335</v>
      </c>
    </row>
    <row r="12337" spans="20:20" x14ac:dyDescent="0.35">
      <c r="T12337" s="44">
        <v>12336</v>
      </c>
    </row>
    <row r="12338" spans="20:20" x14ac:dyDescent="0.35">
      <c r="T12338" s="44">
        <v>12337</v>
      </c>
    </row>
    <row r="12339" spans="20:20" x14ac:dyDescent="0.35">
      <c r="T12339" s="44">
        <v>12338</v>
      </c>
    </row>
    <row r="12340" spans="20:20" x14ac:dyDescent="0.35">
      <c r="T12340" s="44">
        <v>12339</v>
      </c>
    </row>
    <row r="12341" spans="20:20" x14ac:dyDescent="0.35">
      <c r="T12341" s="44">
        <v>12340</v>
      </c>
    </row>
    <row r="12342" spans="20:20" x14ac:dyDescent="0.35">
      <c r="T12342" s="44">
        <v>12341</v>
      </c>
    </row>
    <row r="12343" spans="20:20" x14ac:dyDescent="0.35">
      <c r="T12343" s="44">
        <v>12342</v>
      </c>
    </row>
    <row r="12344" spans="20:20" x14ac:dyDescent="0.35">
      <c r="T12344" s="44">
        <v>12343</v>
      </c>
    </row>
    <row r="12345" spans="20:20" x14ac:dyDescent="0.35">
      <c r="T12345" s="44">
        <v>12344</v>
      </c>
    </row>
    <row r="12346" spans="20:20" x14ac:dyDescent="0.35">
      <c r="T12346" s="44">
        <v>12345</v>
      </c>
    </row>
    <row r="12347" spans="20:20" x14ac:dyDescent="0.35">
      <c r="T12347" s="44">
        <v>12346</v>
      </c>
    </row>
    <row r="12348" spans="20:20" x14ac:dyDescent="0.35">
      <c r="T12348" s="44">
        <v>12347</v>
      </c>
    </row>
    <row r="12349" spans="20:20" x14ac:dyDescent="0.35">
      <c r="T12349" s="44">
        <v>12348</v>
      </c>
    </row>
    <row r="12350" spans="20:20" x14ac:dyDescent="0.35">
      <c r="T12350" s="44">
        <v>12349</v>
      </c>
    </row>
    <row r="12351" spans="20:20" x14ac:dyDescent="0.35">
      <c r="T12351" s="44">
        <v>12350</v>
      </c>
    </row>
    <row r="12352" spans="20:20" x14ac:dyDescent="0.35">
      <c r="T12352" s="44">
        <v>12351</v>
      </c>
    </row>
    <row r="12353" spans="20:20" x14ac:dyDescent="0.35">
      <c r="T12353" s="44">
        <v>12352</v>
      </c>
    </row>
    <row r="12354" spans="20:20" x14ac:dyDescent="0.35">
      <c r="T12354" s="44">
        <v>12353</v>
      </c>
    </row>
    <row r="12355" spans="20:20" x14ac:dyDescent="0.35">
      <c r="T12355" s="44">
        <v>12354</v>
      </c>
    </row>
    <row r="12356" spans="20:20" x14ac:dyDescent="0.35">
      <c r="T12356" s="44">
        <v>12355</v>
      </c>
    </row>
    <row r="12357" spans="20:20" x14ac:dyDescent="0.35">
      <c r="T12357" s="44">
        <v>12356</v>
      </c>
    </row>
    <row r="12358" spans="20:20" x14ac:dyDescent="0.35">
      <c r="T12358" s="44">
        <v>12357</v>
      </c>
    </row>
    <row r="12359" spans="20:20" x14ac:dyDescent="0.35">
      <c r="T12359" s="44">
        <v>12358</v>
      </c>
    </row>
    <row r="12360" spans="20:20" x14ac:dyDescent="0.35">
      <c r="T12360" s="44">
        <v>12359</v>
      </c>
    </row>
    <row r="12361" spans="20:20" x14ac:dyDescent="0.35">
      <c r="T12361" s="44">
        <v>12360</v>
      </c>
    </row>
    <row r="12362" spans="20:20" x14ac:dyDescent="0.35">
      <c r="T12362" s="44">
        <v>12361</v>
      </c>
    </row>
    <row r="12363" spans="20:20" x14ac:dyDescent="0.35">
      <c r="T12363" s="44">
        <v>12362</v>
      </c>
    </row>
    <row r="12364" spans="20:20" x14ac:dyDescent="0.35">
      <c r="T12364" s="44">
        <v>12363</v>
      </c>
    </row>
    <row r="12365" spans="20:20" x14ac:dyDescent="0.35">
      <c r="T12365" s="44">
        <v>12364</v>
      </c>
    </row>
    <row r="12366" spans="20:20" x14ac:dyDescent="0.35">
      <c r="T12366" s="44">
        <v>12365</v>
      </c>
    </row>
    <row r="12367" spans="20:20" x14ac:dyDescent="0.35">
      <c r="T12367" s="44">
        <v>12366</v>
      </c>
    </row>
    <row r="12368" spans="20:20" x14ac:dyDescent="0.35">
      <c r="T12368" s="44">
        <v>12367</v>
      </c>
    </row>
    <row r="12369" spans="20:20" x14ac:dyDescent="0.35">
      <c r="T12369" s="44">
        <v>12368</v>
      </c>
    </row>
    <row r="12370" spans="20:20" x14ac:dyDescent="0.35">
      <c r="T12370" s="44">
        <v>12369</v>
      </c>
    </row>
    <row r="12371" spans="20:20" x14ac:dyDescent="0.35">
      <c r="T12371" s="44">
        <v>12370</v>
      </c>
    </row>
    <row r="12372" spans="20:20" x14ac:dyDescent="0.35">
      <c r="T12372" s="44">
        <v>12371</v>
      </c>
    </row>
    <row r="12373" spans="20:20" x14ac:dyDescent="0.35">
      <c r="T12373" s="44">
        <v>12372</v>
      </c>
    </row>
    <row r="12374" spans="20:20" x14ac:dyDescent="0.35">
      <c r="T12374" s="44">
        <v>12373</v>
      </c>
    </row>
    <row r="12375" spans="20:20" x14ac:dyDescent="0.35">
      <c r="T12375" s="44">
        <v>12374</v>
      </c>
    </row>
    <row r="12376" spans="20:20" x14ac:dyDescent="0.35">
      <c r="T12376" s="44">
        <v>12375</v>
      </c>
    </row>
    <row r="12377" spans="20:20" x14ac:dyDescent="0.35">
      <c r="T12377" s="44">
        <v>12376</v>
      </c>
    </row>
    <row r="12378" spans="20:20" x14ac:dyDescent="0.35">
      <c r="T12378" s="44">
        <v>12377</v>
      </c>
    </row>
    <row r="12379" spans="20:20" x14ac:dyDescent="0.35">
      <c r="T12379" s="44">
        <v>12378</v>
      </c>
    </row>
    <row r="12380" spans="20:20" x14ac:dyDescent="0.35">
      <c r="T12380" s="44">
        <v>12379</v>
      </c>
    </row>
    <row r="12381" spans="20:20" x14ac:dyDescent="0.35">
      <c r="T12381" s="44">
        <v>12380</v>
      </c>
    </row>
    <row r="12382" spans="20:20" x14ac:dyDescent="0.35">
      <c r="T12382" s="44">
        <v>12381</v>
      </c>
    </row>
    <row r="12383" spans="20:20" x14ac:dyDescent="0.35">
      <c r="T12383" s="44">
        <v>12382</v>
      </c>
    </row>
    <row r="12384" spans="20:20" x14ac:dyDescent="0.35">
      <c r="T12384" s="44">
        <v>12383</v>
      </c>
    </row>
    <row r="12385" spans="20:20" x14ac:dyDescent="0.35">
      <c r="T12385" s="44">
        <v>12384</v>
      </c>
    </row>
    <row r="12386" spans="20:20" x14ac:dyDescent="0.35">
      <c r="T12386" s="44">
        <v>12385</v>
      </c>
    </row>
    <row r="12387" spans="20:20" x14ac:dyDescent="0.35">
      <c r="T12387" s="44">
        <v>12386</v>
      </c>
    </row>
    <row r="12388" spans="20:20" x14ac:dyDescent="0.35">
      <c r="T12388" s="44">
        <v>12387</v>
      </c>
    </row>
    <row r="12389" spans="20:20" x14ac:dyDescent="0.35">
      <c r="T12389" s="44">
        <v>12388</v>
      </c>
    </row>
    <row r="12390" spans="20:20" x14ac:dyDescent="0.35">
      <c r="T12390" s="44">
        <v>12389</v>
      </c>
    </row>
    <row r="12391" spans="20:20" x14ac:dyDescent="0.35">
      <c r="T12391" s="44">
        <v>12390</v>
      </c>
    </row>
    <row r="12392" spans="20:20" x14ac:dyDescent="0.35">
      <c r="T12392" s="44">
        <v>12391</v>
      </c>
    </row>
    <row r="12393" spans="20:20" x14ac:dyDescent="0.35">
      <c r="T12393" s="44">
        <v>12392</v>
      </c>
    </row>
    <row r="12394" spans="20:20" x14ac:dyDescent="0.35">
      <c r="T12394" s="44">
        <v>12393</v>
      </c>
    </row>
    <row r="12395" spans="20:20" x14ac:dyDescent="0.35">
      <c r="T12395" s="44">
        <v>12394</v>
      </c>
    </row>
    <row r="12396" spans="20:20" x14ac:dyDescent="0.35">
      <c r="T12396" s="44">
        <v>12395</v>
      </c>
    </row>
    <row r="12397" spans="20:20" x14ac:dyDescent="0.35">
      <c r="T12397" s="44">
        <v>12396</v>
      </c>
    </row>
    <row r="12398" spans="20:20" x14ac:dyDescent="0.35">
      <c r="T12398" s="44">
        <v>12397</v>
      </c>
    </row>
    <row r="12399" spans="20:20" x14ac:dyDescent="0.35">
      <c r="T12399" s="44">
        <v>12398</v>
      </c>
    </row>
    <row r="12400" spans="20:20" x14ac:dyDescent="0.35">
      <c r="T12400" s="44">
        <v>12399</v>
      </c>
    </row>
    <row r="12401" spans="20:20" x14ac:dyDescent="0.35">
      <c r="T12401" s="44">
        <v>12400</v>
      </c>
    </row>
    <row r="12402" spans="20:20" x14ac:dyDescent="0.35">
      <c r="T12402" s="44">
        <v>12401</v>
      </c>
    </row>
    <row r="12403" spans="20:20" x14ac:dyDescent="0.35">
      <c r="T12403" s="44">
        <v>12402</v>
      </c>
    </row>
    <row r="12404" spans="20:20" x14ac:dyDescent="0.35">
      <c r="T12404" s="44">
        <v>12403</v>
      </c>
    </row>
    <row r="12405" spans="20:20" x14ac:dyDescent="0.35">
      <c r="T12405" s="44">
        <v>12404</v>
      </c>
    </row>
    <row r="12406" spans="20:20" x14ac:dyDescent="0.35">
      <c r="T12406" s="44">
        <v>12405</v>
      </c>
    </row>
    <row r="12407" spans="20:20" x14ac:dyDescent="0.35">
      <c r="T12407" s="44">
        <v>12406</v>
      </c>
    </row>
    <row r="12408" spans="20:20" x14ac:dyDescent="0.35">
      <c r="T12408" s="44">
        <v>12407</v>
      </c>
    </row>
    <row r="12409" spans="20:20" x14ac:dyDescent="0.35">
      <c r="T12409" s="44">
        <v>12408</v>
      </c>
    </row>
    <row r="12410" spans="20:20" x14ac:dyDescent="0.35">
      <c r="T12410" s="44">
        <v>12409</v>
      </c>
    </row>
    <row r="12411" spans="20:20" x14ac:dyDescent="0.35">
      <c r="T12411" s="44">
        <v>12410</v>
      </c>
    </row>
    <row r="12412" spans="20:20" x14ac:dyDescent="0.35">
      <c r="T12412" s="44">
        <v>12411</v>
      </c>
    </row>
    <row r="12413" spans="20:20" x14ac:dyDescent="0.35">
      <c r="T12413" s="44">
        <v>12412</v>
      </c>
    </row>
    <row r="12414" spans="20:20" x14ac:dyDescent="0.35">
      <c r="T12414" s="44">
        <v>12413</v>
      </c>
    </row>
    <row r="12415" spans="20:20" x14ac:dyDescent="0.35">
      <c r="T12415" s="44">
        <v>12414</v>
      </c>
    </row>
    <row r="12416" spans="20:20" x14ac:dyDescent="0.35">
      <c r="T12416" s="44">
        <v>12415</v>
      </c>
    </row>
    <row r="12417" spans="20:20" x14ac:dyDescent="0.35">
      <c r="T12417" s="44">
        <v>12416</v>
      </c>
    </row>
    <row r="12418" spans="20:20" x14ac:dyDescent="0.35">
      <c r="T12418" s="44">
        <v>12417</v>
      </c>
    </row>
    <row r="12419" spans="20:20" x14ac:dyDescent="0.35">
      <c r="T12419" s="44">
        <v>12418</v>
      </c>
    </row>
    <row r="12420" spans="20:20" x14ac:dyDescent="0.35">
      <c r="T12420" s="44">
        <v>12419</v>
      </c>
    </row>
    <row r="12421" spans="20:20" x14ac:dyDescent="0.35">
      <c r="T12421" s="44">
        <v>12420</v>
      </c>
    </row>
    <row r="12422" spans="20:20" x14ac:dyDescent="0.35">
      <c r="T12422" s="44">
        <v>12421</v>
      </c>
    </row>
    <row r="12423" spans="20:20" x14ac:dyDescent="0.35">
      <c r="T12423" s="44">
        <v>12422</v>
      </c>
    </row>
    <row r="12424" spans="20:20" x14ac:dyDescent="0.35">
      <c r="T12424" s="44">
        <v>12423</v>
      </c>
    </row>
    <row r="12425" spans="20:20" x14ac:dyDescent="0.35">
      <c r="T12425" s="44">
        <v>12424</v>
      </c>
    </row>
    <row r="12426" spans="20:20" x14ac:dyDescent="0.35">
      <c r="T12426" s="44">
        <v>12425</v>
      </c>
    </row>
    <row r="12427" spans="20:20" x14ac:dyDescent="0.35">
      <c r="T12427" s="44">
        <v>12426</v>
      </c>
    </row>
    <row r="12428" spans="20:20" x14ac:dyDescent="0.35">
      <c r="T12428" s="44">
        <v>12427</v>
      </c>
    </row>
    <row r="12429" spans="20:20" x14ac:dyDescent="0.35">
      <c r="T12429" s="44">
        <v>12428</v>
      </c>
    </row>
    <row r="12430" spans="20:20" x14ac:dyDescent="0.35">
      <c r="T12430" s="44">
        <v>12429</v>
      </c>
    </row>
    <row r="12431" spans="20:20" x14ac:dyDescent="0.35">
      <c r="T12431" s="44">
        <v>12430</v>
      </c>
    </row>
    <row r="12432" spans="20:20" x14ac:dyDescent="0.35">
      <c r="T12432" s="44">
        <v>12431</v>
      </c>
    </row>
    <row r="12433" spans="20:20" x14ac:dyDescent="0.35">
      <c r="T12433" s="44">
        <v>12432</v>
      </c>
    </row>
    <row r="12434" spans="20:20" x14ac:dyDescent="0.35">
      <c r="T12434" s="44">
        <v>12433</v>
      </c>
    </row>
    <row r="12435" spans="20:20" x14ac:dyDescent="0.35">
      <c r="T12435" s="44">
        <v>12434</v>
      </c>
    </row>
    <row r="12436" spans="20:20" x14ac:dyDescent="0.35">
      <c r="T12436" s="44">
        <v>12435</v>
      </c>
    </row>
    <row r="12437" spans="20:20" x14ac:dyDescent="0.35">
      <c r="T12437" s="44">
        <v>12436</v>
      </c>
    </row>
    <row r="12438" spans="20:20" x14ac:dyDescent="0.35">
      <c r="T12438" s="44">
        <v>12437</v>
      </c>
    </row>
    <row r="12439" spans="20:20" x14ac:dyDescent="0.35">
      <c r="T12439" s="44">
        <v>12438</v>
      </c>
    </row>
    <row r="12440" spans="20:20" x14ac:dyDescent="0.35">
      <c r="T12440" s="44">
        <v>12439</v>
      </c>
    </row>
    <row r="12441" spans="20:20" x14ac:dyDescent="0.35">
      <c r="T12441" s="44">
        <v>12440</v>
      </c>
    </row>
    <row r="12442" spans="20:20" x14ac:dyDescent="0.35">
      <c r="T12442" s="44">
        <v>12441</v>
      </c>
    </row>
    <row r="12443" spans="20:20" x14ac:dyDescent="0.35">
      <c r="T12443" s="44">
        <v>12442</v>
      </c>
    </row>
    <row r="12444" spans="20:20" x14ac:dyDescent="0.35">
      <c r="T12444" s="44">
        <v>12443</v>
      </c>
    </row>
    <row r="12445" spans="20:20" x14ac:dyDescent="0.35">
      <c r="T12445" s="44">
        <v>12444</v>
      </c>
    </row>
    <row r="12446" spans="20:20" x14ac:dyDescent="0.35">
      <c r="T12446" s="44">
        <v>12445</v>
      </c>
    </row>
    <row r="12447" spans="20:20" x14ac:dyDescent="0.35">
      <c r="T12447" s="44">
        <v>12446</v>
      </c>
    </row>
    <row r="12448" spans="20:20" x14ac:dyDescent="0.35">
      <c r="T12448" s="44">
        <v>12447</v>
      </c>
    </row>
    <row r="12449" spans="20:20" x14ac:dyDescent="0.35">
      <c r="T12449" s="44">
        <v>12448</v>
      </c>
    </row>
    <row r="12450" spans="20:20" x14ac:dyDescent="0.35">
      <c r="T12450" s="44">
        <v>12449</v>
      </c>
    </row>
    <row r="12451" spans="20:20" x14ac:dyDescent="0.35">
      <c r="T12451" s="44">
        <v>12450</v>
      </c>
    </row>
    <row r="12452" spans="20:20" x14ac:dyDescent="0.35">
      <c r="T12452" s="44">
        <v>12451</v>
      </c>
    </row>
    <row r="12453" spans="20:20" x14ac:dyDescent="0.35">
      <c r="T12453" s="44">
        <v>12452</v>
      </c>
    </row>
    <row r="12454" spans="20:20" x14ac:dyDescent="0.35">
      <c r="T12454" s="44">
        <v>12453</v>
      </c>
    </row>
    <row r="12455" spans="20:20" x14ac:dyDescent="0.35">
      <c r="T12455" s="44">
        <v>12454</v>
      </c>
    </row>
    <row r="12456" spans="20:20" x14ac:dyDescent="0.35">
      <c r="T12456" s="44">
        <v>12455</v>
      </c>
    </row>
    <row r="12457" spans="20:20" x14ac:dyDescent="0.35">
      <c r="T12457" s="44">
        <v>12456</v>
      </c>
    </row>
    <row r="12458" spans="20:20" x14ac:dyDescent="0.35">
      <c r="T12458" s="44">
        <v>12457</v>
      </c>
    </row>
    <row r="12459" spans="20:20" x14ac:dyDescent="0.35">
      <c r="T12459" s="44">
        <v>12458</v>
      </c>
    </row>
    <row r="12460" spans="20:20" x14ac:dyDescent="0.35">
      <c r="T12460" s="44">
        <v>12459</v>
      </c>
    </row>
    <row r="12461" spans="20:20" x14ac:dyDescent="0.35">
      <c r="T12461" s="44">
        <v>12460</v>
      </c>
    </row>
    <row r="12462" spans="20:20" x14ac:dyDescent="0.35">
      <c r="T12462" s="44">
        <v>12461</v>
      </c>
    </row>
    <row r="12463" spans="20:20" x14ac:dyDescent="0.35">
      <c r="T12463" s="44">
        <v>12462</v>
      </c>
    </row>
    <row r="12464" spans="20:20" x14ac:dyDescent="0.35">
      <c r="T12464" s="44">
        <v>12463</v>
      </c>
    </row>
    <row r="12465" spans="20:20" x14ac:dyDescent="0.35">
      <c r="T12465" s="44">
        <v>12464</v>
      </c>
    </row>
    <row r="12466" spans="20:20" x14ac:dyDescent="0.35">
      <c r="T12466" s="44">
        <v>12465</v>
      </c>
    </row>
    <row r="12467" spans="20:20" x14ac:dyDescent="0.35">
      <c r="T12467" s="44">
        <v>12466</v>
      </c>
    </row>
    <row r="12468" spans="20:20" x14ac:dyDescent="0.35">
      <c r="T12468" s="44">
        <v>12467</v>
      </c>
    </row>
    <row r="12469" spans="20:20" x14ac:dyDescent="0.35">
      <c r="T12469" s="44">
        <v>12468</v>
      </c>
    </row>
    <row r="12470" spans="20:20" x14ac:dyDescent="0.35">
      <c r="T12470" s="44">
        <v>12469</v>
      </c>
    </row>
    <row r="12471" spans="20:20" x14ac:dyDescent="0.35">
      <c r="T12471" s="44">
        <v>12470</v>
      </c>
    </row>
    <row r="12472" spans="20:20" x14ac:dyDescent="0.35">
      <c r="T12472" s="44">
        <v>12471</v>
      </c>
    </row>
    <row r="12473" spans="20:20" x14ac:dyDescent="0.35">
      <c r="T12473" s="44">
        <v>12472</v>
      </c>
    </row>
    <row r="12474" spans="20:20" x14ac:dyDescent="0.35">
      <c r="T12474" s="44">
        <v>12473</v>
      </c>
    </row>
    <row r="12475" spans="20:20" x14ac:dyDescent="0.35">
      <c r="T12475" s="44">
        <v>12474</v>
      </c>
    </row>
    <row r="12476" spans="20:20" x14ac:dyDescent="0.35">
      <c r="T12476" s="44">
        <v>12475</v>
      </c>
    </row>
    <row r="12477" spans="20:20" x14ac:dyDescent="0.35">
      <c r="T12477" s="44">
        <v>12476</v>
      </c>
    </row>
    <row r="12478" spans="20:20" x14ac:dyDescent="0.35">
      <c r="T12478" s="44">
        <v>12477</v>
      </c>
    </row>
    <row r="12479" spans="20:20" x14ac:dyDescent="0.35">
      <c r="T12479" s="44">
        <v>12478</v>
      </c>
    </row>
    <row r="12480" spans="20:20" x14ac:dyDescent="0.35">
      <c r="T12480" s="44">
        <v>12479</v>
      </c>
    </row>
    <row r="12481" spans="20:20" x14ac:dyDescent="0.35">
      <c r="T12481" s="44">
        <v>12480</v>
      </c>
    </row>
    <row r="12482" spans="20:20" x14ac:dyDescent="0.35">
      <c r="T12482" s="44">
        <v>12481</v>
      </c>
    </row>
    <row r="12483" spans="20:20" x14ac:dyDescent="0.35">
      <c r="T12483" s="44">
        <v>12482</v>
      </c>
    </row>
    <row r="12484" spans="20:20" x14ac:dyDescent="0.35">
      <c r="T12484" s="44">
        <v>12483</v>
      </c>
    </row>
    <row r="12485" spans="20:20" x14ac:dyDescent="0.35">
      <c r="T12485" s="44">
        <v>12484</v>
      </c>
    </row>
    <row r="12486" spans="20:20" x14ac:dyDescent="0.35">
      <c r="T12486" s="44">
        <v>12485</v>
      </c>
    </row>
    <row r="12487" spans="20:20" x14ac:dyDescent="0.35">
      <c r="T12487" s="44">
        <v>12486</v>
      </c>
    </row>
    <row r="12488" spans="20:20" x14ac:dyDescent="0.35">
      <c r="T12488" s="44">
        <v>12487</v>
      </c>
    </row>
    <row r="12489" spans="20:20" x14ac:dyDescent="0.35">
      <c r="T12489" s="44">
        <v>12488</v>
      </c>
    </row>
    <row r="12490" spans="20:20" x14ac:dyDescent="0.35">
      <c r="T12490" s="44">
        <v>12489</v>
      </c>
    </row>
    <row r="12491" spans="20:20" x14ac:dyDescent="0.35">
      <c r="T12491" s="44">
        <v>12490</v>
      </c>
    </row>
    <row r="12492" spans="20:20" x14ac:dyDescent="0.35">
      <c r="T12492" s="44">
        <v>12491</v>
      </c>
    </row>
    <row r="12493" spans="20:20" x14ac:dyDescent="0.35">
      <c r="T12493" s="44">
        <v>12492</v>
      </c>
    </row>
    <row r="12494" spans="20:20" x14ac:dyDescent="0.35">
      <c r="T12494" s="44">
        <v>12493</v>
      </c>
    </row>
    <row r="12495" spans="20:20" x14ac:dyDescent="0.35">
      <c r="T12495" s="44">
        <v>12494</v>
      </c>
    </row>
    <row r="12496" spans="20:20" x14ac:dyDescent="0.35">
      <c r="T12496" s="44">
        <v>12495</v>
      </c>
    </row>
    <row r="12497" spans="20:20" x14ac:dyDescent="0.35">
      <c r="T12497" s="44">
        <v>12496</v>
      </c>
    </row>
    <row r="12498" spans="20:20" x14ac:dyDescent="0.35">
      <c r="T12498" s="44">
        <v>12497</v>
      </c>
    </row>
    <row r="12499" spans="20:20" x14ac:dyDescent="0.35">
      <c r="T12499" s="44">
        <v>12498</v>
      </c>
    </row>
    <row r="12500" spans="20:20" x14ac:dyDescent="0.35">
      <c r="T12500" s="44">
        <v>12499</v>
      </c>
    </row>
    <row r="12501" spans="20:20" x14ac:dyDescent="0.35">
      <c r="T12501" s="44">
        <v>12500</v>
      </c>
    </row>
    <row r="12502" spans="20:20" x14ac:dyDescent="0.35">
      <c r="T12502" s="44">
        <v>12501</v>
      </c>
    </row>
    <row r="12503" spans="20:20" x14ac:dyDescent="0.35">
      <c r="T12503" s="44">
        <v>12502</v>
      </c>
    </row>
    <row r="12504" spans="20:20" x14ac:dyDescent="0.35">
      <c r="T12504" s="44">
        <v>12503</v>
      </c>
    </row>
    <row r="12505" spans="20:20" x14ac:dyDescent="0.35">
      <c r="T12505" s="44">
        <v>12504</v>
      </c>
    </row>
    <row r="12506" spans="20:20" x14ac:dyDescent="0.35">
      <c r="T12506" s="44">
        <v>12505</v>
      </c>
    </row>
    <row r="12507" spans="20:20" x14ac:dyDescent="0.35">
      <c r="T12507" s="44">
        <v>12506</v>
      </c>
    </row>
    <row r="12508" spans="20:20" x14ac:dyDescent="0.35">
      <c r="T12508" s="44">
        <v>12507</v>
      </c>
    </row>
    <row r="12509" spans="20:20" x14ac:dyDescent="0.35">
      <c r="T12509" s="44">
        <v>12508</v>
      </c>
    </row>
    <row r="12510" spans="20:20" x14ac:dyDescent="0.35">
      <c r="T12510" s="44">
        <v>12509</v>
      </c>
    </row>
    <row r="12511" spans="20:20" x14ac:dyDescent="0.35">
      <c r="T12511" s="44">
        <v>12510</v>
      </c>
    </row>
    <row r="12512" spans="20:20" x14ac:dyDescent="0.35">
      <c r="T12512" s="44">
        <v>12511</v>
      </c>
    </row>
    <row r="12513" spans="20:20" x14ac:dyDescent="0.35">
      <c r="T12513" s="44">
        <v>12512</v>
      </c>
    </row>
    <row r="12514" spans="20:20" x14ac:dyDescent="0.35">
      <c r="T12514" s="44">
        <v>12513</v>
      </c>
    </row>
    <row r="12515" spans="20:20" x14ac:dyDescent="0.35">
      <c r="T12515" s="44">
        <v>12514</v>
      </c>
    </row>
    <row r="12516" spans="20:20" x14ac:dyDescent="0.35">
      <c r="T12516" s="44">
        <v>12515</v>
      </c>
    </row>
    <row r="12517" spans="20:20" x14ac:dyDescent="0.35">
      <c r="T12517" s="44">
        <v>12516</v>
      </c>
    </row>
    <row r="12518" spans="20:20" x14ac:dyDescent="0.35">
      <c r="T12518" s="44">
        <v>12517</v>
      </c>
    </row>
    <row r="12519" spans="20:20" x14ac:dyDescent="0.35">
      <c r="T12519" s="44">
        <v>12518</v>
      </c>
    </row>
    <row r="12520" spans="20:20" x14ac:dyDescent="0.35">
      <c r="T12520" s="44">
        <v>12519</v>
      </c>
    </row>
    <row r="12521" spans="20:20" x14ac:dyDescent="0.35">
      <c r="T12521" s="44">
        <v>12520</v>
      </c>
    </row>
    <row r="12522" spans="20:20" x14ac:dyDescent="0.35">
      <c r="T12522" s="44">
        <v>12521</v>
      </c>
    </row>
    <row r="12523" spans="20:20" x14ac:dyDescent="0.35">
      <c r="T12523" s="44">
        <v>12522</v>
      </c>
    </row>
    <row r="12524" spans="20:20" x14ac:dyDescent="0.35">
      <c r="T12524" s="44">
        <v>12523</v>
      </c>
    </row>
    <row r="12525" spans="20:20" x14ac:dyDescent="0.35">
      <c r="T12525" s="44">
        <v>12524</v>
      </c>
    </row>
    <row r="12526" spans="20:20" x14ac:dyDescent="0.35">
      <c r="T12526" s="44">
        <v>12525</v>
      </c>
    </row>
    <row r="12527" spans="20:20" x14ac:dyDescent="0.35">
      <c r="T12527" s="44">
        <v>12526</v>
      </c>
    </row>
    <row r="12528" spans="20:20" x14ac:dyDescent="0.35">
      <c r="T12528" s="44">
        <v>12527</v>
      </c>
    </row>
    <row r="12529" spans="20:20" x14ac:dyDescent="0.35">
      <c r="T12529" s="44">
        <v>12528</v>
      </c>
    </row>
    <row r="12530" spans="20:20" x14ac:dyDescent="0.35">
      <c r="T12530" s="44">
        <v>12529</v>
      </c>
    </row>
    <row r="12531" spans="20:20" x14ac:dyDescent="0.35">
      <c r="T12531" s="44">
        <v>12530</v>
      </c>
    </row>
    <row r="12532" spans="20:20" x14ac:dyDescent="0.35">
      <c r="T12532" s="44">
        <v>12531</v>
      </c>
    </row>
    <row r="12533" spans="20:20" x14ac:dyDescent="0.35">
      <c r="T12533" s="44">
        <v>12532</v>
      </c>
    </row>
    <row r="12534" spans="20:20" x14ac:dyDescent="0.35">
      <c r="T12534" s="44">
        <v>12533</v>
      </c>
    </row>
    <row r="12535" spans="20:20" x14ac:dyDescent="0.35">
      <c r="T12535" s="44">
        <v>12534</v>
      </c>
    </row>
    <row r="12536" spans="20:20" x14ac:dyDescent="0.35">
      <c r="T12536" s="44">
        <v>12535</v>
      </c>
    </row>
    <row r="12537" spans="20:20" x14ac:dyDescent="0.35">
      <c r="T12537" s="44">
        <v>12536</v>
      </c>
    </row>
    <row r="12538" spans="20:20" x14ac:dyDescent="0.35">
      <c r="T12538" s="44">
        <v>12537</v>
      </c>
    </row>
    <row r="12539" spans="20:20" x14ac:dyDescent="0.35">
      <c r="T12539" s="44">
        <v>12538</v>
      </c>
    </row>
    <row r="12540" spans="20:20" x14ac:dyDescent="0.35">
      <c r="T12540" s="44">
        <v>12539</v>
      </c>
    </row>
    <row r="12541" spans="20:20" x14ac:dyDescent="0.35">
      <c r="T12541" s="44">
        <v>12540</v>
      </c>
    </row>
    <row r="12542" spans="20:20" x14ac:dyDescent="0.35">
      <c r="T12542" s="44">
        <v>12541</v>
      </c>
    </row>
    <row r="12543" spans="20:20" x14ac:dyDescent="0.35">
      <c r="T12543" s="44">
        <v>12542</v>
      </c>
    </row>
    <row r="12544" spans="20:20" x14ac:dyDescent="0.35">
      <c r="T12544" s="44">
        <v>12543</v>
      </c>
    </row>
    <row r="12545" spans="20:20" x14ac:dyDescent="0.35">
      <c r="T12545" s="44">
        <v>12544</v>
      </c>
    </row>
    <row r="12546" spans="20:20" x14ac:dyDescent="0.35">
      <c r="T12546" s="44">
        <v>12545</v>
      </c>
    </row>
    <row r="12547" spans="20:20" x14ac:dyDescent="0.35">
      <c r="T12547" s="44">
        <v>12546</v>
      </c>
    </row>
    <row r="12548" spans="20:20" x14ac:dyDescent="0.35">
      <c r="T12548" s="44">
        <v>12547</v>
      </c>
    </row>
    <row r="12549" spans="20:20" x14ac:dyDescent="0.35">
      <c r="T12549" s="44">
        <v>12548</v>
      </c>
    </row>
    <row r="12550" spans="20:20" x14ac:dyDescent="0.35">
      <c r="T12550" s="44">
        <v>12549</v>
      </c>
    </row>
    <row r="12551" spans="20:20" x14ac:dyDescent="0.35">
      <c r="T12551" s="44">
        <v>12550</v>
      </c>
    </row>
    <row r="12552" spans="20:20" x14ac:dyDescent="0.35">
      <c r="T12552" s="44">
        <v>12551</v>
      </c>
    </row>
    <row r="12553" spans="20:20" x14ac:dyDescent="0.35">
      <c r="T12553" s="44">
        <v>12552</v>
      </c>
    </row>
    <row r="12554" spans="20:20" x14ac:dyDescent="0.35">
      <c r="T12554" s="44">
        <v>12553</v>
      </c>
    </row>
    <row r="12555" spans="20:20" x14ac:dyDescent="0.35">
      <c r="T12555" s="44">
        <v>12554</v>
      </c>
    </row>
    <row r="12556" spans="20:20" x14ac:dyDescent="0.35">
      <c r="T12556" s="44">
        <v>12555</v>
      </c>
    </row>
    <row r="12557" spans="20:20" x14ac:dyDescent="0.35">
      <c r="T12557" s="44">
        <v>12556</v>
      </c>
    </row>
    <row r="12558" spans="20:20" x14ac:dyDescent="0.35">
      <c r="T12558" s="44">
        <v>12557</v>
      </c>
    </row>
    <row r="12559" spans="20:20" x14ac:dyDescent="0.35">
      <c r="T12559" s="44">
        <v>12558</v>
      </c>
    </row>
    <row r="12560" spans="20:20" x14ac:dyDescent="0.35">
      <c r="T12560" s="44">
        <v>12559</v>
      </c>
    </row>
    <row r="12561" spans="20:20" x14ac:dyDescent="0.35">
      <c r="T12561" s="44">
        <v>12560</v>
      </c>
    </row>
    <row r="12562" spans="20:20" x14ac:dyDescent="0.35">
      <c r="T12562" s="44">
        <v>12561</v>
      </c>
    </row>
    <row r="12563" spans="20:20" x14ac:dyDescent="0.35">
      <c r="T12563" s="44">
        <v>12562</v>
      </c>
    </row>
    <row r="12564" spans="20:20" x14ac:dyDescent="0.35">
      <c r="T12564" s="44">
        <v>12563</v>
      </c>
    </row>
    <row r="12565" spans="20:20" x14ac:dyDescent="0.35">
      <c r="T12565" s="44">
        <v>12564</v>
      </c>
    </row>
    <row r="12566" spans="20:20" x14ac:dyDescent="0.35">
      <c r="T12566" s="44">
        <v>12565</v>
      </c>
    </row>
    <row r="12567" spans="20:20" x14ac:dyDescent="0.35">
      <c r="T12567" s="44">
        <v>12566</v>
      </c>
    </row>
    <row r="12568" spans="20:20" x14ac:dyDescent="0.35">
      <c r="T12568" s="44">
        <v>12567</v>
      </c>
    </row>
    <row r="12569" spans="20:20" x14ac:dyDescent="0.35">
      <c r="T12569" s="44">
        <v>12568</v>
      </c>
    </row>
    <row r="12570" spans="20:20" x14ac:dyDescent="0.35">
      <c r="T12570" s="44">
        <v>12569</v>
      </c>
    </row>
    <row r="12571" spans="20:20" x14ac:dyDescent="0.35">
      <c r="T12571" s="44">
        <v>12570</v>
      </c>
    </row>
    <row r="12572" spans="20:20" x14ac:dyDescent="0.35">
      <c r="T12572" s="44">
        <v>12571</v>
      </c>
    </row>
    <row r="12573" spans="20:20" x14ac:dyDescent="0.35">
      <c r="T12573" s="44">
        <v>12572</v>
      </c>
    </row>
    <row r="12574" spans="20:20" x14ac:dyDescent="0.35">
      <c r="T12574" s="44">
        <v>12573</v>
      </c>
    </row>
    <row r="12575" spans="20:20" x14ac:dyDescent="0.35">
      <c r="T12575" s="44">
        <v>12574</v>
      </c>
    </row>
    <row r="12576" spans="20:20" x14ac:dyDescent="0.35">
      <c r="T12576" s="44">
        <v>12575</v>
      </c>
    </row>
    <row r="12577" spans="20:20" x14ac:dyDescent="0.35">
      <c r="T12577" s="44">
        <v>12576</v>
      </c>
    </row>
    <row r="12578" spans="20:20" x14ac:dyDescent="0.35">
      <c r="T12578" s="44">
        <v>12577</v>
      </c>
    </row>
    <row r="12579" spans="20:20" x14ac:dyDescent="0.35">
      <c r="T12579" s="44">
        <v>12578</v>
      </c>
    </row>
    <row r="12580" spans="20:20" x14ac:dyDescent="0.35">
      <c r="T12580" s="44">
        <v>12579</v>
      </c>
    </row>
    <row r="12581" spans="20:20" x14ac:dyDescent="0.35">
      <c r="T12581" s="44">
        <v>12580</v>
      </c>
    </row>
    <row r="12582" spans="20:20" x14ac:dyDescent="0.35">
      <c r="T12582" s="44">
        <v>12581</v>
      </c>
    </row>
    <row r="12583" spans="20:20" x14ac:dyDescent="0.35">
      <c r="T12583" s="44">
        <v>12582</v>
      </c>
    </row>
    <row r="12584" spans="20:20" x14ac:dyDescent="0.35">
      <c r="T12584" s="44">
        <v>12583</v>
      </c>
    </row>
    <row r="12585" spans="20:20" x14ac:dyDescent="0.35">
      <c r="T12585" s="44">
        <v>12584</v>
      </c>
    </row>
    <row r="12586" spans="20:20" x14ac:dyDescent="0.35">
      <c r="T12586" s="44">
        <v>12585</v>
      </c>
    </row>
    <row r="12587" spans="20:20" x14ac:dyDescent="0.35">
      <c r="T12587" s="44">
        <v>12586</v>
      </c>
    </row>
    <row r="12588" spans="20:20" x14ac:dyDescent="0.35">
      <c r="T12588" s="44">
        <v>12587</v>
      </c>
    </row>
    <row r="12589" spans="20:20" x14ac:dyDescent="0.35">
      <c r="T12589" s="44">
        <v>12588</v>
      </c>
    </row>
    <row r="12590" spans="20:20" x14ac:dyDescent="0.35">
      <c r="T12590" s="44">
        <v>12589</v>
      </c>
    </row>
    <row r="12591" spans="20:20" x14ac:dyDescent="0.35">
      <c r="T12591" s="44">
        <v>12590</v>
      </c>
    </row>
    <row r="12592" spans="20:20" x14ac:dyDescent="0.35">
      <c r="T12592" s="44">
        <v>12591</v>
      </c>
    </row>
    <row r="12593" spans="20:20" x14ac:dyDescent="0.35">
      <c r="T12593" s="44">
        <v>12592</v>
      </c>
    </row>
    <row r="12594" spans="20:20" x14ac:dyDescent="0.35">
      <c r="T12594" s="44">
        <v>12593</v>
      </c>
    </row>
    <row r="12595" spans="20:20" x14ac:dyDescent="0.35">
      <c r="T12595" s="44">
        <v>12594</v>
      </c>
    </row>
    <row r="12596" spans="20:20" x14ac:dyDescent="0.35">
      <c r="T12596" s="44">
        <v>12595</v>
      </c>
    </row>
    <row r="12597" spans="20:20" x14ac:dyDescent="0.35">
      <c r="T12597" s="44">
        <v>12596</v>
      </c>
    </row>
    <row r="12598" spans="20:20" x14ac:dyDescent="0.35">
      <c r="T12598" s="44">
        <v>12597</v>
      </c>
    </row>
    <row r="12599" spans="20:20" x14ac:dyDescent="0.35">
      <c r="T12599" s="44">
        <v>12598</v>
      </c>
    </row>
    <row r="12600" spans="20:20" x14ac:dyDescent="0.35">
      <c r="T12600" s="44">
        <v>12599</v>
      </c>
    </row>
    <row r="12601" spans="20:20" x14ac:dyDescent="0.35">
      <c r="T12601" s="44">
        <v>12600</v>
      </c>
    </row>
    <row r="12602" spans="20:20" x14ac:dyDescent="0.35">
      <c r="T12602" s="44">
        <v>12601</v>
      </c>
    </row>
    <row r="12603" spans="20:20" x14ac:dyDescent="0.35">
      <c r="T12603" s="44">
        <v>12602</v>
      </c>
    </row>
    <row r="12604" spans="20:20" x14ac:dyDescent="0.35">
      <c r="T12604" s="44">
        <v>12603</v>
      </c>
    </row>
    <row r="12605" spans="20:20" x14ac:dyDescent="0.35">
      <c r="T12605" s="44">
        <v>12604</v>
      </c>
    </row>
    <row r="12606" spans="20:20" x14ac:dyDescent="0.35">
      <c r="T12606" s="44">
        <v>12605</v>
      </c>
    </row>
    <row r="12607" spans="20:20" x14ac:dyDescent="0.35">
      <c r="T12607" s="44">
        <v>12606</v>
      </c>
    </row>
    <row r="12608" spans="20:20" x14ac:dyDescent="0.35">
      <c r="T12608" s="44">
        <v>12607</v>
      </c>
    </row>
    <row r="12609" spans="20:20" x14ac:dyDescent="0.35">
      <c r="T12609" s="44">
        <v>12608</v>
      </c>
    </row>
    <row r="12610" spans="20:20" x14ac:dyDescent="0.35">
      <c r="T12610" s="44">
        <v>12609</v>
      </c>
    </row>
    <row r="12611" spans="20:20" x14ac:dyDescent="0.35">
      <c r="T12611" s="44">
        <v>12610</v>
      </c>
    </row>
    <row r="12612" spans="20:20" x14ac:dyDescent="0.35">
      <c r="T12612" s="44">
        <v>12611</v>
      </c>
    </row>
    <row r="12613" spans="20:20" x14ac:dyDescent="0.35">
      <c r="T12613" s="44">
        <v>12612</v>
      </c>
    </row>
    <row r="12614" spans="20:20" x14ac:dyDescent="0.35">
      <c r="T12614" s="44">
        <v>12613</v>
      </c>
    </row>
    <row r="12615" spans="20:20" x14ac:dyDescent="0.35">
      <c r="T12615" s="44">
        <v>12614</v>
      </c>
    </row>
    <row r="12616" spans="20:20" x14ac:dyDescent="0.35">
      <c r="T12616" s="44">
        <v>12615</v>
      </c>
    </row>
    <row r="12617" spans="20:20" x14ac:dyDescent="0.35">
      <c r="T12617" s="44">
        <v>12616</v>
      </c>
    </row>
    <row r="12618" spans="20:20" x14ac:dyDescent="0.35">
      <c r="T12618" s="44">
        <v>12617</v>
      </c>
    </row>
    <row r="12619" spans="20:20" x14ac:dyDescent="0.35">
      <c r="T12619" s="44">
        <v>12618</v>
      </c>
    </row>
    <row r="12620" spans="20:20" x14ac:dyDescent="0.35">
      <c r="T12620" s="44">
        <v>12619</v>
      </c>
    </row>
    <row r="12621" spans="20:20" x14ac:dyDescent="0.35">
      <c r="T12621" s="44">
        <v>12620</v>
      </c>
    </row>
    <row r="12622" spans="20:20" x14ac:dyDescent="0.35">
      <c r="T12622" s="44">
        <v>12621</v>
      </c>
    </row>
    <row r="12623" spans="20:20" x14ac:dyDescent="0.35">
      <c r="T12623" s="44">
        <v>12622</v>
      </c>
    </row>
    <row r="12624" spans="20:20" x14ac:dyDescent="0.35">
      <c r="T12624" s="44">
        <v>12623</v>
      </c>
    </row>
    <row r="12625" spans="20:20" x14ac:dyDescent="0.35">
      <c r="T12625" s="44">
        <v>12624</v>
      </c>
    </row>
    <row r="12626" spans="20:20" x14ac:dyDescent="0.35">
      <c r="T12626" s="44">
        <v>12625</v>
      </c>
    </row>
    <row r="12627" spans="20:20" x14ac:dyDescent="0.35">
      <c r="T12627" s="44">
        <v>12626</v>
      </c>
    </row>
    <row r="12628" spans="20:20" x14ac:dyDescent="0.35">
      <c r="T12628" s="44">
        <v>12627</v>
      </c>
    </row>
    <row r="12629" spans="20:20" x14ac:dyDescent="0.35">
      <c r="T12629" s="44">
        <v>12628</v>
      </c>
    </row>
    <row r="12630" spans="20:20" x14ac:dyDescent="0.35">
      <c r="T12630" s="44">
        <v>12629</v>
      </c>
    </row>
    <row r="12631" spans="20:20" x14ac:dyDescent="0.35">
      <c r="T12631" s="44">
        <v>12630</v>
      </c>
    </row>
    <row r="12632" spans="20:20" x14ac:dyDescent="0.35">
      <c r="T12632" s="44">
        <v>12631</v>
      </c>
    </row>
    <row r="12633" spans="20:20" x14ac:dyDescent="0.35">
      <c r="T12633" s="44">
        <v>12632</v>
      </c>
    </row>
    <row r="12634" spans="20:20" x14ac:dyDescent="0.35">
      <c r="T12634" s="44">
        <v>12633</v>
      </c>
    </row>
    <row r="12635" spans="20:20" x14ac:dyDescent="0.35">
      <c r="T12635" s="44">
        <v>12634</v>
      </c>
    </row>
    <row r="12636" spans="20:20" x14ac:dyDescent="0.35">
      <c r="T12636" s="44">
        <v>12635</v>
      </c>
    </row>
    <row r="12637" spans="20:20" x14ac:dyDescent="0.35">
      <c r="T12637" s="44">
        <v>12636</v>
      </c>
    </row>
    <row r="12638" spans="20:20" x14ac:dyDescent="0.35">
      <c r="T12638" s="44">
        <v>12637</v>
      </c>
    </row>
    <row r="12639" spans="20:20" x14ac:dyDescent="0.35">
      <c r="T12639" s="44">
        <v>12638</v>
      </c>
    </row>
    <row r="12640" spans="20:20" x14ac:dyDescent="0.35">
      <c r="T12640" s="44">
        <v>12639</v>
      </c>
    </row>
    <row r="12641" spans="20:20" x14ac:dyDescent="0.35">
      <c r="T12641" s="44">
        <v>12640</v>
      </c>
    </row>
    <row r="12642" spans="20:20" x14ac:dyDescent="0.35">
      <c r="T12642" s="44">
        <v>12641</v>
      </c>
    </row>
    <row r="12643" spans="20:20" x14ac:dyDescent="0.35">
      <c r="T12643" s="44">
        <v>12642</v>
      </c>
    </row>
    <row r="12644" spans="20:20" x14ac:dyDescent="0.35">
      <c r="T12644" s="44">
        <v>12643</v>
      </c>
    </row>
    <row r="12645" spans="20:20" x14ac:dyDescent="0.35">
      <c r="T12645" s="44">
        <v>12644</v>
      </c>
    </row>
    <row r="12646" spans="20:20" x14ac:dyDescent="0.35">
      <c r="T12646" s="44">
        <v>12645</v>
      </c>
    </row>
    <row r="12647" spans="20:20" x14ac:dyDescent="0.35">
      <c r="T12647" s="44">
        <v>12646</v>
      </c>
    </row>
    <row r="12648" spans="20:20" x14ac:dyDescent="0.35">
      <c r="T12648" s="44">
        <v>12647</v>
      </c>
    </row>
    <row r="12649" spans="20:20" x14ac:dyDescent="0.35">
      <c r="T12649" s="44">
        <v>12648</v>
      </c>
    </row>
    <row r="12650" spans="20:20" x14ac:dyDescent="0.35">
      <c r="T12650" s="44">
        <v>12649</v>
      </c>
    </row>
    <row r="12651" spans="20:20" x14ac:dyDescent="0.35">
      <c r="T12651" s="44">
        <v>12650</v>
      </c>
    </row>
    <row r="12652" spans="20:20" x14ac:dyDescent="0.35">
      <c r="T12652" s="44">
        <v>12651</v>
      </c>
    </row>
    <row r="12653" spans="20:20" x14ac:dyDescent="0.35">
      <c r="T12653" s="44">
        <v>12652</v>
      </c>
    </row>
    <row r="12654" spans="20:20" x14ac:dyDescent="0.35">
      <c r="T12654" s="44">
        <v>12653</v>
      </c>
    </row>
    <row r="12655" spans="20:20" x14ac:dyDescent="0.35">
      <c r="T12655" s="44">
        <v>12654</v>
      </c>
    </row>
    <row r="12656" spans="20:20" x14ac:dyDescent="0.35">
      <c r="T12656" s="44">
        <v>12655</v>
      </c>
    </row>
    <row r="12657" spans="20:20" x14ac:dyDescent="0.35">
      <c r="T12657" s="44">
        <v>12656</v>
      </c>
    </row>
    <row r="12658" spans="20:20" x14ac:dyDescent="0.35">
      <c r="T12658" s="44">
        <v>12657</v>
      </c>
    </row>
    <row r="12659" spans="20:20" x14ac:dyDescent="0.35">
      <c r="T12659" s="44">
        <v>12658</v>
      </c>
    </row>
    <row r="12660" spans="20:20" x14ac:dyDescent="0.35">
      <c r="T12660" s="44">
        <v>12659</v>
      </c>
    </row>
    <row r="12661" spans="20:20" x14ac:dyDescent="0.35">
      <c r="T12661" s="44">
        <v>12660</v>
      </c>
    </row>
    <row r="12662" spans="20:20" x14ac:dyDescent="0.35">
      <c r="T12662" s="44">
        <v>12661</v>
      </c>
    </row>
    <row r="12663" spans="20:20" x14ac:dyDescent="0.35">
      <c r="T12663" s="44">
        <v>12662</v>
      </c>
    </row>
    <row r="12664" spans="20:20" x14ac:dyDescent="0.35">
      <c r="T12664" s="44">
        <v>12663</v>
      </c>
    </row>
    <row r="12665" spans="20:20" x14ac:dyDescent="0.35">
      <c r="T12665" s="44">
        <v>12664</v>
      </c>
    </row>
    <row r="12666" spans="20:20" x14ac:dyDescent="0.35">
      <c r="T12666" s="44">
        <v>12665</v>
      </c>
    </row>
    <row r="12667" spans="20:20" x14ac:dyDescent="0.35">
      <c r="T12667" s="44">
        <v>12666</v>
      </c>
    </row>
    <row r="12668" spans="20:20" x14ac:dyDescent="0.35">
      <c r="T12668" s="44">
        <v>12667</v>
      </c>
    </row>
    <row r="12669" spans="20:20" x14ac:dyDescent="0.35">
      <c r="T12669" s="44">
        <v>12668</v>
      </c>
    </row>
    <row r="12670" spans="20:20" x14ac:dyDescent="0.35">
      <c r="T12670" s="44">
        <v>12669</v>
      </c>
    </row>
    <row r="12671" spans="20:20" x14ac:dyDescent="0.35">
      <c r="T12671" s="44">
        <v>12670</v>
      </c>
    </row>
    <row r="12672" spans="20:20" x14ac:dyDescent="0.35">
      <c r="T12672" s="44">
        <v>12671</v>
      </c>
    </row>
    <row r="12673" spans="20:20" x14ac:dyDescent="0.35">
      <c r="T12673" s="44">
        <v>12672</v>
      </c>
    </row>
    <row r="12674" spans="20:20" x14ac:dyDescent="0.35">
      <c r="T12674" s="44">
        <v>12673</v>
      </c>
    </row>
    <row r="12675" spans="20:20" x14ac:dyDescent="0.35">
      <c r="T12675" s="44">
        <v>12674</v>
      </c>
    </row>
    <row r="12676" spans="20:20" x14ac:dyDescent="0.35">
      <c r="T12676" s="44">
        <v>12675</v>
      </c>
    </row>
    <row r="12677" spans="20:20" x14ac:dyDescent="0.35">
      <c r="T12677" s="44">
        <v>12676</v>
      </c>
    </row>
    <row r="12678" spans="20:20" x14ac:dyDescent="0.35">
      <c r="T12678" s="44">
        <v>12677</v>
      </c>
    </row>
    <row r="12679" spans="20:20" x14ac:dyDescent="0.35">
      <c r="T12679" s="44">
        <v>12678</v>
      </c>
    </row>
    <row r="12680" spans="20:20" x14ac:dyDescent="0.35">
      <c r="T12680" s="44">
        <v>12679</v>
      </c>
    </row>
    <row r="12681" spans="20:20" x14ac:dyDescent="0.35">
      <c r="T12681" s="44">
        <v>12680</v>
      </c>
    </row>
    <row r="12682" spans="20:20" x14ac:dyDescent="0.35">
      <c r="T12682" s="44">
        <v>12681</v>
      </c>
    </row>
    <row r="12683" spans="20:20" x14ac:dyDescent="0.35">
      <c r="T12683" s="44">
        <v>12682</v>
      </c>
    </row>
    <row r="12684" spans="20:20" x14ac:dyDescent="0.35">
      <c r="T12684" s="44">
        <v>12683</v>
      </c>
    </row>
    <row r="12685" spans="20:20" x14ac:dyDescent="0.35">
      <c r="T12685" s="44">
        <v>12684</v>
      </c>
    </row>
    <row r="12686" spans="20:20" x14ac:dyDescent="0.35">
      <c r="T12686" s="44">
        <v>12685</v>
      </c>
    </row>
    <row r="12687" spans="20:20" x14ac:dyDescent="0.35">
      <c r="T12687" s="44">
        <v>12686</v>
      </c>
    </row>
    <row r="12688" spans="20:20" x14ac:dyDescent="0.35">
      <c r="T12688" s="44">
        <v>12687</v>
      </c>
    </row>
    <row r="12689" spans="20:20" x14ac:dyDescent="0.35">
      <c r="T12689" s="44">
        <v>12688</v>
      </c>
    </row>
    <row r="12690" spans="20:20" x14ac:dyDescent="0.35">
      <c r="T12690" s="44">
        <v>12689</v>
      </c>
    </row>
    <row r="12691" spans="20:20" x14ac:dyDescent="0.35">
      <c r="T12691" s="44">
        <v>12690</v>
      </c>
    </row>
    <row r="12692" spans="20:20" x14ac:dyDescent="0.35">
      <c r="T12692" s="44">
        <v>12691</v>
      </c>
    </row>
    <row r="12693" spans="20:20" x14ac:dyDescent="0.35">
      <c r="T12693" s="44">
        <v>12692</v>
      </c>
    </row>
    <row r="12694" spans="20:20" x14ac:dyDescent="0.35">
      <c r="T12694" s="44">
        <v>12693</v>
      </c>
    </row>
    <row r="12695" spans="20:20" x14ac:dyDescent="0.35">
      <c r="T12695" s="44">
        <v>12694</v>
      </c>
    </row>
    <row r="12696" spans="20:20" x14ac:dyDescent="0.35">
      <c r="T12696" s="44">
        <v>12695</v>
      </c>
    </row>
    <row r="12697" spans="20:20" x14ac:dyDescent="0.35">
      <c r="T12697" s="44">
        <v>12696</v>
      </c>
    </row>
    <row r="12698" spans="20:20" x14ac:dyDescent="0.35">
      <c r="T12698" s="44">
        <v>12697</v>
      </c>
    </row>
    <row r="12699" spans="20:20" x14ac:dyDescent="0.35">
      <c r="T12699" s="44">
        <v>12698</v>
      </c>
    </row>
    <row r="12700" spans="20:20" x14ac:dyDescent="0.35">
      <c r="T12700" s="44">
        <v>12699</v>
      </c>
    </row>
    <row r="12701" spans="20:20" x14ac:dyDescent="0.35">
      <c r="T12701" s="44">
        <v>12700</v>
      </c>
    </row>
    <row r="12702" spans="20:20" x14ac:dyDescent="0.35">
      <c r="T12702" s="44">
        <v>12701</v>
      </c>
    </row>
    <row r="12703" spans="20:20" x14ac:dyDescent="0.35">
      <c r="T12703" s="44">
        <v>12702</v>
      </c>
    </row>
    <row r="12704" spans="20:20" x14ac:dyDescent="0.35">
      <c r="T12704" s="44">
        <v>12703</v>
      </c>
    </row>
    <row r="12705" spans="20:20" x14ac:dyDescent="0.35">
      <c r="T12705" s="44">
        <v>12704</v>
      </c>
    </row>
    <row r="12706" spans="20:20" x14ac:dyDescent="0.35">
      <c r="T12706" s="44">
        <v>12705</v>
      </c>
    </row>
    <row r="12707" spans="20:20" x14ac:dyDescent="0.35">
      <c r="T12707" s="44">
        <v>12706</v>
      </c>
    </row>
    <row r="12708" spans="20:20" x14ac:dyDescent="0.35">
      <c r="T12708" s="44">
        <v>12707</v>
      </c>
    </row>
    <row r="12709" spans="20:20" x14ac:dyDescent="0.35">
      <c r="T12709" s="44">
        <v>12708</v>
      </c>
    </row>
    <row r="12710" spans="20:20" x14ac:dyDescent="0.35">
      <c r="T12710" s="44">
        <v>12709</v>
      </c>
    </row>
    <row r="12711" spans="20:20" x14ac:dyDescent="0.35">
      <c r="T12711" s="44">
        <v>12710</v>
      </c>
    </row>
    <row r="12712" spans="20:20" x14ac:dyDescent="0.35">
      <c r="T12712" s="44">
        <v>12711</v>
      </c>
    </row>
    <row r="12713" spans="20:20" x14ac:dyDescent="0.35">
      <c r="T12713" s="44">
        <v>12712</v>
      </c>
    </row>
    <row r="12714" spans="20:20" x14ac:dyDescent="0.35">
      <c r="T12714" s="44">
        <v>12713</v>
      </c>
    </row>
    <row r="12715" spans="20:20" x14ac:dyDescent="0.35">
      <c r="T12715" s="44">
        <v>12714</v>
      </c>
    </row>
    <row r="12716" spans="20:20" x14ac:dyDescent="0.35">
      <c r="T12716" s="44">
        <v>12715</v>
      </c>
    </row>
    <row r="12717" spans="20:20" x14ac:dyDescent="0.35">
      <c r="T12717" s="44">
        <v>12716</v>
      </c>
    </row>
    <row r="12718" spans="20:20" x14ac:dyDescent="0.35">
      <c r="T12718" s="44">
        <v>12717</v>
      </c>
    </row>
    <row r="12719" spans="20:20" x14ac:dyDescent="0.35">
      <c r="T12719" s="44">
        <v>12718</v>
      </c>
    </row>
    <row r="12720" spans="20:20" x14ac:dyDescent="0.35">
      <c r="T12720" s="44">
        <v>12719</v>
      </c>
    </row>
    <row r="12721" spans="20:20" x14ac:dyDescent="0.35">
      <c r="T12721" s="44">
        <v>12720</v>
      </c>
    </row>
    <row r="12722" spans="20:20" x14ac:dyDescent="0.35">
      <c r="T12722" s="44">
        <v>12721</v>
      </c>
    </row>
    <row r="12723" spans="20:20" x14ac:dyDescent="0.35">
      <c r="T12723" s="44">
        <v>12722</v>
      </c>
    </row>
    <row r="12724" spans="20:20" x14ac:dyDescent="0.35">
      <c r="T12724" s="44">
        <v>12723</v>
      </c>
    </row>
    <row r="12725" spans="20:20" x14ac:dyDescent="0.35">
      <c r="T12725" s="44">
        <v>12724</v>
      </c>
    </row>
    <row r="12726" spans="20:20" x14ac:dyDescent="0.35">
      <c r="T12726" s="44">
        <v>12725</v>
      </c>
    </row>
    <row r="12727" spans="20:20" x14ac:dyDescent="0.35">
      <c r="T12727" s="44">
        <v>12726</v>
      </c>
    </row>
    <row r="12728" spans="20:20" x14ac:dyDescent="0.35">
      <c r="T12728" s="44">
        <v>12727</v>
      </c>
    </row>
    <row r="12729" spans="20:20" x14ac:dyDescent="0.35">
      <c r="T12729" s="44">
        <v>12728</v>
      </c>
    </row>
    <row r="12730" spans="20:20" x14ac:dyDescent="0.35">
      <c r="T12730" s="44">
        <v>12729</v>
      </c>
    </row>
    <row r="12731" spans="20:20" x14ac:dyDescent="0.35">
      <c r="T12731" s="44">
        <v>12730</v>
      </c>
    </row>
    <row r="12732" spans="20:20" x14ac:dyDescent="0.35">
      <c r="T12732" s="44">
        <v>12731</v>
      </c>
    </row>
    <row r="12733" spans="20:20" x14ac:dyDescent="0.35">
      <c r="T12733" s="44">
        <v>12732</v>
      </c>
    </row>
    <row r="12734" spans="20:20" x14ac:dyDescent="0.35">
      <c r="T12734" s="44">
        <v>12733</v>
      </c>
    </row>
    <row r="12735" spans="20:20" x14ac:dyDescent="0.35">
      <c r="T12735" s="44">
        <v>12734</v>
      </c>
    </row>
    <row r="12736" spans="20:20" x14ac:dyDescent="0.35">
      <c r="T12736" s="44">
        <v>12735</v>
      </c>
    </row>
    <row r="12737" spans="20:20" x14ac:dyDescent="0.35">
      <c r="T12737" s="44">
        <v>12736</v>
      </c>
    </row>
    <row r="12738" spans="20:20" x14ac:dyDescent="0.35">
      <c r="T12738" s="44">
        <v>12737</v>
      </c>
    </row>
    <row r="12739" spans="20:20" x14ac:dyDescent="0.35">
      <c r="T12739" s="44">
        <v>12738</v>
      </c>
    </row>
    <row r="12740" spans="20:20" x14ac:dyDescent="0.35">
      <c r="T12740" s="44">
        <v>12739</v>
      </c>
    </row>
    <row r="12741" spans="20:20" x14ac:dyDescent="0.35">
      <c r="T12741" s="44">
        <v>12740</v>
      </c>
    </row>
    <row r="12742" spans="20:20" x14ac:dyDescent="0.35">
      <c r="T12742" s="44">
        <v>12741</v>
      </c>
    </row>
    <row r="12743" spans="20:20" x14ac:dyDescent="0.35">
      <c r="T12743" s="44">
        <v>12742</v>
      </c>
    </row>
    <row r="12744" spans="20:20" x14ac:dyDescent="0.35">
      <c r="T12744" s="44">
        <v>12743</v>
      </c>
    </row>
    <row r="12745" spans="20:20" x14ac:dyDescent="0.35">
      <c r="T12745" s="44">
        <v>12744</v>
      </c>
    </row>
    <row r="12746" spans="20:20" x14ac:dyDescent="0.35">
      <c r="T12746" s="44">
        <v>12745</v>
      </c>
    </row>
    <row r="12747" spans="20:20" x14ac:dyDescent="0.35">
      <c r="T12747" s="44">
        <v>12746</v>
      </c>
    </row>
    <row r="12748" spans="20:20" x14ac:dyDescent="0.35">
      <c r="T12748" s="44">
        <v>12747</v>
      </c>
    </row>
    <row r="12749" spans="20:20" x14ac:dyDescent="0.35">
      <c r="T12749" s="44">
        <v>12748</v>
      </c>
    </row>
    <row r="12750" spans="20:20" x14ac:dyDescent="0.35">
      <c r="T12750" s="44">
        <v>12749</v>
      </c>
    </row>
    <row r="12751" spans="20:20" x14ac:dyDescent="0.35">
      <c r="T12751" s="44">
        <v>12750</v>
      </c>
    </row>
    <row r="12752" spans="20:20" x14ac:dyDescent="0.35">
      <c r="T12752" s="44">
        <v>12751</v>
      </c>
    </row>
    <row r="12753" spans="20:20" x14ac:dyDescent="0.35">
      <c r="T12753" s="44">
        <v>12752</v>
      </c>
    </row>
    <row r="12754" spans="20:20" x14ac:dyDescent="0.35">
      <c r="T12754" s="44">
        <v>12753</v>
      </c>
    </row>
    <row r="12755" spans="20:20" x14ac:dyDescent="0.35">
      <c r="T12755" s="44">
        <v>12754</v>
      </c>
    </row>
    <row r="12756" spans="20:20" x14ac:dyDescent="0.35">
      <c r="T12756" s="44">
        <v>12755</v>
      </c>
    </row>
    <row r="12757" spans="20:20" x14ac:dyDescent="0.35">
      <c r="T12757" s="44">
        <v>12756</v>
      </c>
    </row>
    <row r="12758" spans="20:20" x14ac:dyDescent="0.35">
      <c r="T12758" s="44">
        <v>12757</v>
      </c>
    </row>
    <row r="12759" spans="20:20" x14ac:dyDescent="0.35">
      <c r="T12759" s="44">
        <v>12758</v>
      </c>
    </row>
    <row r="12760" spans="20:20" x14ac:dyDescent="0.35">
      <c r="T12760" s="44">
        <v>12759</v>
      </c>
    </row>
    <row r="12761" spans="20:20" x14ac:dyDescent="0.35">
      <c r="T12761" s="44">
        <v>12760</v>
      </c>
    </row>
    <row r="12762" spans="20:20" x14ac:dyDescent="0.35">
      <c r="T12762" s="44">
        <v>12761</v>
      </c>
    </row>
    <row r="12763" spans="20:20" x14ac:dyDescent="0.35">
      <c r="T12763" s="44">
        <v>12762</v>
      </c>
    </row>
    <row r="12764" spans="20:20" x14ac:dyDescent="0.35">
      <c r="T12764" s="44">
        <v>12763</v>
      </c>
    </row>
    <row r="12765" spans="20:20" x14ac:dyDescent="0.35">
      <c r="T12765" s="44">
        <v>12764</v>
      </c>
    </row>
    <row r="12766" spans="20:20" x14ac:dyDescent="0.35">
      <c r="T12766" s="44">
        <v>12765</v>
      </c>
    </row>
    <row r="12767" spans="20:20" x14ac:dyDescent="0.35">
      <c r="T12767" s="44">
        <v>12766</v>
      </c>
    </row>
    <row r="12768" spans="20:20" x14ac:dyDescent="0.35">
      <c r="T12768" s="44">
        <v>12767</v>
      </c>
    </row>
    <row r="12769" spans="20:20" x14ac:dyDescent="0.35">
      <c r="T12769" s="44">
        <v>12768</v>
      </c>
    </row>
    <row r="12770" spans="20:20" x14ac:dyDescent="0.35">
      <c r="T12770" s="44">
        <v>12769</v>
      </c>
    </row>
    <row r="12771" spans="20:20" x14ac:dyDescent="0.35">
      <c r="T12771" s="44">
        <v>12770</v>
      </c>
    </row>
    <row r="12772" spans="20:20" x14ac:dyDescent="0.35">
      <c r="T12772" s="44">
        <v>12771</v>
      </c>
    </row>
    <row r="12773" spans="20:20" x14ac:dyDescent="0.35">
      <c r="T12773" s="44">
        <v>12772</v>
      </c>
    </row>
    <row r="12774" spans="20:20" x14ac:dyDescent="0.35">
      <c r="T12774" s="44">
        <v>12773</v>
      </c>
    </row>
    <row r="12775" spans="20:20" x14ac:dyDescent="0.35">
      <c r="T12775" s="44">
        <v>12774</v>
      </c>
    </row>
    <row r="12776" spans="20:20" x14ac:dyDescent="0.35">
      <c r="T12776" s="44">
        <v>12775</v>
      </c>
    </row>
    <row r="12777" spans="20:20" x14ac:dyDescent="0.35">
      <c r="T12777" s="44">
        <v>12776</v>
      </c>
    </row>
    <row r="12778" spans="20:20" x14ac:dyDescent="0.35">
      <c r="T12778" s="44">
        <v>12777</v>
      </c>
    </row>
    <row r="12779" spans="20:20" x14ac:dyDescent="0.35">
      <c r="T12779" s="44">
        <v>12778</v>
      </c>
    </row>
    <row r="12780" spans="20:20" x14ac:dyDescent="0.35">
      <c r="T12780" s="44">
        <v>12779</v>
      </c>
    </row>
    <row r="12781" spans="20:20" x14ac:dyDescent="0.35">
      <c r="T12781" s="44">
        <v>12780</v>
      </c>
    </row>
    <row r="12782" spans="20:20" x14ac:dyDescent="0.35">
      <c r="T12782" s="44">
        <v>12781</v>
      </c>
    </row>
    <row r="12783" spans="20:20" x14ac:dyDescent="0.35">
      <c r="T12783" s="44">
        <v>12782</v>
      </c>
    </row>
    <row r="12784" spans="20:20" x14ac:dyDescent="0.35">
      <c r="T12784" s="44">
        <v>12783</v>
      </c>
    </row>
    <row r="12785" spans="20:20" x14ac:dyDescent="0.35">
      <c r="T12785" s="44">
        <v>12784</v>
      </c>
    </row>
    <row r="12786" spans="20:20" x14ac:dyDescent="0.35">
      <c r="T12786" s="44">
        <v>12785</v>
      </c>
    </row>
    <row r="12787" spans="20:20" x14ac:dyDescent="0.35">
      <c r="T12787" s="44">
        <v>12786</v>
      </c>
    </row>
    <row r="12788" spans="20:20" x14ac:dyDescent="0.35">
      <c r="T12788" s="44">
        <v>12787</v>
      </c>
    </row>
    <row r="12789" spans="20:20" x14ac:dyDescent="0.35">
      <c r="T12789" s="44">
        <v>12788</v>
      </c>
    </row>
    <row r="12790" spans="20:20" x14ac:dyDescent="0.35">
      <c r="T12790" s="44">
        <v>12789</v>
      </c>
    </row>
    <row r="12791" spans="20:20" x14ac:dyDescent="0.35">
      <c r="T12791" s="44">
        <v>12790</v>
      </c>
    </row>
    <row r="12792" spans="20:20" x14ac:dyDescent="0.35">
      <c r="T12792" s="44">
        <v>12791</v>
      </c>
    </row>
    <row r="12793" spans="20:20" x14ac:dyDescent="0.35">
      <c r="T12793" s="44">
        <v>12792</v>
      </c>
    </row>
    <row r="12794" spans="20:20" x14ac:dyDescent="0.35">
      <c r="T12794" s="44">
        <v>12793</v>
      </c>
    </row>
    <row r="12795" spans="20:20" x14ac:dyDescent="0.35">
      <c r="T12795" s="44">
        <v>12794</v>
      </c>
    </row>
    <row r="12796" spans="20:20" x14ac:dyDescent="0.35">
      <c r="T12796" s="44">
        <v>12795</v>
      </c>
    </row>
    <row r="12797" spans="20:20" x14ac:dyDescent="0.35">
      <c r="T12797" s="44">
        <v>12796</v>
      </c>
    </row>
    <row r="12798" spans="20:20" x14ac:dyDescent="0.35">
      <c r="T12798" s="44">
        <v>12797</v>
      </c>
    </row>
    <row r="12799" spans="20:20" x14ac:dyDescent="0.35">
      <c r="T12799" s="44">
        <v>12798</v>
      </c>
    </row>
    <row r="12800" spans="20:20" x14ac:dyDescent="0.35">
      <c r="T12800" s="44">
        <v>12799</v>
      </c>
    </row>
    <row r="12801" spans="20:20" x14ac:dyDescent="0.35">
      <c r="T12801" s="44">
        <v>12800</v>
      </c>
    </row>
    <row r="12802" spans="20:20" x14ac:dyDescent="0.35">
      <c r="T12802" s="44">
        <v>12801</v>
      </c>
    </row>
    <row r="12803" spans="20:20" x14ac:dyDescent="0.35">
      <c r="T12803" s="44">
        <v>12802</v>
      </c>
    </row>
    <row r="12804" spans="20:20" x14ac:dyDescent="0.35">
      <c r="T12804" s="44">
        <v>12803</v>
      </c>
    </row>
    <row r="12805" spans="20:20" x14ac:dyDescent="0.35">
      <c r="T12805" s="44">
        <v>12804</v>
      </c>
    </row>
    <row r="12806" spans="20:20" x14ac:dyDescent="0.35">
      <c r="T12806" s="44">
        <v>12805</v>
      </c>
    </row>
    <row r="12807" spans="20:20" x14ac:dyDescent="0.35">
      <c r="T12807" s="44">
        <v>12806</v>
      </c>
    </row>
    <row r="12808" spans="20:20" x14ac:dyDescent="0.35">
      <c r="T12808" s="44">
        <v>12807</v>
      </c>
    </row>
    <row r="12809" spans="20:20" x14ac:dyDescent="0.35">
      <c r="T12809" s="44">
        <v>12808</v>
      </c>
    </row>
    <row r="12810" spans="20:20" x14ac:dyDescent="0.35">
      <c r="T12810" s="44">
        <v>12809</v>
      </c>
    </row>
    <row r="12811" spans="20:20" x14ac:dyDescent="0.35">
      <c r="T12811" s="44">
        <v>12810</v>
      </c>
    </row>
    <row r="12812" spans="20:20" x14ac:dyDescent="0.35">
      <c r="T12812" s="44">
        <v>12811</v>
      </c>
    </row>
    <row r="12813" spans="20:20" x14ac:dyDescent="0.35">
      <c r="T12813" s="44">
        <v>12812</v>
      </c>
    </row>
    <row r="12814" spans="20:20" x14ac:dyDescent="0.35">
      <c r="T12814" s="44">
        <v>12813</v>
      </c>
    </row>
    <row r="12815" spans="20:20" x14ac:dyDescent="0.35">
      <c r="T12815" s="44">
        <v>12814</v>
      </c>
    </row>
    <row r="12816" spans="20:20" x14ac:dyDescent="0.35">
      <c r="T12816" s="44">
        <v>12815</v>
      </c>
    </row>
    <row r="12817" spans="20:20" x14ac:dyDescent="0.35">
      <c r="T12817" s="44">
        <v>12816</v>
      </c>
    </row>
    <row r="12818" spans="20:20" x14ac:dyDescent="0.35">
      <c r="T12818" s="44">
        <v>12817</v>
      </c>
    </row>
    <row r="12819" spans="20:20" x14ac:dyDescent="0.35">
      <c r="T12819" s="44">
        <v>12818</v>
      </c>
    </row>
    <row r="12820" spans="20:20" x14ac:dyDescent="0.35">
      <c r="T12820" s="44">
        <v>12819</v>
      </c>
    </row>
    <row r="12821" spans="20:20" x14ac:dyDescent="0.35">
      <c r="T12821" s="44">
        <v>12820</v>
      </c>
    </row>
    <row r="12822" spans="20:20" x14ac:dyDescent="0.35">
      <c r="T12822" s="44">
        <v>12821</v>
      </c>
    </row>
    <row r="12823" spans="20:20" x14ac:dyDescent="0.35">
      <c r="T12823" s="44">
        <v>12822</v>
      </c>
    </row>
    <row r="12824" spans="20:20" x14ac:dyDescent="0.35">
      <c r="T12824" s="44">
        <v>12823</v>
      </c>
    </row>
    <row r="12825" spans="20:20" x14ac:dyDescent="0.35">
      <c r="T12825" s="44">
        <v>12824</v>
      </c>
    </row>
    <row r="12826" spans="20:20" x14ac:dyDescent="0.35">
      <c r="T12826" s="44">
        <v>12825</v>
      </c>
    </row>
    <row r="12827" spans="20:20" x14ac:dyDescent="0.35">
      <c r="T12827" s="44">
        <v>12826</v>
      </c>
    </row>
    <row r="12828" spans="20:20" x14ac:dyDescent="0.35">
      <c r="T12828" s="44">
        <v>12827</v>
      </c>
    </row>
    <row r="12829" spans="20:20" x14ac:dyDescent="0.35">
      <c r="T12829" s="44">
        <v>12828</v>
      </c>
    </row>
    <row r="12830" spans="20:20" x14ac:dyDescent="0.35">
      <c r="T12830" s="44">
        <v>12829</v>
      </c>
    </row>
    <row r="12831" spans="20:20" x14ac:dyDescent="0.35">
      <c r="T12831" s="44">
        <v>12830</v>
      </c>
    </row>
    <row r="12832" spans="20:20" x14ac:dyDescent="0.35">
      <c r="T12832" s="44">
        <v>12831</v>
      </c>
    </row>
    <row r="12833" spans="20:20" x14ac:dyDescent="0.35">
      <c r="T12833" s="44">
        <v>12832</v>
      </c>
    </row>
    <row r="12834" spans="20:20" x14ac:dyDescent="0.35">
      <c r="T12834" s="44">
        <v>12833</v>
      </c>
    </row>
    <row r="12835" spans="20:20" x14ac:dyDescent="0.35">
      <c r="T12835" s="44">
        <v>12834</v>
      </c>
    </row>
    <row r="12836" spans="20:20" x14ac:dyDescent="0.35">
      <c r="T12836" s="44">
        <v>12835</v>
      </c>
    </row>
    <row r="12837" spans="20:20" x14ac:dyDescent="0.35">
      <c r="T12837" s="44">
        <v>12836</v>
      </c>
    </row>
    <row r="12838" spans="20:20" x14ac:dyDescent="0.35">
      <c r="T12838" s="44">
        <v>12837</v>
      </c>
    </row>
    <row r="12839" spans="20:20" x14ac:dyDescent="0.35">
      <c r="T12839" s="44">
        <v>12838</v>
      </c>
    </row>
    <row r="12840" spans="20:20" x14ac:dyDescent="0.35">
      <c r="T12840" s="44">
        <v>12839</v>
      </c>
    </row>
    <row r="12841" spans="20:20" x14ac:dyDescent="0.35">
      <c r="T12841" s="44">
        <v>12840</v>
      </c>
    </row>
    <row r="12842" spans="20:20" x14ac:dyDescent="0.35">
      <c r="T12842" s="44">
        <v>12841</v>
      </c>
    </row>
    <row r="12843" spans="20:20" x14ac:dyDescent="0.35">
      <c r="T12843" s="44">
        <v>12842</v>
      </c>
    </row>
    <row r="12844" spans="20:20" x14ac:dyDescent="0.35">
      <c r="T12844" s="44">
        <v>12843</v>
      </c>
    </row>
    <row r="12845" spans="20:20" x14ac:dyDescent="0.35">
      <c r="T12845" s="44">
        <v>12844</v>
      </c>
    </row>
    <row r="12846" spans="20:20" x14ac:dyDescent="0.35">
      <c r="T12846" s="44">
        <v>12845</v>
      </c>
    </row>
    <row r="12847" spans="20:20" x14ac:dyDescent="0.35">
      <c r="T12847" s="44">
        <v>12846</v>
      </c>
    </row>
    <row r="12848" spans="20:20" x14ac:dyDescent="0.35">
      <c r="T12848" s="44">
        <v>12847</v>
      </c>
    </row>
    <row r="12849" spans="20:20" x14ac:dyDescent="0.35">
      <c r="T12849" s="44">
        <v>12848</v>
      </c>
    </row>
    <row r="12850" spans="20:20" x14ac:dyDescent="0.35">
      <c r="T12850" s="44">
        <v>12849</v>
      </c>
    </row>
    <row r="12851" spans="20:20" x14ac:dyDescent="0.35">
      <c r="T12851" s="44">
        <v>12850</v>
      </c>
    </row>
    <row r="12852" spans="20:20" x14ac:dyDescent="0.35">
      <c r="T12852" s="44">
        <v>12851</v>
      </c>
    </row>
    <row r="12853" spans="20:20" x14ac:dyDescent="0.35">
      <c r="T12853" s="44">
        <v>12852</v>
      </c>
    </row>
    <row r="12854" spans="20:20" x14ac:dyDescent="0.35">
      <c r="T12854" s="44">
        <v>12853</v>
      </c>
    </row>
    <row r="12855" spans="20:20" x14ac:dyDescent="0.35">
      <c r="T12855" s="44">
        <v>12854</v>
      </c>
    </row>
    <row r="12856" spans="20:20" x14ac:dyDescent="0.35">
      <c r="T12856" s="44">
        <v>12855</v>
      </c>
    </row>
    <row r="12857" spans="20:20" x14ac:dyDescent="0.35">
      <c r="T12857" s="44">
        <v>12856</v>
      </c>
    </row>
    <row r="12858" spans="20:20" x14ac:dyDescent="0.35">
      <c r="T12858" s="44">
        <v>12857</v>
      </c>
    </row>
    <row r="12859" spans="20:20" x14ac:dyDescent="0.35">
      <c r="T12859" s="44">
        <v>12858</v>
      </c>
    </row>
    <row r="12860" spans="20:20" x14ac:dyDescent="0.35">
      <c r="T12860" s="44">
        <v>12859</v>
      </c>
    </row>
    <row r="12861" spans="20:20" x14ac:dyDescent="0.35">
      <c r="T12861" s="44">
        <v>12860</v>
      </c>
    </row>
    <row r="12862" spans="20:20" x14ac:dyDescent="0.35">
      <c r="T12862" s="44">
        <v>12861</v>
      </c>
    </row>
    <row r="12863" spans="20:20" x14ac:dyDescent="0.35">
      <c r="T12863" s="44">
        <v>12862</v>
      </c>
    </row>
    <row r="12864" spans="20:20" x14ac:dyDescent="0.35">
      <c r="T12864" s="44">
        <v>12863</v>
      </c>
    </row>
    <row r="12865" spans="20:20" x14ac:dyDescent="0.35">
      <c r="T12865" s="44">
        <v>12864</v>
      </c>
    </row>
    <row r="12866" spans="20:20" x14ac:dyDescent="0.35">
      <c r="T12866" s="44">
        <v>12865</v>
      </c>
    </row>
    <row r="12867" spans="20:20" x14ac:dyDescent="0.35">
      <c r="T12867" s="44">
        <v>12866</v>
      </c>
    </row>
    <row r="12868" spans="20:20" x14ac:dyDescent="0.35">
      <c r="T12868" s="44">
        <v>12867</v>
      </c>
    </row>
    <row r="12869" spans="20:20" x14ac:dyDescent="0.35">
      <c r="T12869" s="44">
        <v>12868</v>
      </c>
    </row>
    <row r="12870" spans="20:20" x14ac:dyDescent="0.35">
      <c r="T12870" s="44">
        <v>12869</v>
      </c>
    </row>
    <row r="12871" spans="20:20" x14ac:dyDescent="0.35">
      <c r="T12871" s="44">
        <v>12870</v>
      </c>
    </row>
    <row r="12872" spans="20:20" x14ac:dyDescent="0.35">
      <c r="T12872" s="44">
        <v>12871</v>
      </c>
    </row>
    <row r="12873" spans="20:20" x14ac:dyDescent="0.35">
      <c r="T12873" s="44">
        <v>12872</v>
      </c>
    </row>
    <row r="12874" spans="20:20" x14ac:dyDescent="0.35">
      <c r="T12874" s="44">
        <v>12873</v>
      </c>
    </row>
    <row r="12875" spans="20:20" x14ac:dyDescent="0.35">
      <c r="T12875" s="44">
        <v>12874</v>
      </c>
    </row>
    <row r="12876" spans="20:20" x14ac:dyDescent="0.35">
      <c r="T12876" s="44">
        <v>12875</v>
      </c>
    </row>
    <row r="12877" spans="20:20" x14ac:dyDescent="0.35">
      <c r="T12877" s="44">
        <v>12876</v>
      </c>
    </row>
    <row r="12878" spans="20:20" x14ac:dyDescent="0.35">
      <c r="T12878" s="44">
        <v>12877</v>
      </c>
    </row>
    <row r="12879" spans="20:20" x14ac:dyDescent="0.35">
      <c r="T12879" s="44">
        <v>12878</v>
      </c>
    </row>
    <row r="12880" spans="20:20" x14ac:dyDescent="0.35">
      <c r="T12880" s="44">
        <v>12879</v>
      </c>
    </row>
    <row r="12881" spans="20:20" x14ac:dyDescent="0.35">
      <c r="T12881" s="44">
        <v>12880</v>
      </c>
    </row>
    <row r="12882" spans="20:20" x14ac:dyDescent="0.35">
      <c r="T12882" s="44">
        <v>12881</v>
      </c>
    </row>
    <row r="12883" spans="20:20" x14ac:dyDescent="0.35">
      <c r="T12883" s="44">
        <v>12882</v>
      </c>
    </row>
    <row r="12884" spans="20:20" x14ac:dyDescent="0.35">
      <c r="T12884" s="44">
        <v>12883</v>
      </c>
    </row>
    <row r="12885" spans="20:20" x14ac:dyDescent="0.35">
      <c r="T12885" s="44">
        <v>12884</v>
      </c>
    </row>
    <row r="12886" spans="20:20" x14ac:dyDescent="0.35">
      <c r="T12886" s="44">
        <v>12885</v>
      </c>
    </row>
    <row r="12887" spans="20:20" x14ac:dyDescent="0.35">
      <c r="T12887" s="44">
        <v>12886</v>
      </c>
    </row>
    <row r="12888" spans="20:20" x14ac:dyDescent="0.35">
      <c r="T12888" s="44">
        <v>12887</v>
      </c>
    </row>
    <row r="12889" spans="20:20" x14ac:dyDescent="0.35">
      <c r="T12889" s="44">
        <v>12888</v>
      </c>
    </row>
    <row r="12890" spans="20:20" x14ac:dyDescent="0.35">
      <c r="T12890" s="44">
        <v>12889</v>
      </c>
    </row>
    <row r="12891" spans="20:20" x14ac:dyDescent="0.35">
      <c r="T12891" s="44">
        <v>12890</v>
      </c>
    </row>
    <row r="12892" spans="20:20" x14ac:dyDescent="0.35">
      <c r="T12892" s="44">
        <v>12891</v>
      </c>
    </row>
    <row r="12893" spans="20:20" x14ac:dyDescent="0.35">
      <c r="T12893" s="44">
        <v>12892</v>
      </c>
    </row>
    <row r="12894" spans="20:20" x14ac:dyDescent="0.35">
      <c r="T12894" s="44">
        <v>12893</v>
      </c>
    </row>
    <row r="12895" spans="20:20" x14ac:dyDescent="0.35">
      <c r="T12895" s="44">
        <v>12894</v>
      </c>
    </row>
    <row r="12896" spans="20:20" x14ac:dyDescent="0.35">
      <c r="T12896" s="44">
        <v>12895</v>
      </c>
    </row>
    <row r="12897" spans="20:20" x14ac:dyDescent="0.35">
      <c r="T12897" s="44">
        <v>12896</v>
      </c>
    </row>
    <row r="12898" spans="20:20" x14ac:dyDescent="0.35">
      <c r="T12898" s="44">
        <v>12897</v>
      </c>
    </row>
    <row r="12899" spans="20:20" x14ac:dyDescent="0.35">
      <c r="T12899" s="44">
        <v>12898</v>
      </c>
    </row>
    <row r="12900" spans="20:20" x14ac:dyDescent="0.35">
      <c r="T12900" s="44">
        <v>12899</v>
      </c>
    </row>
    <row r="12901" spans="20:20" x14ac:dyDescent="0.35">
      <c r="T12901" s="44">
        <v>12900</v>
      </c>
    </row>
    <row r="12902" spans="20:20" x14ac:dyDescent="0.35">
      <c r="T12902" s="44">
        <v>12901</v>
      </c>
    </row>
    <row r="12903" spans="20:20" x14ac:dyDescent="0.35">
      <c r="T12903" s="44">
        <v>12902</v>
      </c>
    </row>
    <row r="12904" spans="20:20" x14ac:dyDescent="0.35">
      <c r="T12904" s="44">
        <v>12903</v>
      </c>
    </row>
    <row r="12905" spans="20:20" x14ac:dyDescent="0.35">
      <c r="T12905" s="44">
        <v>12904</v>
      </c>
    </row>
    <row r="12906" spans="20:20" x14ac:dyDescent="0.35">
      <c r="T12906" s="44">
        <v>12905</v>
      </c>
    </row>
    <row r="12907" spans="20:20" x14ac:dyDescent="0.35">
      <c r="T12907" s="44">
        <v>12906</v>
      </c>
    </row>
    <row r="12908" spans="20:20" x14ac:dyDescent="0.35">
      <c r="T12908" s="44">
        <v>12907</v>
      </c>
    </row>
    <row r="12909" spans="20:20" x14ac:dyDescent="0.35">
      <c r="T12909" s="44">
        <v>12908</v>
      </c>
    </row>
    <row r="12910" spans="20:20" x14ac:dyDescent="0.35">
      <c r="T12910" s="44">
        <v>12909</v>
      </c>
    </row>
    <row r="12911" spans="20:20" x14ac:dyDescent="0.35">
      <c r="T12911" s="44">
        <v>12910</v>
      </c>
    </row>
    <row r="12912" spans="20:20" x14ac:dyDescent="0.35">
      <c r="T12912" s="44">
        <v>12911</v>
      </c>
    </row>
    <row r="12913" spans="20:20" x14ac:dyDescent="0.35">
      <c r="T12913" s="44">
        <v>12912</v>
      </c>
    </row>
    <row r="12914" spans="20:20" x14ac:dyDescent="0.35">
      <c r="T12914" s="44">
        <v>12913</v>
      </c>
    </row>
    <row r="12915" spans="20:20" x14ac:dyDescent="0.35">
      <c r="T12915" s="44">
        <v>12914</v>
      </c>
    </row>
    <row r="12916" spans="20:20" x14ac:dyDescent="0.35">
      <c r="T12916" s="44">
        <v>12915</v>
      </c>
    </row>
    <row r="12917" spans="20:20" x14ac:dyDescent="0.35">
      <c r="T12917" s="44">
        <v>12916</v>
      </c>
    </row>
    <row r="12918" spans="20:20" x14ac:dyDescent="0.35">
      <c r="T12918" s="44">
        <v>12917</v>
      </c>
    </row>
    <row r="12919" spans="20:20" x14ac:dyDescent="0.35">
      <c r="T12919" s="44">
        <v>12918</v>
      </c>
    </row>
    <row r="12920" spans="20:20" x14ac:dyDescent="0.35">
      <c r="T12920" s="44">
        <v>12919</v>
      </c>
    </row>
    <row r="12921" spans="20:20" x14ac:dyDescent="0.35">
      <c r="T12921" s="44">
        <v>12920</v>
      </c>
    </row>
    <row r="12922" spans="20:20" x14ac:dyDescent="0.35">
      <c r="T12922" s="44">
        <v>12921</v>
      </c>
    </row>
    <row r="12923" spans="20:20" x14ac:dyDescent="0.35">
      <c r="T12923" s="44">
        <v>12922</v>
      </c>
    </row>
    <row r="12924" spans="20:20" x14ac:dyDescent="0.35">
      <c r="T12924" s="44">
        <v>12923</v>
      </c>
    </row>
    <row r="12925" spans="20:20" x14ac:dyDescent="0.35">
      <c r="T12925" s="44">
        <v>12924</v>
      </c>
    </row>
    <row r="12926" spans="20:20" x14ac:dyDescent="0.35">
      <c r="T12926" s="44">
        <v>12925</v>
      </c>
    </row>
    <row r="12927" spans="20:20" x14ac:dyDescent="0.35">
      <c r="T12927" s="44">
        <v>12926</v>
      </c>
    </row>
    <row r="12928" spans="20:20" x14ac:dyDescent="0.35">
      <c r="T12928" s="44">
        <v>12927</v>
      </c>
    </row>
    <row r="12929" spans="20:20" x14ac:dyDescent="0.35">
      <c r="T12929" s="44">
        <v>12928</v>
      </c>
    </row>
    <row r="12930" spans="20:20" x14ac:dyDescent="0.35">
      <c r="T12930" s="44">
        <v>12929</v>
      </c>
    </row>
    <row r="12931" spans="20:20" x14ac:dyDescent="0.35">
      <c r="T12931" s="44">
        <v>12930</v>
      </c>
    </row>
    <row r="12932" spans="20:20" x14ac:dyDescent="0.35">
      <c r="T12932" s="44">
        <v>12931</v>
      </c>
    </row>
    <row r="12933" spans="20:20" x14ac:dyDescent="0.35">
      <c r="T12933" s="44">
        <v>12932</v>
      </c>
    </row>
    <row r="12934" spans="20:20" x14ac:dyDescent="0.35">
      <c r="T12934" s="44">
        <v>12933</v>
      </c>
    </row>
    <row r="12935" spans="20:20" x14ac:dyDescent="0.35">
      <c r="T12935" s="44">
        <v>12934</v>
      </c>
    </row>
    <row r="12936" spans="20:20" x14ac:dyDescent="0.35">
      <c r="T12936" s="44">
        <v>12935</v>
      </c>
    </row>
    <row r="12937" spans="20:20" x14ac:dyDescent="0.35">
      <c r="T12937" s="44">
        <v>12936</v>
      </c>
    </row>
    <row r="12938" spans="20:20" x14ac:dyDescent="0.35">
      <c r="T12938" s="44">
        <v>12937</v>
      </c>
    </row>
    <row r="12939" spans="20:20" x14ac:dyDescent="0.35">
      <c r="T12939" s="44">
        <v>12938</v>
      </c>
    </row>
    <row r="12940" spans="20:20" x14ac:dyDescent="0.35">
      <c r="T12940" s="44">
        <v>12939</v>
      </c>
    </row>
    <row r="12941" spans="20:20" x14ac:dyDescent="0.35">
      <c r="T12941" s="44">
        <v>12940</v>
      </c>
    </row>
    <row r="12942" spans="20:20" x14ac:dyDescent="0.35">
      <c r="T12942" s="44">
        <v>12941</v>
      </c>
    </row>
    <row r="12943" spans="20:20" x14ac:dyDescent="0.35">
      <c r="T12943" s="44">
        <v>12942</v>
      </c>
    </row>
    <row r="12944" spans="20:20" x14ac:dyDescent="0.35">
      <c r="T12944" s="44">
        <v>12943</v>
      </c>
    </row>
    <row r="12945" spans="20:20" x14ac:dyDescent="0.35">
      <c r="T12945" s="44">
        <v>12944</v>
      </c>
    </row>
    <row r="12946" spans="20:20" x14ac:dyDescent="0.35">
      <c r="T12946" s="44">
        <v>12945</v>
      </c>
    </row>
    <row r="12947" spans="20:20" x14ac:dyDescent="0.35">
      <c r="T12947" s="44">
        <v>12946</v>
      </c>
    </row>
    <row r="12948" spans="20:20" x14ac:dyDescent="0.35">
      <c r="T12948" s="44">
        <v>12947</v>
      </c>
    </row>
    <row r="12949" spans="20:20" x14ac:dyDescent="0.35">
      <c r="T12949" s="44">
        <v>12948</v>
      </c>
    </row>
    <row r="12950" spans="20:20" x14ac:dyDescent="0.35">
      <c r="T12950" s="44">
        <v>12949</v>
      </c>
    </row>
    <row r="12951" spans="20:20" x14ac:dyDescent="0.35">
      <c r="T12951" s="44">
        <v>12950</v>
      </c>
    </row>
    <row r="12952" spans="20:20" x14ac:dyDescent="0.35">
      <c r="T12952" s="44">
        <v>12951</v>
      </c>
    </row>
    <row r="12953" spans="20:20" x14ac:dyDescent="0.35">
      <c r="T12953" s="44">
        <v>12952</v>
      </c>
    </row>
    <row r="12954" spans="20:20" x14ac:dyDescent="0.35">
      <c r="T12954" s="44">
        <v>12953</v>
      </c>
    </row>
    <row r="12955" spans="20:20" x14ac:dyDescent="0.35">
      <c r="T12955" s="44">
        <v>12954</v>
      </c>
    </row>
    <row r="12956" spans="20:20" x14ac:dyDescent="0.35">
      <c r="T12956" s="44">
        <v>12955</v>
      </c>
    </row>
    <row r="12957" spans="20:20" x14ac:dyDescent="0.35">
      <c r="T12957" s="44">
        <v>12956</v>
      </c>
    </row>
    <row r="12958" spans="20:20" x14ac:dyDescent="0.35">
      <c r="T12958" s="44">
        <v>12957</v>
      </c>
    </row>
    <row r="12959" spans="20:20" x14ac:dyDescent="0.35">
      <c r="T12959" s="44">
        <v>12958</v>
      </c>
    </row>
    <row r="12960" spans="20:20" x14ac:dyDescent="0.35">
      <c r="T12960" s="44">
        <v>12959</v>
      </c>
    </row>
    <row r="12961" spans="20:20" x14ac:dyDescent="0.35">
      <c r="T12961" s="44">
        <v>12960</v>
      </c>
    </row>
    <row r="12962" spans="20:20" x14ac:dyDescent="0.35">
      <c r="T12962" s="44">
        <v>12961</v>
      </c>
    </row>
    <row r="12963" spans="20:20" x14ac:dyDescent="0.35">
      <c r="T12963" s="44">
        <v>12962</v>
      </c>
    </row>
    <row r="12964" spans="20:20" x14ac:dyDescent="0.35">
      <c r="T12964" s="44">
        <v>12963</v>
      </c>
    </row>
    <row r="12965" spans="20:20" x14ac:dyDescent="0.35">
      <c r="T12965" s="44">
        <v>12964</v>
      </c>
    </row>
    <row r="12966" spans="20:20" x14ac:dyDescent="0.35">
      <c r="T12966" s="44">
        <v>12965</v>
      </c>
    </row>
    <row r="12967" spans="20:20" x14ac:dyDescent="0.35">
      <c r="T12967" s="44">
        <v>12966</v>
      </c>
    </row>
    <row r="12968" spans="20:20" x14ac:dyDescent="0.35">
      <c r="T12968" s="44">
        <v>12967</v>
      </c>
    </row>
    <row r="12969" spans="20:20" x14ac:dyDescent="0.35">
      <c r="T12969" s="44">
        <v>12968</v>
      </c>
    </row>
    <row r="12970" spans="20:20" x14ac:dyDescent="0.35">
      <c r="T12970" s="44">
        <v>12969</v>
      </c>
    </row>
    <row r="12971" spans="20:20" x14ac:dyDescent="0.35">
      <c r="T12971" s="44">
        <v>12970</v>
      </c>
    </row>
    <row r="12972" spans="20:20" x14ac:dyDescent="0.35">
      <c r="T12972" s="44">
        <v>12971</v>
      </c>
    </row>
    <row r="12973" spans="20:20" x14ac:dyDescent="0.35">
      <c r="T12973" s="44">
        <v>12972</v>
      </c>
    </row>
    <row r="12974" spans="20:20" x14ac:dyDescent="0.35">
      <c r="T12974" s="44">
        <v>12973</v>
      </c>
    </row>
    <row r="12975" spans="20:20" x14ac:dyDescent="0.35">
      <c r="T12975" s="44">
        <v>12974</v>
      </c>
    </row>
    <row r="12976" spans="20:20" x14ac:dyDescent="0.35">
      <c r="T12976" s="44">
        <v>12975</v>
      </c>
    </row>
    <row r="12977" spans="20:20" x14ac:dyDescent="0.35">
      <c r="T12977" s="44">
        <v>12976</v>
      </c>
    </row>
    <row r="12978" spans="20:20" x14ac:dyDescent="0.35">
      <c r="T12978" s="44">
        <v>12977</v>
      </c>
    </row>
    <row r="12979" spans="20:20" x14ac:dyDescent="0.35">
      <c r="T12979" s="44">
        <v>12978</v>
      </c>
    </row>
    <row r="12980" spans="20:20" x14ac:dyDescent="0.35">
      <c r="T12980" s="44">
        <v>12979</v>
      </c>
    </row>
    <row r="12981" spans="20:20" x14ac:dyDescent="0.35">
      <c r="T12981" s="44">
        <v>12980</v>
      </c>
    </row>
    <row r="12982" spans="20:20" x14ac:dyDescent="0.35">
      <c r="T12982" s="44">
        <v>12981</v>
      </c>
    </row>
    <row r="12983" spans="20:20" x14ac:dyDescent="0.35">
      <c r="T12983" s="44">
        <v>12982</v>
      </c>
    </row>
    <row r="12984" spans="20:20" x14ac:dyDescent="0.35">
      <c r="T12984" s="44">
        <v>12983</v>
      </c>
    </row>
    <row r="12985" spans="20:20" x14ac:dyDescent="0.35">
      <c r="T12985" s="44">
        <v>12984</v>
      </c>
    </row>
    <row r="12986" spans="20:20" x14ac:dyDescent="0.35">
      <c r="T12986" s="44">
        <v>12985</v>
      </c>
    </row>
    <row r="12987" spans="20:20" x14ac:dyDescent="0.35">
      <c r="T12987" s="44">
        <v>12986</v>
      </c>
    </row>
    <row r="12988" spans="20:20" x14ac:dyDescent="0.35">
      <c r="T12988" s="44">
        <v>12987</v>
      </c>
    </row>
    <row r="12989" spans="20:20" x14ac:dyDescent="0.35">
      <c r="T12989" s="44">
        <v>12988</v>
      </c>
    </row>
    <row r="12990" spans="20:20" x14ac:dyDescent="0.35">
      <c r="T12990" s="44">
        <v>12989</v>
      </c>
    </row>
    <row r="12991" spans="20:20" x14ac:dyDescent="0.35">
      <c r="T12991" s="44">
        <v>12990</v>
      </c>
    </row>
    <row r="12992" spans="20:20" x14ac:dyDescent="0.35">
      <c r="T12992" s="44">
        <v>12991</v>
      </c>
    </row>
    <row r="12993" spans="20:20" x14ac:dyDescent="0.35">
      <c r="T12993" s="44">
        <v>12992</v>
      </c>
    </row>
    <row r="12994" spans="20:20" x14ac:dyDescent="0.35">
      <c r="T12994" s="44">
        <v>12993</v>
      </c>
    </row>
    <row r="12995" spans="20:20" x14ac:dyDescent="0.35">
      <c r="T12995" s="44">
        <v>12994</v>
      </c>
    </row>
    <row r="12996" spans="20:20" x14ac:dyDescent="0.35">
      <c r="T12996" s="44">
        <v>12995</v>
      </c>
    </row>
    <row r="12997" spans="20:20" x14ac:dyDescent="0.35">
      <c r="T12997" s="44">
        <v>12996</v>
      </c>
    </row>
    <row r="12998" spans="20:20" x14ac:dyDescent="0.35">
      <c r="T12998" s="44">
        <v>12997</v>
      </c>
    </row>
    <row r="12999" spans="20:20" x14ac:dyDescent="0.35">
      <c r="T12999" s="44">
        <v>12998</v>
      </c>
    </row>
    <row r="13000" spans="20:20" x14ac:dyDescent="0.35">
      <c r="T13000" s="44">
        <v>12999</v>
      </c>
    </row>
    <row r="13001" spans="20:20" x14ac:dyDescent="0.35">
      <c r="T13001" s="44">
        <v>13000</v>
      </c>
    </row>
    <row r="13002" spans="20:20" x14ac:dyDescent="0.35">
      <c r="T13002" s="44">
        <v>13001</v>
      </c>
    </row>
    <row r="13003" spans="20:20" x14ac:dyDescent="0.35">
      <c r="T13003" s="44">
        <v>13002</v>
      </c>
    </row>
    <row r="13004" spans="20:20" x14ac:dyDescent="0.35">
      <c r="T13004" s="44">
        <v>13003</v>
      </c>
    </row>
    <row r="13005" spans="20:20" x14ac:dyDescent="0.35">
      <c r="T13005" s="44">
        <v>13004</v>
      </c>
    </row>
    <row r="13006" spans="20:20" x14ac:dyDescent="0.35">
      <c r="T13006" s="44">
        <v>13005</v>
      </c>
    </row>
    <row r="13007" spans="20:20" x14ac:dyDescent="0.35">
      <c r="T13007" s="44">
        <v>13006</v>
      </c>
    </row>
    <row r="13008" spans="20:20" x14ac:dyDescent="0.35">
      <c r="T13008" s="44">
        <v>13007</v>
      </c>
    </row>
    <row r="13009" spans="20:20" x14ac:dyDescent="0.35">
      <c r="T13009" s="44">
        <v>13008</v>
      </c>
    </row>
    <row r="13010" spans="20:20" x14ac:dyDescent="0.35">
      <c r="T13010" s="44">
        <v>13009</v>
      </c>
    </row>
    <row r="13011" spans="20:20" x14ac:dyDescent="0.35">
      <c r="T13011" s="44">
        <v>13010</v>
      </c>
    </row>
    <row r="13012" spans="20:20" x14ac:dyDescent="0.35">
      <c r="T13012" s="44">
        <v>13011</v>
      </c>
    </row>
    <row r="13013" spans="20:20" x14ac:dyDescent="0.35">
      <c r="T13013" s="44">
        <v>13012</v>
      </c>
    </row>
    <row r="13014" spans="20:20" x14ac:dyDescent="0.35">
      <c r="T13014" s="44">
        <v>13013</v>
      </c>
    </row>
    <row r="13015" spans="20:20" x14ac:dyDescent="0.35">
      <c r="T13015" s="44">
        <v>13014</v>
      </c>
    </row>
    <row r="13016" spans="20:20" x14ac:dyDescent="0.35">
      <c r="T13016" s="44">
        <v>13015</v>
      </c>
    </row>
    <row r="13017" spans="20:20" x14ac:dyDescent="0.35">
      <c r="T13017" s="44">
        <v>13016</v>
      </c>
    </row>
    <row r="13018" spans="20:20" x14ac:dyDescent="0.35">
      <c r="T13018" s="44">
        <v>13017</v>
      </c>
    </row>
    <row r="13019" spans="20:20" x14ac:dyDescent="0.35">
      <c r="T13019" s="44">
        <v>13018</v>
      </c>
    </row>
    <row r="13020" spans="20:20" x14ac:dyDescent="0.35">
      <c r="T13020" s="44">
        <v>13019</v>
      </c>
    </row>
    <row r="13021" spans="20:20" x14ac:dyDescent="0.35">
      <c r="T13021" s="44">
        <v>13020</v>
      </c>
    </row>
    <row r="13022" spans="20:20" x14ac:dyDescent="0.35">
      <c r="T13022" s="44">
        <v>13021</v>
      </c>
    </row>
    <row r="13023" spans="20:20" x14ac:dyDescent="0.35">
      <c r="T13023" s="44">
        <v>13022</v>
      </c>
    </row>
    <row r="13024" spans="20:20" x14ac:dyDescent="0.35">
      <c r="T13024" s="44">
        <v>13023</v>
      </c>
    </row>
    <row r="13025" spans="20:20" x14ac:dyDescent="0.35">
      <c r="T13025" s="44">
        <v>13024</v>
      </c>
    </row>
    <row r="13026" spans="20:20" x14ac:dyDescent="0.35">
      <c r="T13026" s="44">
        <v>13025</v>
      </c>
    </row>
    <row r="13027" spans="20:20" x14ac:dyDescent="0.35">
      <c r="T13027" s="44">
        <v>13026</v>
      </c>
    </row>
    <row r="13028" spans="20:20" x14ac:dyDescent="0.35">
      <c r="T13028" s="44">
        <v>13027</v>
      </c>
    </row>
    <row r="13029" spans="20:20" x14ac:dyDescent="0.35">
      <c r="T13029" s="44">
        <v>13028</v>
      </c>
    </row>
    <row r="13030" spans="20:20" x14ac:dyDescent="0.35">
      <c r="T13030" s="44">
        <v>13029</v>
      </c>
    </row>
    <row r="13031" spans="20:20" x14ac:dyDescent="0.35">
      <c r="T13031" s="44">
        <v>13030</v>
      </c>
    </row>
    <row r="13032" spans="20:20" x14ac:dyDescent="0.35">
      <c r="T13032" s="44">
        <v>13031</v>
      </c>
    </row>
    <row r="13033" spans="20:20" x14ac:dyDescent="0.35">
      <c r="T13033" s="44">
        <v>13032</v>
      </c>
    </row>
    <row r="13034" spans="20:20" x14ac:dyDescent="0.35">
      <c r="T13034" s="44">
        <v>13033</v>
      </c>
    </row>
    <row r="13035" spans="20:20" x14ac:dyDescent="0.35">
      <c r="T13035" s="44">
        <v>13034</v>
      </c>
    </row>
    <row r="13036" spans="20:20" x14ac:dyDescent="0.35">
      <c r="T13036" s="44">
        <v>13035</v>
      </c>
    </row>
    <row r="13037" spans="20:20" x14ac:dyDescent="0.35">
      <c r="T13037" s="44">
        <v>13036</v>
      </c>
    </row>
    <row r="13038" spans="20:20" x14ac:dyDescent="0.35">
      <c r="T13038" s="44">
        <v>13037</v>
      </c>
    </row>
    <row r="13039" spans="20:20" x14ac:dyDescent="0.35">
      <c r="T13039" s="44">
        <v>13038</v>
      </c>
    </row>
    <row r="13040" spans="20:20" x14ac:dyDescent="0.35">
      <c r="T13040" s="44">
        <v>13039</v>
      </c>
    </row>
    <row r="13041" spans="20:20" x14ac:dyDescent="0.35">
      <c r="T13041" s="44">
        <v>13040</v>
      </c>
    </row>
    <row r="13042" spans="20:20" x14ac:dyDescent="0.35">
      <c r="T13042" s="44">
        <v>13041</v>
      </c>
    </row>
    <row r="13043" spans="20:20" x14ac:dyDescent="0.35">
      <c r="T13043" s="44">
        <v>13042</v>
      </c>
    </row>
    <row r="13044" spans="20:20" x14ac:dyDescent="0.35">
      <c r="T13044" s="44">
        <v>13043</v>
      </c>
    </row>
    <row r="13045" spans="20:20" x14ac:dyDescent="0.35">
      <c r="T13045" s="44">
        <v>13044</v>
      </c>
    </row>
    <row r="13046" spans="20:20" x14ac:dyDescent="0.35">
      <c r="T13046" s="44">
        <v>13045</v>
      </c>
    </row>
    <row r="13047" spans="20:20" x14ac:dyDescent="0.35">
      <c r="T13047" s="44">
        <v>13046</v>
      </c>
    </row>
    <row r="13048" spans="20:20" x14ac:dyDescent="0.35">
      <c r="T13048" s="44">
        <v>13047</v>
      </c>
    </row>
    <row r="13049" spans="20:20" x14ac:dyDescent="0.35">
      <c r="T13049" s="44">
        <v>13048</v>
      </c>
    </row>
    <row r="13050" spans="20:20" x14ac:dyDescent="0.35">
      <c r="T13050" s="44">
        <v>13049</v>
      </c>
    </row>
    <row r="13051" spans="20:20" x14ac:dyDescent="0.35">
      <c r="T13051" s="44">
        <v>13050</v>
      </c>
    </row>
    <row r="13052" spans="20:20" x14ac:dyDescent="0.35">
      <c r="T13052" s="44">
        <v>13051</v>
      </c>
    </row>
    <row r="13053" spans="20:20" x14ac:dyDescent="0.35">
      <c r="T13053" s="44">
        <v>13052</v>
      </c>
    </row>
    <row r="13054" spans="20:20" x14ac:dyDescent="0.35">
      <c r="T13054" s="44">
        <v>13053</v>
      </c>
    </row>
    <row r="13055" spans="20:20" x14ac:dyDescent="0.35">
      <c r="T13055" s="44">
        <v>13054</v>
      </c>
    </row>
    <row r="13056" spans="20:20" x14ac:dyDescent="0.35">
      <c r="T13056" s="44">
        <v>13055</v>
      </c>
    </row>
    <row r="13057" spans="20:20" x14ac:dyDescent="0.35">
      <c r="T13057" s="44">
        <v>13056</v>
      </c>
    </row>
    <row r="13058" spans="20:20" x14ac:dyDescent="0.35">
      <c r="T13058" s="44">
        <v>13057</v>
      </c>
    </row>
    <row r="13059" spans="20:20" x14ac:dyDescent="0.35">
      <c r="T13059" s="44">
        <v>13058</v>
      </c>
    </row>
    <row r="13060" spans="20:20" x14ac:dyDescent="0.35">
      <c r="T13060" s="44">
        <v>13059</v>
      </c>
    </row>
    <row r="13061" spans="20:20" x14ac:dyDescent="0.35">
      <c r="T13061" s="44">
        <v>13060</v>
      </c>
    </row>
    <row r="13062" spans="20:20" x14ac:dyDescent="0.35">
      <c r="T13062" s="44">
        <v>13061</v>
      </c>
    </row>
    <row r="13063" spans="20:20" x14ac:dyDescent="0.35">
      <c r="T13063" s="44">
        <v>13062</v>
      </c>
    </row>
    <row r="13064" spans="20:20" x14ac:dyDescent="0.35">
      <c r="T13064" s="44">
        <v>13063</v>
      </c>
    </row>
    <row r="13065" spans="20:20" x14ac:dyDescent="0.35">
      <c r="T13065" s="44">
        <v>13064</v>
      </c>
    </row>
    <row r="13066" spans="20:20" x14ac:dyDescent="0.35">
      <c r="T13066" s="44">
        <v>13065</v>
      </c>
    </row>
    <row r="13067" spans="20:20" x14ac:dyDescent="0.35">
      <c r="T13067" s="44">
        <v>13066</v>
      </c>
    </row>
    <row r="13068" spans="20:20" x14ac:dyDescent="0.35">
      <c r="T13068" s="44">
        <v>13067</v>
      </c>
    </row>
    <row r="13069" spans="20:20" x14ac:dyDescent="0.35">
      <c r="T13069" s="44">
        <v>13068</v>
      </c>
    </row>
    <row r="13070" spans="20:20" x14ac:dyDescent="0.35">
      <c r="T13070" s="44">
        <v>13069</v>
      </c>
    </row>
    <row r="13071" spans="20:20" x14ac:dyDescent="0.35">
      <c r="T13071" s="44">
        <v>13070</v>
      </c>
    </row>
    <row r="13072" spans="20:20" x14ac:dyDescent="0.35">
      <c r="T13072" s="44">
        <v>13071</v>
      </c>
    </row>
    <row r="13073" spans="20:20" x14ac:dyDescent="0.35">
      <c r="T13073" s="44">
        <v>13072</v>
      </c>
    </row>
    <row r="13074" spans="20:20" x14ac:dyDescent="0.35">
      <c r="T13074" s="44">
        <v>13073</v>
      </c>
    </row>
    <row r="13075" spans="20:20" x14ac:dyDescent="0.35">
      <c r="T13075" s="44">
        <v>13074</v>
      </c>
    </row>
    <row r="13076" spans="20:20" x14ac:dyDescent="0.35">
      <c r="T13076" s="44">
        <v>13075</v>
      </c>
    </row>
    <row r="13077" spans="20:20" x14ac:dyDescent="0.35">
      <c r="T13077" s="44">
        <v>13076</v>
      </c>
    </row>
    <row r="13078" spans="20:20" x14ac:dyDescent="0.35">
      <c r="T13078" s="44">
        <v>13077</v>
      </c>
    </row>
    <row r="13079" spans="20:20" x14ac:dyDescent="0.35">
      <c r="T13079" s="44">
        <v>13078</v>
      </c>
    </row>
    <row r="13080" spans="20:20" x14ac:dyDescent="0.35">
      <c r="T13080" s="44">
        <v>13079</v>
      </c>
    </row>
    <row r="13081" spans="20:20" x14ac:dyDescent="0.35">
      <c r="T13081" s="44">
        <v>13080</v>
      </c>
    </row>
    <row r="13082" spans="20:20" x14ac:dyDescent="0.35">
      <c r="T13082" s="44">
        <v>13081</v>
      </c>
    </row>
    <row r="13083" spans="20:20" x14ac:dyDescent="0.35">
      <c r="T13083" s="44">
        <v>13082</v>
      </c>
    </row>
    <row r="13084" spans="20:20" x14ac:dyDescent="0.35">
      <c r="T13084" s="44">
        <v>13083</v>
      </c>
    </row>
    <row r="13085" spans="20:20" x14ac:dyDescent="0.35">
      <c r="T13085" s="44">
        <v>13084</v>
      </c>
    </row>
    <row r="13086" spans="20:20" x14ac:dyDescent="0.35">
      <c r="T13086" s="44">
        <v>13085</v>
      </c>
    </row>
    <row r="13087" spans="20:20" x14ac:dyDescent="0.35">
      <c r="T13087" s="44">
        <v>13086</v>
      </c>
    </row>
    <row r="13088" spans="20:20" x14ac:dyDescent="0.35">
      <c r="T13088" s="44">
        <v>13087</v>
      </c>
    </row>
    <row r="13089" spans="20:20" x14ac:dyDescent="0.35">
      <c r="T13089" s="44">
        <v>13088</v>
      </c>
    </row>
    <row r="13090" spans="20:20" x14ac:dyDescent="0.35">
      <c r="T13090" s="44">
        <v>13089</v>
      </c>
    </row>
    <row r="13091" spans="20:20" x14ac:dyDescent="0.35">
      <c r="T13091" s="44">
        <v>13090</v>
      </c>
    </row>
    <row r="13092" spans="20:20" x14ac:dyDescent="0.35">
      <c r="T13092" s="44">
        <v>13091</v>
      </c>
    </row>
    <row r="13093" spans="20:20" x14ac:dyDescent="0.35">
      <c r="T13093" s="44">
        <v>13092</v>
      </c>
    </row>
    <row r="13094" spans="20:20" x14ac:dyDescent="0.35">
      <c r="T13094" s="44">
        <v>13093</v>
      </c>
    </row>
    <row r="13095" spans="20:20" x14ac:dyDescent="0.35">
      <c r="T13095" s="44">
        <v>13094</v>
      </c>
    </row>
    <row r="13096" spans="20:20" x14ac:dyDescent="0.35">
      <c r="T13096" s="44">
        <v>13095</v>
      </c>
    </row>
    <row r="13097" spans="20:20" x14ac:dyDescent="0.35">
      <c r="T13097" s="44">
        <v>13096</v>
      </c>
    </row>
    <row r="13098" spans="20:20" x14ac:dyDescent="0.35">
      <c r="T13098" s="44">
        <v>13097</v>
      </c>
    </row>
    <row r="13099" spans="20:20" x14ac:dyDescent="0.35">
      <c r="T13099" s="44">
        <v>13098</v>
      </c>
    </row>
    <row r="13100" spans="20:20" x14ac:dyDescent="0.35">
      <c r="T13100" s="44">
        <v>13099</v>
      </c>
    </row>
    <row r="13101" spans="20:20" x14ac:dyDescent="0.35">
      <c r="T13101" s="44">
        <v>13100</v>
      </c>
    </row>
    <row r="13102" spans="20:20" x14ac:dyDescent="0.35">
      <c r="T13102" s="44">
        <v>13101</v>
      </c>
    </row>
    <row r="13103" spans="20:20" x14ac:dyDescent="0.35">
      <c r="T13103" s="44">
        <v>13102</v>
      </c>
    </row>
    <row r="13104" spans="20:20" x14ac:dyDescent="0.35">
      <c r="T13104" s="44">
        <v>13103</v>
      </c>
    </row>
    <row r="13105" spans="20:20" x14ac:dyDescent="0.35">
      <c r="T13105" s="44">
        <v>13104</v>
      </c>
    </row>
    <row r="13106" spans="20:20" x14ac:dyDescent="0.35">
      <c r="T13106" s="44">
        <v>13105</v>
      </c>
    </row>
    <row r="13107" spans="20:20" x14ac:dyDescent="0.35">
      <c r="T13107" s="44">
        <v>13106</v>
      </c>
    </row>
    <row r="13108" spans="20:20" x14ac:dyDescent="0.35">
      <c r="T13108" s="44">
        <v>13107</v>
      </c>
    </row>
    <row r="13109" spans="20:20" x14ac:dyDescent="0.35">
      <c r="T13109" s="44">
        <v>13108</v>
      </c>
    </row>
    <row r="13110" spans="20:20" x14ac:dyDescent="0.35">
      <c r="T13110" s="44">
        <v>13109</v>
      </c>
    </row>
    <row r="13111" spans="20:20" x14ac:dyDescent="0.35">
      <c r="T13111" s="44">
        <v>13110</v>
      </c>
    </row>
    <row r="13112" spans="20:20" x14ac:dyDescent="0.35">
      <c r="T13112" s="44">
        <v>13111</v>
      </c>
    </row>
    <row r="13113" spans="20:20" x14ac:dyDescent="0.35">
      <c r="T13113" s="44">
        <v>13112</v>
      </c>
    </row>
    <row r="13114" spans="20:20" x14ac:dyDescent="0.35">
      <c r="T13114" s="44">
        <v>13113</v>
      </c>
    </row>
    <row r="13115" spans="20:20" x14ac:dyDescent="0.35">
      <c r="T13115" s="44">
        <v>13114</v>
      </c>
    </row>
    <row r="13116" spans="20:20" x14ac:dyDescent="0.35">
      <c r="T13116" s="44">
        <v>13115</v>
      </c>
    </row>
    <row r="13117" spans="20:20" x14ac:dyDescent="0.35">
      <c r="T13117" s="44">
        <v>13116</v>
      </c>
    </row>
    <row r="13118" spans="20:20" x14ac:dyDescent="0.35">
      <c r="T13118" s="44">
        <v>13117</v>
      </c>
    </row>
    <row r="13119" spans="20:20" x14ac:dyDescent="0.35">
      <c r="T13119" s="44">
        <v>13118</v>
      </c>
    </row>
    <row r="13120" spans="20:20" x14ac:dyDescent="0.35">
      <c r="T13120" s="44">
        <v>13119</v>
      </c>
    </row>
    <row r="13121" spans="20:20" x14ac:dyDescent="0.35">
      <c r="T13121" s="44">
        <v>13120</v>
      </c>
    </row>
    <row r="13122" spans="20:20" x14ac:dyDescent="0.35">
      <c r="T13122" s="44">
        <v>13121</v>
      </c>
    </row>
    <row r="13123" spans="20:20" x14ac:dyDescent="0.35">
      <c r="T13123" s="44">
        <v>13122</v>
      </c>
    </row>
    <row r="13124" spans="20:20" x14ac:dyDescent="0.35">
      <c r="T13124" s="44">
        <v>13123</v>
      </c>
    </row>
    <row r="13125" spans="20:20" x14ac:dyDescent="0.35">
      <c r="T13125" s="44">
        <v>13124</v>
      </c>
    </row>
    <row r="13126" spans="20:20" x14ac:dyDescent="0.35">
      <c r="T13126" s="44">
        <v>13125</v>
      </c>
    </row>
    <row r="13127" spans="20:20" x14ac:dyDescent="0.35">
      <c r="T13127" s="44">
        <v>13126</v>
      </c>
    </row>
    <row r="13128" spans="20:20" x14ac:dyDescent="0.35">
      <c r="T13128" s="44">
        <v>13127</v>
      </c>
    </row>
    <row r="13129" spans="20:20" x14ac:dyDescent="0.35">
      <c r="T13129" s="44">
        <v>13128</v>
      </c>
    </row>
    <row r="13130" spans="20:20" x14ac:dyDescent="0.35">
      <c r="T13130" s="44">
        <v>13129</v>
      </c>
    </row>
    <row r="13131" spans="20:20" x14ac:dyDescent="0.35">
      <c r="T13131" s="44">
        <v>13130</v>
      </c>
    </row>
    <row r="13132" spans="20:20" x14ac:dyDescent="0.35">
      <c r="T13132" s="44">
        <v>13131</v>
      </c>
    </row>
    <row r="13133" spans="20:20" x14ac:dyDescent="0.35">
      <c r="T13133" s="44">
        <v>13132</v>
      </c>
    </row>
    <row r="13134" spans="20:20" x14ac:dyDescent="0.35">
      <c r="T13134" s="44">
        <v>13133</v>
      </c>
    </row>
    <row r="13135" spans="20:20" x14ac:dyDescent="0.35">
      <c r="T13135" s="44">
        <v>13134</v>
      </c>
    </row>
    <row r="13136" spans="20:20" x14ac:dyDescent="0.35">
      <c r="T13136" s="44">
        <v>13135</v>
      </c>
    </row>
    <row r="13137" spans="20:20" x14ac:dyDescent="0.35">
      <c r="T13137" s="44">
        <v>13136</v>
      </c>
    </row>
    <row r="13138" spans="20:20" x14ac:dyDescent="0.35">
      <c r="T13138" s="44">
        <v>13137</v>
      </c>
    </row>
    <row r="13139" spans="20:20" x14ac:dyDescent="0.35">
      <c r="T13139" s="44">
        <v>13138</v>
      </c>
    </row>
    <row r="13140" spans="20:20" x14ac:dyDescent="0.35">
      <c r="T13140" s="44">
        <v>13139</v>
      </c>
    </row>
    <row r="13141" spans="20:20" x14ac:dyDescent="0.35">
      <c r="T13141" s="44">
        <v>13140</v>
      </c>
    </row>
    <row r="13142" spans="20:20" x14ac:dyDescent="0.35">
      <c r="T13142" s="44">
        <v>13141</v>
      </c>
    </row>
    <row r="13143" spans="20:20" x14ac:dyDescent="0.35">
      <c r="T13143" s="44">
        <v>13142</v>
      </c>
    </row>
    <row r="13144" spans="20:20" x14ac:dyDescent="0.35">
      <c r="T13144" s="44">
        <v>13143</v>
      </c>
    </row>
    <row r="13145" spans="20:20" x14ac:dyDescent="0.35">
      <c r="T13145" s="44">
        <v>13144</v>
      </c>
    </row>
    <row r="13146" spans="20:20" x14ac:dyDescent="0.35">
      <c r="T13146" s="44">
        <v>13145</v>
      </c>
    </row>
    <row r="13147" spans="20:20" x14ac:dyDescent="0.35">
      <c r="T13147" s="44">
        <v>13146</v>
      </c>
    </row>
    <row r="13148" spans="20:20" x14ac:dyDescent="0.35">
      <c r="T13148" s="44">
        <v>13147</v>
      </c>
    </row>
    <row r="13149" spans="20:20" x14ac:dyDescent="0.35">
      <c r="T13149" s="44">
        <v>13148</v>
      </c>
    </row>
    <row r="13150" spans="20:20" x14ac:dyDescent="0.35">
      <c r="T13150" s="44">
        <v>13149</v>
      </c>
    </row>
    <row r="13151" spans="20:20" x14ac:dyDescent="0.35">
      <c r="T13151" s="44">
        <v>13150</v>
      </c>
    </row>
    <row r="13152" spans="20:20" x14ac:dyDescent="0.35">
      <c r="T13152" s="44">
        <v>13151</v>
      </c>
    </row>
    <row r="13153" spans="20:20" x14ac:dyDescent="0.35">
      <c r="T13153" s="44">
        <v>13152</v>
      </c>
    </row>
    <row r="13154" spans="20:20" x14ac:dyDescent="0.35">
      <c r="T13154" s="44">
        <v>13153</v>
      </c>
    </row>
    <row r="13155" spans="20:20" x14ac:dyDescent="0.35">
      <c r="T13155" s="44">
        <v>13154</v>
      </c>
    </row>
    <row r="13156" spans="20:20" x14ac:dyDescent="0.35">
      <c r="T13156" s="44">
        <v>13155</v>
      </c>
    </row>
    <row r="13157" spans="20:20" x14ac:dyDescent="0.35">
      <c r="T13157" s="44">
        <v>13156</v>
      </c>
    </row>
    <row r="13158" spans="20:20" x14ac:dyDescent="0.35">
      <c r="T13158" s="44">
        <v>13157</v>
      </c>
    </row>
    <row r="13159" spans="20:20" x14ac:dyDescent="0.35">
      <c r="T13159" s="44">
        <v>13158</v>
      </c>
    </row>
    <row r="13160" spans="20:20" x14ac:dyDescent="0.35">
      <c r="T13160" s="44">
        <v>13159</v>
      </c>
    </row>
    <row r="13161" spans="20:20" x14ac:dyDescent="0.35">
      <c r="T13161" s="44">
        <v>13160</v>
      </c>
    </row>
    <row r="13162" spans="20:20" x14ac:dyDescent="0.35">
      <c r="T13162" s="44">
        <v>13161</v>
      </c>
    </row>
    <row r="13163" spans="20:20" x14ac:dyDescent="0.35">
      <c r="T13163" s="44">
        <v>13162</v>
      </c>
    </row>
    <row r="13164" spans="20:20" x14ac:dyDescent="0.35">
      <c r="T13164" s="44">
        <v>13163</v>
      </c>
    </row>
    <row r="13165" spans="20:20" x14ac:dyDescent="0.35">
      <c r="T13165" s="44">
        <v>13164</v>
      </c>
    </row>
    <row r="13166" spans="20:20" x14ac:dyDescent="0.35">
      <c r="T13166" s="44">
        <v>13165</v>
      </c>
    </row>
    <row r="13167" spans="20:20" x14ac:dyDescent="0.35">
      <c r="T13167" s="44">
        <v>13166</v>
      </c>
    </row>
    <row r="13168" spans="20:20" x14ac:dyDescent="0.35">
      <c r="T13168" s="44">
        <v>13167</v>
      </c>
    </row>
    <row r="13169" spans="20:20" x14ac:dyDescent="0.35">
      <c r="T13169" s="44">
        <v>13168</v>
      </c>
    </row>
    <row r="13170" spans="20:20" x14ac:dyDescent="0.35">
      <c r="T13170" s="44">
        <v>13169</v>
      </c>
    </row>
    <row r="13171" spans="20:20" x14ac:dyDescent="0.35">
      <c r="T13171" s="44">
        <v>13170</v>
      </c>
    </row>
    <row r="13172" spans="20:20" x14ac:dyDescent="0.35">
      <c r="T13172" s="44">
        <v>13171</v>
      </c>
    </row>
    <row r="13173" spans="20:20" x14ac:dyDescent="0.35">
      <c r="T13173" s="44">
        <v>13172</v>
      </c>
    </row>
    <row r="13174" spans="20:20" x14ac:dyDescent="0.35">
      <c r="T13174" s="44">
        <v>13173</v>
      </c>
    </row>
    <row r="13175" spans="20:20" x14ac:dyDescent="0.35">
      <c r="T13175" s="44">
        <v>13174</v>
      </c>
    </row>
    <row r="13176" spans="20:20" x14ac:dyDescent="0.35">
      <c r="T13176" s="44">
        <v>13175</v>
      </c>
    </row>
    <row r="13177" spans="20:20" x14ac:dyDescent="0.35">
      <c r="T13177" s="44">
        <v>13176</v>
      </c>
    </row>
    <row r="13178" spans="20:20" x14ac:dyDescent="0.35">
      <c r="T13178" s="44">
        <v>13177</v>
      </c>
    </row>
    <row r="13179" spans="20:20" x14ac:dyDescent="0.35">
      <c r="T13179" s="44">
        <v>13178</v>
      </c>
    </row>
    <row r="13180" spans="20:20" x14ac:dyDescent="0.35">
      <c r="T13180" s="44">
        <v>13179</v>
      </c>
    </row>
    <row r="13181" spans="20:20" x14ac:dyDescent="0.35">
      <c r="T13181" s="44">
        <v>13180</v>
      </c>
    </row>
    <row r="13182" spans="20:20" x14ac:dyDescent="0.35">
      <c r="T13182" s="44">
        <v>13181</v>
      </c>
    </row>
    <row r="13183" spans="20:20" x14ac:dyDescent="0.35">
      <c r="T13183" s="44">
        <v>13182</v>
      </c>
    </row>
    <row r="13184" spans="20:20" x14ac:dyDescent="0.35">
      <c r="T13184" s="44">
        <v>13183</v>
      </c>
    </row>
    <row r="13185" spans="20:20" x14ac:dyDescent="0.35">
      <c r="T13185" s="44">
        <v>13184</v>
      </c>
    </row>
    <row r="13186" spans="20:20" x14ac:dyDescent="0.35">
      <c r="T13186" s="44">
        <v>13185</v>
      </c>
    </row>
    <row r="13187" spans="20:20" x14ac:dyDescent="0.35">
      <c r="T13187" s="44">
        <v>13186</v>
      </c>
    </row>
    <row r="13188" spans="20:20" x14ac:dyDescent="0.35">
      <c r="T13188" s="44">
        <v>13187</v>
      </c>
    </row>
    <row r="13189" spans="20:20" x14ac:dyDescent="0.35">
      <c r="T13189" s="44">
        <v>13188</v>
      </c>
    </row>
    <row r="13190" spans="20:20" x14ac:dyDescent="0.35">
      <c r="T13190" s="44">
        <v>13189</v>
      </c>
    </row>
    <row r="13191" spans="20:20" x14ac:dyDescent="0.35">
      <c r="T13191" s="44">
        <v>13190</v>
      </c>
    </row>
    <row r="13192" spans="20:20" x14ac:dyDescent="0.35">
      <c r="T13192" s="44">
        <v>13191</v>
      </c>
    </row>
    <row r="13193" spans="20:20" x14ac:dyDescent="0.35">
      <c r="T13193" s="44">
        <v>13192</v>
      </c>
    </row>
    <row r="13194" spans="20:20" x14ac:dyDescent="0.35">
      <c r="T13194" s="44">
        <v>13193</v>
      </c>
    </row>
    <row r="13195" spans="20:20" x14ac:dyDescent="0.35">
      <c r="T13195" s="44">
        <v>13194</v>
      </c>
    </row>
    <row r="13196" spans="20:20" x14ac:dyDescent="0.35">
      <c r="T13196" s="44">
        <v>13195</v>
      </c>
    </row>
    <row r="13197" spans="20:20" x14ac:dyDescent="0.35">
      <c r="T13197" s="44">
        <v>13196</v>
      </c>
    </row>
    <row r="13198" spans="20:20" x14ac:dyDescent="0.35">
      <c r="T13198" s="44">
        <v>13197</v>
      </c>
    </row>
    <row r="13199" spans="20:20" x14ac:dyDescent="0.35">
      <c r="T13199" s="44">
        <v>13198</v>
      </c>
    </row>
    <row r="13200" spans="20:20" x14ac:dyDescent="0.35">
      <c r="T13200" s="44">
        <v>13199</v>
      </c>
    </row>
    <row r="13201" spans="20:20" x14ac:dyDescent="0.35">
      <c r="T13201" s="44">
        <v>13200</v>
      </c>
    </row>
    <row r="13202" spans="20:20" x14ac:dyDescent="0.35">
      <c r="T13202" s="44">
        <v>13201</v>
      </c>
    </row>
    <row r="13203" spans="20:20" x14ac:dyDescent="0.35">
      <c r="T13203" s="44">
        <v>13202</v>
      </c>
    </row>
    <row r="13204" spans="20:20" x14ac:dyDescent="0.35">
      <c r="T13204" s="44">
        <v>13203</v>
      </c>
    </row>
    <row r="13205" spans="20:20" x14ac:dyDescent="0.35">
      <c r="T13205" s="44">
        <v>13204</v>
      </c>
    </row>
    <row r="13206" spans="20:20" x14ac:dyDescent="0.35">
      <c r="T13206" s="44">
        <v>13205</v>
      </c>
    </row>
    <row r="13207" spans="20:20" x14ac:dyDescent="0.35">
      <c r="T13207" s="44">
        <v>13206</v>
      </c>
    </row>
    <row r="13208" spans="20:20" x14ac:dyDescent="0.35">
      <c r="T13208" s="44">
        <v>13207</v>
      </c>
    </row>
    <row r="13209" spans="20:20" x14ac:dyDescent="0.35">
      <c r="T13209" s="44">
        <v>13208</v>
      </c>
    </row>
    <row r="13210" spans="20:20" x14ac:dyDescent="0.35">
      <c r="T13210" s="44">
        <v>13209</v>
      </c>
    </row>
    <row r="13211" spans="20:20" x14ac:dyDescent="0.35">
      <c r="T13211" s="44">
        <v>13210</v>
      </c>
    </row>
    <row r="13212" spans="20:20" x14ac:dyDescent="0.35">
      <c r="T13212" s="44">
        <v>13211</v>
      </c>
    </row>
    <row r="13213" spans="20:20" x14ac:dyDescent="0.35">
      <c r="T13213" s="44">
        <v>13212</v>
      </c>
    </row>
    <row r="13214" spans="20:20" x14ac:dyDescent="0.35">
      <c r="T13214" s="44">
        <v>13213</v>
      </c>
    </row>
    <row r="13215" spans="20:20" x14ac:dyDescent="0.35">
      <c r="T13215" s="44">
        <v>13214</v>
      </c>
    </row>
    <row r="13216" spans="20:20" x14ac:dyDescent="0.35">
      <c r="T13216" s="44">
        <v>13215</v>
      </c>
    </row>
    <row r="13217" spans="20:20" x14ac:dyDescent="0.35">
      <c r="T13217" s="44">
        <v>13216</v>
      </c>
    </row>
    <row r="13218" spans="20:20" x14ac:dyDescent="0.35">
      <c r="T13218" s="44">
        <v>13217</v>
      </c>
    </row>
    <row r="13219" spans="20:20" x14ac:dyDescent="0.35">
      <c r="T13219" s="44">
        <v>13218</v>
      </c>
    </row>
    <row r="13220" spans="20:20" x14ac:dyDescent="0.35">
      <c r="T13220" s="44">
        <v>13219</v>
      </c>
    </row>
    <row r="13221" spans="20:20" x14ac:dyDescent="0.35">
      <c r="T13221" s="44">
        <v>13220</v>
      </c>
    </row>
    <row r="13222" spans="20:20" x14ac:dyDescent="0.35">
      <c r="T13222" s="44">
        <v>13221</v>
      </c>
    </row>
    <row r="13223" spans="20:20" x14ac:dyDescent="0.35">
      <c r="T13223" s="44">
        <v>13222</v>
      </c>
    </row>
    <row r="13224" spans="20:20" x14ac:dyDescent="0.35">
      <c r="T13224" s="44">
        <v>13223</v>
      </c>
    </row>
    <row r="13225" spans="20:20" x14ac:dyDescent="0.35">
      <c r="T13225" s="44">
        <v>13224</v>
      </c>
    </row>
    <row r="13226" spans="20:20" x14ac:dyDescent="0.35">
      <c r="T13226" s="44">
        <v>13225</v>
      </c>
    </row>
    <row r="13227" spans="20:20" x14ac:dyDescent="0.35">
      <c r="T13227" s="44">
        <v>13226</v>
      </c>
    </row>
    <row r="13228" spans="20:20" x14ac:dyDescent="0.35">
      <c r="T13228" s="44">
        <v>13227</v>
      </c>
    </row>
    <row r="13229" spans="20:20" x14ac:dyDescent="0.35">
      <c r="T13229" s="44">
        <v>13228</v>
      </c>
    </row>
    <row r="13230" spans="20:20" x14ac:dyDescent="0.35">
      <c r="T13230" s="44">
        <v>13229</v>
      </c>
    </row>
    <row r="13231" spans="20:20" x14ac:dyDescent="0.35">
      <c r="T13231" s="44">
        <v>13230</v>
      </c>
    </row>
    <row r="13232" spans="20:20" x14ac:dyDescent="0.35">
      <c r="T13232" s="44">
        <v>13231</v>
      </c>
    </row>
    <row r="13233" spans="20:20" x14ac:dyDescent="0.35">
      <c r="T13233" s="44">
        <v>13232</v>
      </c>
    </row>
    <row r="13234" spans="20:20" x14ac:dyDescent="0.35">
      <c r="T13234" s="44">
        <v>13233</v>
      </c>
    </row>
    <row r="13235" spans="20:20" x14ac:dyDescent="0.35">
      <c r="T13235" s="44">
        <v>13234</v>
      </c>
    </row>
    <row r="13236" spans="20:20" x14ac:dyDescent="0.35">
      <c r="T13236" s="44">
        <v>13235</v>
      </c>
    </row>
    <row r="13237" spans="20:20" x14ac:dyDescent="0.35">
      <c r="T13237" s="44">
        <v>13236</v>
      </c>
    </row>
    <row r="13238" spans="20:20" x14ac:dyDescent="0.35">
      <c r="T13238" s="44">
        <v>13237</v>
      </c>
    </row>
    <row r="13239" spans="20:20" x14ac:dyDescent="0.35">
      <c r="T13239" s="44">
        <v>13238</v>
      </c>
    </row>
    <row r="13240" spans="20:20" x14ac:dyDescent="0.35">
      <c r="T13240" s="44">
        <v>13239</v>
      </c>
    </row>
    <row r="13241" spans="20:20" x14ac:dyDescent="0.35">
      <c r="T13241" s="44">
        <v>13240</v>
      </c>
    </row>
    <row r="13242" spans="20:20" x14ac:dyDescent="0.35">
      <c r="T13242" s="44">
        <v>13241</v>
      </c>
    </row>
    <row r="13243" spans="20:20" x14ac:dyDescent="0.35">
      <c r="T13243" s="44">
        <v>13242</v>
      </c>
    </row>
    <row r="13244" spans="20:20" x14ac:dyDescent="0.35">
      <c r="T13244" s="44">
        <v>13243</v>
      </c>
    </row>
    <row r="13245" spans="20:20" x14ac:dyDescent="0.35">
      <c r="T13245" s="44">
        <v>13244</v>
      </c>
    </row>
    <row r="13246" spans="20:20" x14ac:dyDescent="0.35">
      <c r="T13246" s="44">
        <v>13245</v>
      </c>
    </row>
    <row r="13247" spans="20:20" x14ac:dyDescent="0.35">
      <c r="T13247" s="44">
        <v>13246</v>
      </c>
    </row>
    <row r="13248" spans="20:20" x14ac:dyDescent="0.35">
      <c r="T13248" s="44">
        <v>13247</v>
      </c>
    </row>
    <row r="13249" spans="20:20" x14ac:dyDescent="0.35">
      <c r="T13249" s="44">
        <v>13248</v>
      </c>
    </row>
    <row r="13250" spans="20:20" x14ac:dyDescent="0.35">
      <c r="T13250" s="44">
        <v>13249</v>
      </c>
    </row>
    <row r="13251" spans="20:20" x14ac:dyDescent="0.35">
      <c r="T13251" s="44">
        <v>13250</v>
      </c>
    </row>
    <row r="13252" spans="20:20" x14ac:dyDescent="0.35">
      <c r="T13252" s="44">
        <v>13251</v>
      </c>
    </row>
    <row r="13253" spans="20:20" x14ac:dyDescent="0.35">
      <c r="T13253" s="44">
        <v>13252</v>
      </c>
    </row>
    <row r="13254" spans="20:20" x14ac:dyDescent="0.35">
      <c r="T13254" s="44">
        <v>13253</v>
      </c>
    </row>
    <row r="13255" spans="20:20" x14ac:dyDescent="0.35">
      <c r="T13255" s="44">
        <v>13254</v>
      </c>
    </row>
    <row r="13256" spans="20:20" x14ac:dyDescent="0.35">
      <c r="T13256" s="44">
        <v>13255</v>
      </c>
    </row>
    <row r="13257" spans="20:20" x14ac:dyDescent="0.35">
      <c r="T13257" s="44">
        <v>13256</v>
      </c>
    </row>
    <row r="13258" spans="20:20" x14ac:dyDescent="0.35">
      <c r="T13258" s="44">
        <v>13257</v>
      </c>
    </row>
    <row r="13259" spans="20:20" x14ac:dyDescent="0.35">
      <c r="T13259" s="44">
        <v>13258</v>
      </c>
    </row>
    <row r="13260" spans="20:20" x14ac:dyDescent="0.35">
      <c r="T13260" s="44">
        <v>13259</v>
      </c>
    </row>
    <row r="13261" spans="20:20" x14ac:dyDescent="0.35">
      <c r="T13261" s="44">
        <v>13260</v>
      </c>
    </row>
    <row r="13262" spans="20:20" x14ac:dyDescent="0.35">
      <c r="T13262" s="44">
        <v>13261</v>
      </c>
    </row>
    <row r="13263" spans="20:20" x14ac:dyDescent="0.35">
      <c r="T13263" s="44">
        <v>13262</v>
      </c>
    </row>
    <row r="13264" spans="20:20" x14ac:dyDescent="0.35">
      <c r="T13264" s="44">
        <v>13263</v>
      </c>
    </row>
    <row r="13265" spans="20:20" x14ac:dyDescent="0.35">
      <c r="T13265" s="44">
        <v>13264</v>
      </c>
    </row>
    <row r="13266" spans="20:20" x14ac:dyDescent="0.35">
      <c r="T13266" s="44">
        <v>13265</v>
      </c>
    </row>
    <row r="13267" spans="20:20" x14ac:dyDescent="0.35">
      <c r="T13267" s="44">
        <v>13266</v>
      </c>
    </row>
    <row r="13268" spans="20:20" x14ac:dyDescent="0.35">
      <c r="T13268" s="44">
        <v>13267</v>
      </c>
    </row>
    <row r="13269" spans="20:20" x14ac:dyDescent="0.35">
      <c r="T13269" s="44">
        <v>13268</v>
      </c>
    </row>
    <row r="13270" spans="20:20" x14ac:dyDescent="0.35">
      <c r="T13270" s="44">
        <v>13269</v>
      </c>
    </row>
    <row r="13271" spans="20:20" x14ac:dyDescent="0.35">
      <c r="T13271" s="44">
        <v>13270</v>
      </c>
    </row>
    <row r="13272" spans="20:20" x14ac:dyDescent="0.35">
      <c r="T13272" s="44">
        <v>13271</v>
      </c>
    </row>
    <row r="13273" spans="20:20" x14ac:dyDescent="0.35">
      <c r="T13273" s="44">
        <v>13272</v>
      </c>
    </row>
    <row r="13274" spans="20:20" x14ac:dyDescent="0.35">
      <c r="T13274" s="44">
        <v>13273</v>
      </c>
    </row>
    <row r="13275" spans="20:20" x14ac:dyDescent="0.35">
      <c r="T13275" s="44">
        <v>13274</v>
      </c>
    </row>
    <row r="13276" spans="20:20" x14ac:dyDescent="0.35">
      <c r="T13276" s="44">
        <v>13275</v>
      </c>
    </row>
    <row r="13277" spans="20:20" x14ac:dyDescent="0.35">
      <c r="T13277" s="44">
        <v>13276</v>
      </c>
    </row>
    <row r="13278" spans="20:20" x14ac:dyDescent="0.35">
      <c r="T13278" s="44">
        <v>13277</v>
      </c>
    </row>
    <row r="13279" spans="20:20" x14ac:dyDescent="0.35">
      <c r="T13279" s="44">
        <v>13278</v>
      </c>
    </row>
    <row r="13280" spans="20:20" x14ac:dyDescent="0.35">
      <c r="T13280" s="44">
        <v>13279</v>
      </c>
    </row>
    <row r="13281" spans="20:20" x14ac:dyDescent="0.35">
      <c r="T13281" s="44">
        <v>13280</v>
      </c>
    </row>
    <row r="13282" spans="20:20" x14ac:dyDescent="0.35">
      <c r="T13282" s="44">
        <v>13281</v>
      </c>
    </row>
    <row r="13283" spans="20:20" x14ac:dyDescent="0.35">
      <c r="T13283" s="44">
        <v>13282</v>
      </c>
    </row>
    <row r="13284" spans="20:20" x14ac:dyDescent="0.35">
      <c r="T13284" s="44">
        <v>13283</v>
      </c>
    </row>
    <row r="13285" spans="20:20" x14ac:dyDescent="0.35">
      <c r="T13285" s="44">
        <v>13284</v>
      </c>
    </row>
    <row r="13286" spans="20:20" x14ac:dyDescent="0.35">
      <c r="T13286" s="44">
        <v>13285</v>
      </c>
    </row>
    <row r="13287" spans="20:20" x14ac:dyDescent="0.35">
      <c r="T13287" s="44">
        <v>13286</v>
      </c>
    </row>
    <row r="13288" spans="20:20" x14ac:dyDescent="0.35">
      <c r="T13288" s="44">
        <v>13287</v>
      </c>
    </row>
    <row r="13289" spans="20:20" x14ac:dyDescent="0.35">
      <c r="T13289" s="44">
        <v>13288</v>
      </c>
    </row>
    <row r="13290" spans="20:20" x14ac:dyDescent="0.35">
      <c r="T13290" s="44">
        <v>13289</v>
      </c>
    </row>
    <row r="13291" spans="20:20" x14ac:dyDescent="0.35">
      <c r="T13291" s="44">
        <v>13290</v>
      </c>
    </row>
    <row r="13292" spans="20:20" x14ac:dyDescent="0.35">
      <c r="T13292" s="44">
        <v>13291</v>
      </c>
    </row>
    <row r="13293" spans="20:20" x14ac:dyDescent="0.35">
      <c r="T13293" s="44">
        <v>13292</v>
      </c>
    </row>
    <row r="13294" spans="20:20" x14ac:dyDescent="0.35">
      <c r="T13294" s="44">
        <v>13293</v>
      </c>
    </row>
    <row r="13295" spans="20:20" x14ac:dyDescent="0.35">
      <c r="T13295" s="44">
        <v>13294</v>
      </c>
    </row>
    <row r="13296" spans="20:20" x14ac:dyDescent="0.35">
      <c r="T13296" s="44">
        <v>13295</v>
      </c>
    </row>
    <row r="13297" spans="20:20" x14ac:dyDescent="0.35">
      <c r="T13297" s="44">
        <v>13296</v>
      </c>
    </row>
    <row r="13298" spans="20:20" x14ac:dyDescent="0.35">
      <c r="T13298" s="44">
        <v>13297</v>
      </c>
    </row>
    <row r="13299" spans="20:20" x14ac:dyDescent="0.35">
      <c r="T13299" s="44">
        <v>13298</v>
      </c>
    </row>
    <row r="13300" spans="20:20" x14ac:dyDescent="0.35">
      <c r="T13300" s="44">
        <v>13299</v>
      </c>
    </row>
    <row r="13301" spans="20:20" x14ac:dyDescent="0.35">
      <c r="T13301" s="44">
        <v>13300</v>
      </c>
    </row>
    <row r="13302" spans="20:20" x14ac:dyDescent="0.35">
      <c r="T13302" s="44">
        <v>13301</v>
      </c>
    </row>
    <row r="13303" spans="20:20" x14ac:dyDescent="0.35">
      <c r="T13303" s="44">
        <v>13302</v>
      </c>
    </row>
    <row r="13304" spans="20:20" x14ac:dyDescent="0.35">
      <c r="T13304" s="44">
        <v>13303</v>
      </c>
    </row>
    <row r="13305" spans="20:20" x14ac:dyDescent="0.35">
      <c r="T13305" s="44">
        <v>13304</v>
      </c>
    </row>
    <row r="13306" spans="20:20" x14ac:dyDescent="0.35">
      <c r="T13306" s="44">
        <v>13305</v>
      </c>
    </row>
    <row r="13307" spans="20:20" x14ac:dyDescent="0.35">
      <c r="T13307" s="44">
        <v>13306</v>
      </c>
    </row>
    <row r="13308" spans="20:20" x14ac:dyDescent="0.35">
      <c r="T13308" s="44">
        <v>13307</v>
      </c>
    </row>
    <row r="13309" spans="20:20" x14ac:dyDescent="0.35">
      <c r="T13309" s="44">
        <v>13308</v>
      </c>
    </row>
    <row r="13310" spans="20:20" x14ac:dyDescent="0.35">
      <c r="T13310" s="44">
        <v>13309</v>
      </c>
    </row>
    <row r="13311" spans="20:20" x14ac:dyDescent="0.35">
      <c r="T13311" s="44">
        <v>13310</v>
      </c>
    </row>
    <row r="13312" spans="20:20" x14ac:dyDescent="0.35">
      <c r="T13312" s="44">
        <v>13311</v>
      </c>
    </row>
    <row r="13313" spans="20:20" x14ac:dyDescent="0.35">
      <c r="T13313" s="44">
        <v>13312</v>
      </c>
    </row>
    <row r="13314" spans="20:20" x14ac:dyDescent="0.35">
      <c r="T13314" s="44">
        <v>13313</v>
      </c>
    </row>
    <row r="13315" spans="20:20" x14ac:dyDescent="0.35">
      <c r="T13315" s="44">
        <v>13314</v>
      </c>
    </row>
    <row r="13316" spans="20:20" x14ac:dyDescent="0.35">
      <c r="T13316" s="44">
        <v>13315</v>
      </c>
    </row>
    <row r="13317" spans="20:20" x14ac:dyDescent="0.35">
      <c r="T13317" s="44">
        <v>13316</v>
      </c>
    </row>
    <row r="13318" spans="20:20" x14ac:dyDescent="0.35">
      <c r="T13318" s="44">
        <v>13317</v>
      </c>
    </row>
    <row r="13319" spans="20:20" x14ac:dyDescent="0.35">
      <c r="T13319" s="44">
        <v>13318</v>
      </c>
    </row>
    <row r="13320" spans="20:20" x14ac:dyDescent="0.35">
      <c r="T13320" s="44">
        <v>13319</v>
      </c>
    </row>
    <row r="13321" spans="20:20" x14ac:dyDescent="0.35">
      <c r="T13321" s="44">
        <v>13320</v>
      </c>
    </row>
    <row r="13322" spans="20:20" x14ac:dyDescent="0.35">
      <c r="T13322" s="44">
        <v>13321</v>
      </c>
    </row>
    <row r="13323" spans="20:20" x14ac:dyDescent="0.35">
      <c r="T13323" s="44">
        <v>13322</v>
      </c>
    </row>
    <row r="13324" spans="20:20" x14ac:dyDescent="0.35">
      <c r="T13324" s="44">
        <v>13323</v>
      </c>
    </row>
    <row r="13325" spans="20:20" x14ac:dyDescent="0.35">
      <c r="T13325" s="44">
        <v>13324</v>
      </c>
    </row>
    <row r="13326" spans="20:20" x14ac:dyDescent="0.35">
      <c r="T13326" s="44">
        <v>13325</v>
      </c>
    </row>
    <row r="13327" spans="20:20" x14ac:dyDescent="0.35">
      <c r="T13327" s="44">
        <v>13326</v>
      </c>
    </row>
    <row r="13328" spans="20:20" x14ac:dyDescent="0.35">
      <c r="T13328" s="44">
        <v>13327</v>
      </c>
    </row>
    <row r="13329" spans="20:20" x14ac:dyDescent="0.35">
      <c r="T13329" s="44">
        <v>13328</v>
      </c>
    </row>
    <row r="13330" spans="20:20" x14ac:dyDescent="0.35">
      <c r="T13330" s="44">
        <v>13329</v>
      </c>
    </row>
    <row r="13331" spans="20:20" x14ac:dyDescent="0.35">
      <c r="T13331" s="44">
        <v>13330</v>
      </c>
    </row>
    <row r="13332" spans="20:20" x14ac:dyDescent="0.35">
      <c r="T13332" s="44">
        <v>13331</v>
      </c>
    </row>
    <row r="13333" spans="20:20" x14ac:dyDescent="0.35">
      <c r="T13333" s="44">
        <v>13332</v>
      </c>
    </row>
    <row r="13334" spans="20:20" x14ac:dyDescent="0.35">
      <c r="T13334" s="44">
        <v>13333</v>
      </c>
    </row>
    <row r="13335" spans="20:20" x14ac:dyDescent="0.35">
      <c r="T13335" s="44">
        <v>13334</v>
      </c>
    </row>
    <row r="13336" spans="20:20" x14ac:dyDescent="0.35">
      <c r="T13336" s="44">
        <v>13335</v>
      </c>
    </row>
    <row r="13337" spans="20:20" x14ac:dyDescent="0.35">
      <c r="T13337" s="44">
        <v>13336</v>
      </c>
    </row>
    <row r="13338" spans="20:20" x14ac:dyDescent="0.35">
      <c r="T13338" s="44">
        <v>13337</v>
      </c>
    </row>
    <row r="13339" spans="20:20" x14ac:dyDescent="0.35">
      <c r="T13339" s="44">
        <v>13338</v>
      </c>
    </row>
    <row r="13340" spans="20:20" x14ac:dyDescent="0.35">
      <c r="T13340" s="44">
        <v>13339</v>
      </c>
    </row>
    <row r="13341" spans="20:20" x14ac:dyDescent="0.35">
      <c r="T13341" s="44">
        <v>13340</v>
      </c>
    </row>
    <row r="13342" spans="20:20" x14ac:dyDescent="0.35">
      <c r="T13342" s="44">
        <v>13341</v>
      </c>
    </row>
    <row r="13343" spans="20:20" x14ac:dyDescent="0.35">
      <c r="T13343" s="44">
        <v>13342</v>
      </c>
    </row>
    <row r="13344" spans="20:20" x14ac:dyDescent="0.35">
      <c r="T13344" s="44">
        <v>13343</v>
      </c>
    </row>
    <row r="13345" spans="20:20" x14ac:dyDescent="0.35">
      <c r="T13345" s="44">
        <v>13344</v>
      </c>
    </row>
    <row r="13346" spans="20:20" x14ac:dyDescent="0.35">
      <c r="T13346" s="44">
        <v>13345</v>
      </c>
    </row>
    <row r="13347" spans="20:20" x14ac:dyDescent="0.35">
      <c r="T13347" s="44">
        <v>13346</v>
      </c>
    </row>
    <row r="13348" spans="20:20" x14ac:dyDescent="0.35">
      <c r="T13348" s="44">
        <v>13347</v>
      </c>
    </row>
    <row r="13349" spans="20:20" x14ac:dyDescent="0.35">
      <c r="T13349" s="44">
        <v>13348</v>
      </c>
    </row>
    <row r="13350" spans="20:20" x14ac:dyDescent="0.35">
      <c r="T13350" s="44">
        <v>13349</v>
      </c>
    </row>
    <row r="13351" spans="20:20" x14ac:dyDescent="0.35">
      <c r="T13351" s="44">
        <v>13350</v>
      </c>
    </row>
    <row r="13352" spans="20:20" x14ac:dyDescent="0.35">
      <c r="T13352" s="44">
        <v>13351</v>
      </c>
    </row>
    <row r="13353" spans="20:20" x14ac:dyDescent="0.35">
      <c r="T13353" s="44">
        <v>13352</v>
      </c>
    </row>
    <row r="13354" spans="20:20" x14ac:dyDescent="0.35">
      <c r="T13354" s="44">
        <v>13353</v>
      </c>
    </row>
    <row r="13355" spans="20:20" x14ac:dyDescent="0.35">
      <c r="T13355" s="44">
        <v>13354</v>
      </c>
    </row>
    <row r="13356" spans="20:20" x14ac:dyDescent="0.35">
      <c r="T13356" s="44">
        <v>13355</v>
      </c>
    </row>
    <row r="13357" spans="20:20" x14ac:dyDescent="0.35">
      <c r="T13357" s="44">
        <v>13356</v>
      </c>
    </row>
    <row r="13358" spans="20:20" x14ac:dyDescent="0.35">
      <c r="T13358" s="44">
        <v>13357</v>
      </c>
    </row>
    <row r="13359" spans="20:20" x14ac:dyDescent="0.35">
      <c r="T13359" s="44">
        <v>13358</v>
      </c>
    </row>
    <row r="13360" spans="20:20" x14ac:dyDescent="0.35">
      <c r="T13360" s="44">
        <v>13359</v>
      </c>
    </row>
    <row r="13361" spans="20:20" x14ac:dyDescent="0.35">
      <c r="T13361" s="44">
        <v>13360</v>
      </c>
    </row>
    <row r="13362" spans="20:20" x14ac:dyDescent="0.35">
      <c r="T13362" s="44">
        <v>13361</v>
      </c>
    </row>
    <row r="13363" spans="20:20" x14ac:dyDescent="0.35">
      <c r="T13363" s="44">
        <v>13362</v>
      </c>
    </row>
    <row r="13364" spans="20:20" x14ac:dyDescent="0.35">
      <c r="T13364" s="44">
        <v>13363</v>
      </c>
    </row>
    <row r="13365" spans="20:20" x14ac:dyDescent="0.35">
      <c r="T13365" s="44">
        <v>13364</v>
      </c>
    </row>
    <row r="13366" spans="20:20" x14ac:dyDescent="0.35">
      <c r="T13366" s="44">
        <v>13365</v>
      </c>
    </row>
    <row r="13367" spans="20:20" x14ac:dyDescent="0.35">
      <c r="T13367" s="44">
        <v>13366</v>
      </c>
    </row>
    <row r="13368" spans="20:20" x14ac:dyDescent="0.35">
      <c r="T13368" s="44">
        <v>13367</v>
      </c>
    </row>
    <row r="13369" spans="20:20" x14ac:dyDescent="0.35">
      <c r="T13369" s="44">
        <v>13368</v>
      </c>
    </row>
    <row r="13370" spans="20:20" x14ac:dyDescent="0.35">
      <c r="T13370" s="44">
        <v>13369</v>
      </c>
    </row>
    <row r="13371" spans="20:20" x14ac:dyDescent="0.35">
      <c r="T13371" s="44">
        <v>13370</v>
      </c>
    </row>
    <row r="13372" spans="20:20" x14ac:dyDescent="0.35">
      <c r="T13372" s="44">
        <v>13371</v>
      </c>
    </row>
    <row r="13373" spans="20:20" x14ac:dyDescent="0.35">
      <c r="T13373" s="44">
        <v>13372</v>
      </c>
    </row>
    <row r="13374" spans="20:20" x14ac:dyDescent="0.35">
      <c r="T13374" s="44">
        <v>13373</v>
      </c>
    </row>
    <row r="13375" spans="20:20" x14ac:dyDescent="0.35">
      <c r="T13375" s="44">
        <v>13374</v>
      </c>
    </row>
    <row r="13376" spans="20:20" x14ac:dyDescent="0.35">
      <c r="T13376" s="44">
        <v>13375</v>
      </c>
    </row>
    <row r="13377" spans="20:20" x14ac:dyDescent="0.35">
      <c r="T13377" s="44">
        <v>13376</v>
      </c>
    </row>
    <row r="13378" spans="20:20" x14ac:dyDescent="0.35">
      <c r="T13378" s="44">
        <v>13377</v>
      </c>
    </row>
    <row r="13379" spans="20:20" x14ac:dyDescent="0.35">
      <c r="T13379" s="44">
        <v>13378</v>
      </c>
    </row>
    <row r="13380" spans="20:20" x14ac:dyDescent="0.35">
      <c r="T13380" s="44">
        <v>13379</v>
      </c>
    </row>
    <row r="13381" spans="20:20" x14ac:dyDescent="0.35">
      <c r="T13381" s="44">
        <v>13380</v>
      </c>
    </row>
    <row r="13382" spans="20:20" x14ac:dyDescent="0.35">
      <c r="T13382" s="44">
        <v>13381</v>
      </c>
    </row>
    <row r="13383" spans="20:20" x14ac:dyDescent="0.35">
      <c r="T13383" s="44">
        <v>13382</v>
      </c>
    </row>
    <row r="13384" spans="20:20" x14ac:dyDescent="0.35">
      <c r="T13384" s="44">
        <v>13383</v>
      </c>
    </row>
    <row r="13385" spans="20:20" x14ac:dyDescent="0.35">
      <c r="T13385" s="44">
        <v>13384</v>
      </c>
    </row>
    <row r="13386" spans="20:20" x14ac:dyDescent="0.35">
      <c r="T13386" s="44">
        <v>13385</v>
      </c>
    </row>
    <row r="13387" spans="20:20" x14ac:dyDescent="0.35">
      <c r="T13387" s="44">
        <v>13386</v>
      </c>
    </row>
    <row r="13388" spans="20:20" x14ac:dyDescent="0.35">
      <c r="T13388" s="44">
        <v>13387</v>
      </c>
    </row>
    <row r="13389" spans="20:20" x14ac:dyDescent="0.35">
      <c r="T13389" s="44">
        <v>13388</v>
      </c>
    </row>
    <row r="13390" spans="20:20" x14ac:dyDescent="0.35">
      <c r="T13390" s="44">
        <v>13389</v>
      </c>
    </row>
    <row r="13391" spans="20:20" x14ac:dyDescent="0.35">
      <c r="T13391" s="44">
        <v>13390</v>
      </c>
    </row>
    <row r="13392" spans="20:20" x14ac:dyDescent="0.35">
      <c r="T13392" s="44">
        <v>13391</v>
      </c>
    </row>
    <row r="13393" spans="20:20" x14ac:dyDescent="0.35">
      <c r="T13393" s="44">
        <v>13392</v>
      </c>
    </row>
    <row r="13394" spans="20:20" x14ac:dyDescent="0.35">
      <c r="T13394" s="44">
        <v>13393</v>
      </c>
    </row>
    <row r="13395" spans="20:20" x14ac:dyDescent="0.35">
      <c r="T13395" s="44">
        <v>13394</v>
      </c>
    </row>
    <row r="13396" spans="20:20" x14ac:dyDescent="0.35">
      <c r="T13396" s="44">
        <v>13395</v>
      </c>
    </row>
    <row r="13397" spans="20:20" x14ac:dyDescent="0.35">
      <c r="T13397" s="44">
        <v>13396</v>
      </c>
    </row>
    <row r="13398" spans="20:20" x14ac:dyDescent="0.35">
      <c r="T13398" s="44">
        <v>13397</v>
      </c>
    </row>
    <row r="13399" spans="20:20" x14ac:dyDescent="0.35">
      <c r="T13399" s="44">
        <v>13398</v>
      </c>
    </row>
    <row r="13400" spans="20:20" x14ac:dyDescent="0.35">
      <c r="T13400" s="44">
        <v>13399</v>
      </c>
    </row>
    <row r="13401" spans="20:20" x14ac:dyDescent="0.35">
      <c r="T13401" s="44">
        <v>13400</v>
      </c>
    </row>
    <row r="13402" spans="20:20" x14ac:dyDescent="0.35">
      <c r="T13402" s="44">
        <v>13401</v>
      </c>
    </row>
    <row r="13403" spans="20:20" x14ac:dyDescent="0.35">
      <c r="T13403" s="44">
        <v>13402</v>
      </c>
    </row>
    <row r="13404" spans="20:20" x14ac:dyDescent="0.35">
      <c r="T13404" s="44">
        <v>13403</v>
      </c>
    </row>
    <row r="13405" spans="20:20" x14ac:dyDescent="0.35">
      <c r="T13405" s="44">
        <v>13404</v>
      </c>
    </row>
    <row r="13406" spans="20:20" x14ac:dyDescent="0.35">
      <c r="T13406" s="44">
        <v>13405</v>
      </c>
    </row>
    <row r="13407" spans="20:20" x14ac:dyDescent="0.35">
      <c r="T13407" s="44">
        <v>13406</v>
      </c>
    </row>
    <row r="13408" spans="20:20" x14ac:dyDescent="0.35">
      <c r="T13408" s="44">
        <v>13407</v>
      </c>
    </row>
    <row r="13409" spans="20:20" x14ac:dyDescent="0.35">
      <c r="T13409" s="44">
        <v>13408</v>
      </c>
    </row>
    <row r="13410" spans="20:20" x14ac:dyDescent="0.35">
      <c r="T13410" s="44">
        <v>13409</v>
      </c>
    </row>
    <row r="13411" spans="20:20" x14ac:dyDescent="0.35">
      <c r="T13411" s="44">
        <v>13410</v>
      </c>
    </row>
    <row r="13412" spans="20:20" x14ac:dyDescent="0.35">
      <c r="T13412" s="44">
        <v>13411</v>
      </c>
    </row>
    <row r="13413" spans="20:20" x14ac:dyDescent="0.35">
      <c r="T13413" s="44">
        <v>13412</v>
      </c>
    </row>
    <row r="13414" spans="20:20" x14ac:dyDescent="0.35">
      <c r="T13414" s="44">
        <v>13413</v>
      </c>
    </row>
    <row r="13415" spans="20:20" x14ac:dyDescent="0.35">
      <c r="T13415" s="44">
        <v>13414</v>
      </c>
    </row>
    <row r="13416" spans="20:20" x14ac:dyDescent="0.35">
      <c r="T13416" s="44">
        <v>13415</v>
      </c>
    </row>
    <row r="13417" spans="20:20" x14ac:dyDescent="0.35">
      <c r="T13417" s="44">
        <v>13416</v>
      </c>
    </row>
    <row r="13418" spans="20:20" x14ac:dyDescent="0.35">
      <c r="T13418" s="44">
        <v>13417</v>
      </c>
    </row>
    <row r="13419" spans="20:20" x14ac:dyDescent="0.35">
      <c r="T13419" s="44">
        <v>13418</v>
      </c>
    </row>
    <row r="13420" spans="20:20" x14ac:dyDescent="0.35">
      <c r="T13420" s="44">
        <v>13419</v>
      </c>
    </row>
    <row r="13421" spans="20:20" x14ac:dyDescent="0.35">
      <c r="T13421" s="44">
        <v>13420</v>
      </c>
    </row>
    <row r="13422" spans="20:20" x14ac:dyDescent="0.35">
      <c r="T13422" s="44">
        <v>13421</v>
      </c>
    </row>
    <row r="13423" spans="20:20" x14ac:dyDescent="0.35">
      <c r="T13423" s="44">
        <v>13422</v>
      </c>
    </row>
    <row r="13424" spans="20:20" x14ac:dyDescent="0.35">
      <c r="T13424" s="44">
        <v>13423</v>
      </c>
    </row>
    <row r="13425" spans="20:20" x14ac:dyDescent="0.35">
      <c r="T13425" s="44">
        <v>13424</v>
      </c>
    </row>
    <row r="13426" spans="20:20" x14ac:dyDescent="0.35">
      <c r="T13426" s="44">
        <v>13425</v>
      </c>
    </row>
    <row r="13427" spans="20:20" x14ac:dyDescent="0.35">
      <c r="T13427" s="44">
        <v>13426</v>
      </c>
    </row>
    <row r="13428" spans="20:20" x14ac:dyDescent="0.35">
      <c r="T13428" s="44">
        <v>13427</v>
      </c>
    </row>
    <row r="13429" spans="20:20" x14ac:dyDescent="0.35">
      <c r="T13429" s="44">
        <v>13428</v>
      </c>
    </row>
    <row r="13430" spans="20:20" x14ac:dyDescent="0.35">
      <c r="T13430" s="44">
        <v>13429</v>
      </c>
    </row>
    <row r="13431" spans="20:20" x14ac:dyDescent="0.35">
      <c r="T13431" s="44">
        <v>13430</v>
      </c>
    </row>
    <row r="13432" spans="20:20" x14ac:dyDescent="0.35">
      <c r="T13432" s="44">
        <v>13431</v>
      </c>
    </row>
    <row r="13433" spans="20:20" x14ac:dyDescent="0.35">
      <c r="T13433" s="44">
        <v>13432</v>
      </c>
    </row>
    <row r="13434" spans="20:20" x14ac:dyDescent="0.35">
      <c r="T13434" s="44">
        <v>13433</v>
      </c>
    </row>
    <row r="13435" spans="20:20" x14ac:dyDescent="0.35">
      <c r="T13435" s="44">
        <v>13434</v>
      </c>
    </row>
    <row r="13436" spans="20:20" x14ac:dyDescent="0.35">
      <c r="T13436" s="44">
        <v>13435</v>
      </c>
    </row>
    <row r="13437" spans="20:20" x14ac:dyDescent="0.35">
      <c r="T13437" s="44">
        <v>13436</v>
      </c>
    </row>
    <row r="13438" spans="20:20" x14ac:dyDescent="0.35">
      <c r="T13438" s="44">
        <v>13437</v>
      </c>
    </row>
    <row r="13439" spans="20:20" x14ac:dyDescent="0.35">
      <c r="T13439" s="44">
        <v>13438</v>
      </c>
    </row>
    <row r="13440" spans="20:20" x14ac:dyDescent="0.35">
      <c r="T13440" s="44">
        <v>13439</v>
      </c>
    </row>
    <row r="13441" spans="20:20" x14ac:dyDescent="0.35">
      <c r="T13441" s="44">
        <v>13440</v>
      </c>
    </row>
    <row r="13442" spans="20:20" x14ac:dyDescent="0.35">
      <c r="T13442" s="44">
        <v>13441</v>
      </c>
    </row>
    <row r="13443" spans="20:20" x14ac:dyDescent="0.35">
      <c r="T13443" s="44">
        <v>13442</v>
      </c>
    </row>
    <row r="13444" spans="20:20" x14ac:dyDescent="0.35">
      <c r="T13444" s="44">
        <v>13443</v>
      </c>
    </row>
    <row r="13445" spans="20:20" x14ac:dyDescent="0.35">
      <c r="T13445" s="44">
        <v>13444</v>
      </c>
    </row>
    <row r="13446" spans="20:20" x14ac:dyDescent="0.35">
      <c r="T13446" s="44">
        <v>13445</v>
      </c>
    </row>
    <row r="13447" spans="20:20" x14ac:dyDescent="0.35">
      <c r="T13447" s="44">
        <v>13446</v>
      </c>
    </row>
    <row r="13448" spans="20:20" x14ac:dyDescent="0.35">
      <c r="T13448" s="44">
        <v>13447</v>
      </c>
    </row>
    <row r="13449" spans="20:20" x14ac:dyDescent="0.35">
      <c r="T13449" s="44">
        <v>13448</v>
      </c>
    </row>
    <row r="13450" spans="20:20" x14ac:dyDescent="0.35">
      <c r="T13450" s="44">
        <v>13449</v>
      </c>
    </row>
    <row r="13451" spans="20:20" x14ac:dyDescent="0.35">
      <c r="T13451" s="44">
        <v>13450</v>
      </c>
    </row>
    <row r="13452" spans="20:20" x14ac:dyDescent="0.35">
      <c r="T13452" s="44">
        <v>13451</v>
      </c>
    </row>
    <row r="13453" spans="20:20" x14ac:dyDescent="0.35">
      <c r="T13453" s="44">
        <v>13452</v>
      </c>
    </row>
    <row r="13454" spans="20:20" x14ac:dyDescent="0.35">
      <c r="T13454" s="44">
        <v>13453</v>
      </c>
    </row>
    <row r="13455" spans="20:20" x14ac:dyDescent="0.35">
      <c r="T13455" s="44">
        <v>13454</v>
      </c>
    </row>
    <row r="13456" spans="20:20" x14ac:dyDescent="0.35">
      <c r="T13456" s="44">
        <v>13455</v>
      </c>
    </row>
    <row r="13457" spans="20:20" x14ac:dyDescent="0.35">
      <c r="T13457" s="44">
        <v>13456</v>
      </c>
    </row>
    <row r="13458" spans="20:20" x14ac:dyDescent="0.35">
      <c r="T13458" s="44">
        <v>13457</v>
      </c>
    </row>
    <row r="13459" spans="20:20" x14ac:dyDescent="0.35">
      <c r="T13459" s="44">
        <v>13458</v>
      </c>
    </row>
    <row r="13460" spans="20:20" x14ac:dyDescent="0.35">
      <c r="T13460" s="44">
        <v>13459</v>
      </c>
    </row>
    <row r="13461" spans="20:20" x14ac:dyDescent="0.35">
      <c r="T13461" s="44">
        <v>13460</v>
      </c>
    </row>
    <row r="13462" spans="20:20" x14ac:dyDescent="0.35">
      <c r="T13462" s="44">
        <v>13461</v>
      </c>
    </row>
    <row r="13463" spans="20:20" x14ac:dyDescent="0.35">
      <c r="T13463" s="44">
        <v>13462</v>
      </c>
    </row>
    <row r="13464" spans="20:20" x14ac:dyDescent="0.35">
      <c r="T13464" s="44">
        <v>13463</v>
      </c>
    </row>
    <row r="13465" spans="20:20" x14ac:dyDescent="0.35">
      <c r="T13465" s="44">
        <v>13464</v>
      </c>
    </row>
    <row r="13466" spans="20:20" x14ac:dyDescent="0.35">
      <c r="T13466" s="44">
        <v>13465</v>
      </c>
    </row>
    <row r="13467" spans="20:20" x14ac:dyDescent="0.35">
      <c r="T13467" s="44">
        <v>13466</v>
      </c>
    </row>
    <row r="13468" spans="20:20" x14ac:dyDescent="0.35">
      <c r="T13468" s="44">
        <v>13467</v>
      </c>
    </row>
    <row r="13469" spans="20:20" x14ac:dyDescent="0.35">
      <c r="T13469" s="44">
        <v>13468</v>
      </c>
    </row>
    <row r="13470" spans="20:20" x14ac:dyDescent="0.35">
      <c r="T13470" s="44">
        <v>13469</v>
      </c>
    </row>
    <row r="13471" spans="20:20" x14ac:dyDescent="0.35">
      <c r="T13471" s="44">
        <v>13470</v>
      </c>
    </row>
    <row r="13472" spans="20:20" x14ac:dyDescent="0.35">
      <c r="T13472" s="44">
        <v>13471</v>
      </c>
    </row>
    <row r="13473" spans="20:20" x14ac:dyDescent="0.35">
      <c r="T13473" s="44">
        <v>13472</v>
      </c>
    </row>
    <row r="13474" spans="20:20" x14ac:dyDescent="0.35">
      <c r="T13474" s="44">
        <v>13473</v>
      </c>
    </row>
    <row r="13475" spans="20:20" x14ac:dyDescent="0.35">
      <c r="T13475" s="44">
        <v>13474</v>
      </c>
    </row>
    <row r="13476" spans="20:20" x14ac:dyDescent="0.35">
      <c r="T13476" s="44">
        <v>13475</v>
      </c>
    </row>
    <row r="13477" spans="20:20" x14ac:dyDescent="0.35">
      <c r="T13477" s="44">
        <v>13476</v>
      </c>
    </row>
    <row r="13478" spans="20:20" x14ac:dyDescent="0.35">
      <c r="T13478" s="44">
        <v>13477</v>
      </c>
    </row>
    <row r="13479" spans="20:20" x14ac:dyDescent="0.35">
      <c r="T13479" s="44">
        <v>13478</v>
      </c>
    </row>
    <row r="13480" spans="20:20" x14ac:dyDescent="0.35">
      <c r="T13480" s="44">
        <v>13479</v>
      </c>
    </row>
    <row r="13481" spans="20:20" x14ac:dyDescent="0.35">
      <c r="T13481" s="44">
        <v>13480</v>
      </c>
    </row>
    <row r="13482" spans="20:20" x14ac:dyDescent="0.35">
      <c r="T13482" s="44">
        <v>13481</v>
      </c>
    </row>
    <row r="13483" spans="20:20" x14ac:dyDescent="0.35">
      <c r="T13483" s="44">
        <v>13482</v>
      </c>
    </row>
    <row r="13484" spans="20:20" x14ac:dyDescent="0.35">
      <c r="T13484" s="44">
        <v>13483</v>
      </c>
    </row>
    <row r="13485" spans="20:20" x14ac:dyDescent="0.35">
      <c r="T13485" s="44">
        <v>13484</v>
      </c>
    </row>
    <row r="13486" spans="20:20" x14ac:dyDescent="0.35">
      <c r="T13486" s="44">
        <v>13485</v>
      </c>
    </row>
    <row r="13487" spans="20:20" x14ac:dyDescent="0.35">
      <c r="T13487" s="44">
        <v>13486</v>
      </c>
    </row>
    <row r="13488" spans="20:20" x14ac:dyDescent="0.35">
      <c r="T13488" s="44">
        <v>13487</v>
      </c>
    </row>
    <row r="13489" spans="20:20" x14ac:dyDescent="0.35">
      <c r="T13489" s="44">
        <v>13488</v>
      </c>
    </row>
    <row r="13490" spans="20:20" x14ac:dyDescent="0.35">
      <c r="T13490" s="44">
        <v>13489</v>
      </c>
    </row>
    <row r="13491" spans="20:20" x14ac:dyDescent="0.35">
      <c r="T13491" s="44">
        <v>13490</v>
      </c>
    </row>
    <row r="13492" spans="20:20" x14ac:dyDescent="0.35">
      <c r="T13492" s="44">
        <v>13491</v>
      </c>
    </row>
    <row r="13493" spans="20:20" x14ac:dyDescent="0.35">
      <c r="T13493" s="44">
        <v>13492</v>
      </c>
    </row>
    <row r="13494" spans="20:20" x14ac:dyDescent="0.35">
      <c r="T13494" s="44">
        <v>13493</v>
      </c>
    </row>
    <row r="13495" spans="20:20" x14ac:dyDescent="0.35">
      <c r="T13495" s="44">
        <v>13494</v>
      </c>
    </row>
    <row r="13496" spans="20:20" x14ac:dyDescent="0.35">
      <c r="T13496" s="44">
        <v>13495</v>
      </c>
    </row>
    <row r="13497" spans="20:20" x14ac:dyDescent="0.35">
      <c r="T13497" s="44">
        <v>13496</v>
      </c>
    </row>
    <row r="13498" spans="20:20" x14ac:dyDescent="0.35">
      <c r="T13498" s="44">
        <v>13497</v>
      </c>
    </row>
    <row r="13499" spans="20:20" x14ac:dyDescent="0.35">
      <c r="T13499" s="44">
        <v>13498</v>
      </c>
    </row>
    <row r="13500" spans="20:20" x14ac:dyDescent="0.35">
      <c r="T13500" s="44">
        <v>13499</v>
      </c>
    </row>
    <row r="13501" spans="20:20" x14ac:dyDescent="0.35">
      <c r="T13501" s="44">
        <v>13500</v>
      </c>
    </row>
    <row r="13502" spans="20:20" x14ac:dyDescent="0.35">
      <c r="T13502" s="44">
        <v>13501</v>
      </c>
    </row>
    <row r="13503" spans="20:20" x14ac:dyDescent="0.35">
      <c r="T13503" s="44">
        <v>13502</v>
      </c>
    </row>
    <row r="13504" spans="20:20" x14ac:dyDescent="0.35">
      <c r="T13504" s="44">
        <v>13503</v>
      </c>
    </row>
    <row r="13505" spans="20:20" x14ac:dyDescent="0.35">
      <c r="T13505" s="44">
        <v>13504</v>
      </c>
    </row>
    <row r="13506" spans="20:20" x14ac:dyDescent="0.35">
      <c r="T13506" s="44">
        <v>13505</v>
      </c>
    </row>
    <row r="13507" spans="20:20" x14ac:dyDescent="0.35">
      <c r="T13507" s="44">
        <v>13506</v>
      </c>
    </row>
    <row r="13508" spans="20:20" x14ac:dyDescent="0.35">
      <c r="T13508" s="44">
        <v>13507</v>
      </c>
    </row>
    <row r="13509" spans="20:20" x14ac:dyDescent="0.35">
      <c r="T13509" s="44">
        <v>13508</v>
      </c>
    </row>
    <row r="13510" spans="20:20" x14ac:dyDescent="0.35">
      <c r="T13510" s="44">
        <v>13509</v>
      </c>
    </row>
    <row r="13511" spans="20:20" x14ac:dyDescent="0.35">
      <c r="T13511" s="44">
        <v>13510</v>
      </c>
    </row>
    <row r="13512" spans="20:20" x14ac:dyDescent="0.35">
      <c r="T13512" s="44">
        <v>13511</v>
      </c>
    </row>
    <row r="13513" spans="20:20" x14ac:dyDescent="0.35">
      <c r="T13513" s="44">
        <v>13512</v>
      </c>
    </row>
    <row r="13514" spans="20:20" x14ac:dyDescent="0.35">
      <c r="T13514" s="44">
        <v>13513</v>
      </c>
    </row>
    <row r="13515" spans="20:20" x14ac:dyDescent="0.35">
      <c r="T13515" s="44">
        <v>13514</v>
      </c>
    </row>
    <row r="13516" spans="20:20" x14ac:dyDescent="0.35">
      <c r="T13516" s="44">
        <v>13515</v>
      </c>
    </row>
    <row r="13517" spans="20:20" x14ac:dyDescent="0.35">
      <c r="T13517" s="44">
        <v>13516</v>
      </c>
    </row>
    <row r="13518" spans="20:20" x14ac:dyDescent="0.35">
      <c r="T13518" s="44">
        <v>13517</v>
      </c>
    </row>
    <row r="13519" spans="20:20" x14ac:dyDescent="0.35">
      <c r="T13519" s="44">
        <v>13518</v>
      </c>
    </row>
    <row r="13520" spans="20:20" x14ac:dyDescent="0.35">
      <c r="T13520" s="44">
        <v>13519</v>
      </c>
    </row>
    <row r="13521" spans="20:20" x14ac:dyDescent="0.35">
      <c r="T13521" s="44">
        <v>13520</v>
      </c>
    </row>
    <row r="13522" spans="20:20" x14ac:dyDescent="0.35">
      <c r="T13522" s="44">
        <v>13521</v>
      </c>
    </row>
    <row r="13523" spans="20:20" x14ac:dyDescent="0.35">
      <c r="T13523" s="44">
        <v>13522</v>
      </c>
    </row>
    <row r="13524" spans="20:20" x14ac:dyDescent="0.35">
      <c r="T13524" s="44">
        <v>13523</v>
      </c>
    </row>
    <row r="13525" spans="20:20" x14ac:dyDescent="0.35">
      <c r="T13525" s="44">
        <v>13524</v>
      </c>
    </row>
    <row r="13526" spans="20:20" x14ac:dyDescent="0.35">
      <c r="T13526" s="44">
        <v>13525</v>
      </c>
    </row>
    <row r="13527" spans="20:20" x14ac:dyDescent="0.35">
      <c r="T13527" s="44">
        <v>13526</v>
      </c>
    </row>
    <row r="13528" spans="20:20" x14ac:dyDescent="0.35">
      <c r="T13528" s="44">
        <v>13527</v>
      </c>
    </row>
    <row r="13529" spans="20:20" x14ac:dyDescent="0.35">
      <c r="T13529" s="44">
        <v>13528</v>
      </c>
    </row>
    <row r="13530" spans="20:20" x14ac:dyDescent="0.35">
      <c r="T13530" s="44">
        <v>13529</v>
      </c>
    </row>
    <row r="13531" spans="20:20" x14ac:dyDescent="0.35">
      <c r="T13531" s="44">
        <v>13530</v>
      </c>
    </row>
    <row r="13532" spans="20:20" x14ac:dyDescent="0.35">
      <c r="T13532" s="44">
        <v>13531</v>
      </c>
    </row>
    <row r="13533" spans="20:20" x14ac:dyDescent="0.35">
      <c r="T13533" s="44">
        <v>13532</v>
      </c>
    </row>
    <row r="13534" spans="20:20" x14ac:dyDescent="0.35">
      <c r="T13534" s="44">
        <v>13533</v>
      </c>
    </row>
    <row r="13535" spans="20:20" x14ac:dyDescent="0.35">
      <c r="T13535" s="44">
        <v>13534</v>
      </c>
    </row>
    <row r="13536" spans="20:20" x14ac:dyDescent="0.35">
      <c r="T13536" s="44">
        <v>13535</v>
      </c>
    </row>
    <row r="13537" spans="20:20" x14ac:dyDescent="0.35">
      <c r="T13537" s="44">
        <v>13536</v>
      </c>
    </row>
    <row r="13538" spans="20:20" x14ac:dyDescent="0.35">
      <c r="T13538" s="44">
        <v>13537</v>
      </c>
    </row>
    <row r="13539" spans="20:20" x14ac:dyDescent="0.35">
      <c r="T13539" s="44">
        <v>13538</v>
      </c>
    </row>
    <row r="13540" spans="20:20" x14ac:dyDescent="0.35">
      <c r="T13540" s="44">
        <v>13539</v>
      </c>
    </row>
    <row r="13541" spans="20:20" x14ac:dyDescent="0.35">
      <c r="T13541" s="44">
        <v>13540</v>
      </c>
    </row>
    <row r="13542" spans="20:20" x14ac:dyDescent="0.35">
      <c r="T13542" s="44">
        <v>13541</v>
      </c>
    </row>
    <row r="13543" spans="20:20" x14ac:dyDescent="0.35">
      <c r="T13543" s="44">
        <v>13542</v>
      </c>
    </row>
    <row r="13544" spans="20:20" x14ac:dyDescent="0.35">
      <c r="T13544" s="44">
        <v>13543</v>
      </c>
    </row>
    <row r="13545" spans="20:20" x14ac:dyDescent="0.35">
      <c r="T13545" s="44">
        <v>13544</v>
      </c>
    </row>
    <row r="13546" spans="20:20" x14ac:dyDescent="0.35">
      <c r="T13546" s="44">
        <v>13545</v>
      </c>
    </row>
    <row r="13547" spans="20:20" x14ac:dyDescent="0.35">
      <c r="T13547" s="44">
        <v>13546</v>
      </c>
    </row>
    <row r="13548" spans="20:20" x14ac:dyDescent="0.35">
      <c r="T13548" s="44">
        <v>13547</v>
      </c>
    </row>
    <row r="13549" spans="20:20" x14ac:dyDescent="0.35">
      <c r="T13549" s="44">
        <v>13548</v>
      </c>
    </row>
    <row r="13550" spans="20:20" x14ac:dyDescent="0.35">
      <c r="T13550" s="44">
        <v>13549</v>
      </c>
    </row>
    <row r="13551" spans="20:20" x14ac:dyDescent="0.35">
      <c r="T13551" s="44">
        <v>13550</v>
      </c>
    </row>
    <row r="13552" spans="20:20" x14ac:dyDescent="0.35">
      <c r="T13552" s="44">
        <v>13551</v>
      </c>
    </row>
    <row r="13553" spans="20:20" x14ac:dyDescent="0.35">
      <c r="T13553" s="44">
        <v>13552</v>
      </c>
    </row>
    <row r="13554" spans="20:20" x14ac:dyDescent="0.35">
      <c r="T13554" s="44">
        <v>13553</v>
      </c>
    </row>
    <row r="13555" spans="20:20" x14ac:dyDescent="0.35">
      <c r="T13555" s="44">
        <v>13554</v>
      </c>
    </row>
    <row r="13556" spans="20:20" x14ac:dyDescent="0.35">
      <c r="T13556" s="44">
        <v>13555</v>
      </c>
    </row>
    <row r="13557" spans="20:20" x14ac:dyDescent="0.35">
      <c r="T13557" s="44">
        <v>13556</v>
      </c>
    </row>
    <row r="13558" spans="20:20" x14ac:dyDescent="0.35">
      <c r="T13558" s="44">
        <v>13557</v>
      </c>
    </row>
    <row r="13559" spans="20:20" x14ac:dyDescent="0.35">
      <c r="T13559" s="44">
        <v>13558</v>
      </c>
    </row>
    <row r="13560" spans="20:20" x14ac:dyDescent="0.35">
      <c r="T13560" s="44">
        <v>13559</v>
      </c>
    </row>
    <row r="13561" spans="20:20" x14ac:dyDescent="0.35">
      <c r="T13561" s="44">
        <v>13560</v>
      </c>
    </row>
    <row r="13562" spans="20:20" x14ac:dyDescent="0.35">
      <c r="T13562" s="44">
        <v>13561</v>
      </c>
    </row>
    <row r="13563" spans="20:20" x14ac:dyDescent="0.35">
      <c r="T13563" s="44">
        <v>13562</v>
      </c>
    </row>
    <row r="13564" spans="20:20" x14ac:dyDescent="0.35">
      <c r="T13564" s="44">
        <v>13563</v>
      </c>
    </row>
    <row r="13565" spans="20:20" x14ac:dyDescent="0.35">
      <c r="T13565" s="44">
        <v>13564</v>
      </c>
    </row>
    <row r="13566" spans="20:20" x14ac:dyDescent="0.35">
      <c r="T13566" s="44">
        <v>13565</v>
      </c>
    </row>
    <row r="13567" spans="20:20" x14ac:dyDescent="0.35">
      <c r="T13567" s="44">
        <v>13566</v>
      </c>
    </row>
    <row r="13568" spans="20:20" x14ac:dyDescent="0.35">
      <c r="T13568" s="44">
        <v>13567</v>
      </c>
    </row>
    <row r="13569" spans="20:20" x14ac:dyDescent="0.35">
      <c r="T13569" s="44">
        <v>13568</v>
      </c>
    </row>
    <row r="13570" spans="20:20" x14ac:dyDescent="0.35">
      <c r="T13570" s="44">
        <v>13569</v>
      </c>
    </row>
    <row r="13571" spans="20:20" x14ac:dyDescent="0.35">
      <c r="T13571" s="44">
        <v>13570</v>
      </c>
    </row>
    <row r="13572" spans="20:20" x14ac:dyDescent="0.35">
      <c r="T13572" s="44">
        <v>13571</v>
      </c>
    </row>
    <row r="13573" spans="20:20" x14ac:dyDescent="0.35">
      <c r="T13573" s="44">
        <v>13572</v>
      </c>
    </row>
    <row r="13574" spans="20:20" x14ac:dyDescent="0.35">
      <c r="T13574" s="44">
        <v>13573</v>
      </c>
    </row>
    <row r="13575" spans="20:20" x14ac:dyDescent="0.35">
      <c r="T13575" s="44">
        <v>13574</v>
      </c>
    </row>
    <row r="13576" spans="20:20" x14ac:dyDescent="0.35">
      <c r="T13576" s="44">
        <v>13575</v>
      </c>
    </row>
    <row r="13577" spans="20:20" x14ac:dyDescent="0.35">
      <c r="T13577" s="44">
        <v>13576</v>
      </c>
    </row>
    <row r="13578" spans="20:20" x14ac:dyDescent="0.35">
      <c r="T13578" s="44">
        <v>13577</v>
      </c>
    </row>
    <row r="13579" spans="20:20" x14ac:dyDescent="0.35">
      <c r="T13579" s="44">
        <v>13578</v>
      </c>
    </row>
    <row r="13580" spans="20:20" x14ac:dyDescent="0.35">
      <c r="T13580" s="44">
        <v>13579</v>
      </c>
    </row>
    <row r="13581" spans="20:20" x14ac:dyDescent="0.35">
      <c r="T13581" s="44">
        <v>13580</v>
      </c>
    </row>
    <row r="13582" spans="20:20" x14ac:dyDescent="0.35">
      <c r="T13582" s="44">
        <v>13581</v>
      </c>
    </row>
    <row r="13583" spans="20:20" x14ac:dyDescent="0.35">
      <c r="T13583" s="44">
        <v>13582</v>
      </c>
    </row>
    <row r="13584" spans="20:20" x14ac:dyDescent="0.35">
      <c r="T13584" s="44">
        <v>13583</v>
      </c>
    </row>
    <row r="13585" spans="20:20" x14ac:dyDescent="0.35">
      <c r="T13585" s="44">
        <v>13584</v>
      </c>
    </row>
    <row r="13586" spans="20:20" x14ac:dyDescent="0.35">
      <c r="T13586" s="44">
        <v>13585</v>
      </c>
    </row>
    <row r="13587" spans="20:20" x14ac:dyDescent="0.35">
      <c r="T13587" s="44">
        <v>13586</v>
      </c>
    </row>
    <row r="13588" spans="20:20" x14ac:dyDescent="0.35">
      <c r="T13588" s="44">
        <v>13587</v>
      </c>
    </row>
    <row r="13589" spans="20:20" x14ac:dyDescent="0.35">
      <c r="T13589" s="44">
        <v>13588</v>
      </c>
    </row>
    <row r="13590" spans="20:20" x14ac:dyDescent="0.35">
      <c r="T13590" s="44">
        <v>13589</v>
      </c>
    </row>
    <row r="13591" spans="20:20" x14ac:dyDescent="0.35">
      <c r="T13591" s="44">
        <v>13590</v>
      </c>
    </row>
    <row r="13592" spans="20:20" x14ac:dyDescent="0.35">
      <c r="T13592" s="44">
        <v>13591</v>
      </c>
    </row>
    <row r="13593" spans="20:20" x14ac:dyDescent="0.35">
      <c r="T13593" s="44">
        <v>13592</v>
      </c>
    </row>
    <row r="13594" spans="20:20" x14ac:dyDescent="0.35">
      <c r="T13594" s="44">
        <v>13593</v>
      </c>
    </row>
    <row r="13595" spans="20:20" x14ac:dyDescent="0.35">
      <c r="T13595" s="44">
        <v>13594</v>
      </c>
    </row>
    <row r="13596" spans="20:20" x14ac:dyDescent="0.35">
      <c r="T13596" s="44">
        <v>13595</v>
      </c>
    </row>
    <row r="13597" spans="20:20" x14ac:dyDescent="0.35">
      <c r="T13597" s="44">
        <v>13596</v>
      </c>
    </row>
    <row r="13598" spans="20:20" x14ac:dyDescent="0.35">
      <c r="T13598" s="44">
        <v>13597</v>
      </c>
    </row>
    <row r="13599" spans="20:20" x14ac:dyDescent="0.35">
      <c r="T13599" s="44">
        <v>13598</v>
      </c>
    </row>
    <row r="13600" spans="20:20" x14ac:dyDescent="0.35">
      <c r="T13600" s="44">
        <v>13599</v>
      </c>
    </row>
    <row r="13601" spans="20:20" x14ac:dyDescent="0.35">
      <c r="T13601" s="44">
        <v>13600</v>
      </c>
    </row>
    <row r="13602" spans="20:20" x14ac:dyDescent="0.35">
      <c r="T13602" s="44">
        <v>13601</v>
      </c>
    </row>
    <row r="13603" spans="20:20" x14ac:dyDescent="0.35">
      <c r="T13603" s="44">
        <v>13602</v>
      </c>
    </row>
    <row r="13604" spans="20:20" x14ac:dyDescent="0.35">
      <c r="T13604" s="44">
        <v>13603</v>
      </c>
    </row>
    <row r="13605" spans="20:20" x14ac:dyDescent="0.35">
      <c r="T13605" s="44">
        <v>13604</v>
      </c>
    </row>
    <row r="13606" spans="20:20" x14ac:dyDescent="0.35">
      <c r="T13606" s="44">
        <v>13605</v>
      </c>
    </row>
    <row r="13607" spans="20:20" x14ac:dyDescent="0.35">
      <c r="T13607" s="44">
        <v>13606</v>
      </c>
    </row>
    <row r="13608" spans="20:20" x14ac:dyDescent="0.35">
      <c r="T13608" s="44">
        <v>13607</v>
      </c>
    </row>
    <row r="13609" spans="20:20" x14ac:dyDescent="0.35">
      <c r="T13609" s="44">
        <v>13608</v>
      </c>
    </row>
    <row r="13610" spans="20:20" x14ac:dyDescent="0.35">
      <c r="T13610" s="44">
        <v>13609</v>
      </c>
    </row>
    <row r="13611" spans="20:20" x14ac:dyDescent="0.35">
      <c r="T13611" s="44">
        <v>13610</v>
      </c>
    </row>
    <row r="13612" spans="20:20" x14ac:dyDescent="0.35">
      <c r="T13612" s="44">
        <v>13611</v>
      </c>
    </row>
    <row r="13613" spans="20:20" x14ac:dyDescent="0.35">
      <c r="T13613" s="44">
        <v>13612</v>
      </c>
    </row>
    <row r="13614" spans="20:20" x14ac:dyDescent="0.35">
      <c r="T13614" s="44">
        <v>13613</v>
      </c>
    </row>
    <row r="13615" spans="20:20" x14ac:dyDescent="0.35">
      <c r="T13615" s="44">
        <v>13614</v>
      </c>
    </row>
    <row r="13616" spans="20:20" x14ac:dyDescent="0.35">
      <c r="T13616" s="44">
        <v>13615</v>
      </c>
    </row>
    <row r="13617" spans="20:20" x14ac:dyDescent="0.35">
      <c r="T13617" s="44">
        <v>13616</v>
      </c>
    </row>
    <row r="13618" spans="20:20" x14ac:dyDescent="0.35">
      <c r="T13618" s="44">
        <v>13617</v>
      </c>
    </row>
    <row r="13619" spans="20:20" x14ac:dyDescent="0.35">
      <c r="T13619" s="44">
        <v>13618</v>
      </c>
    </row>
    <row r="13620" spans="20:20" x14ac:dyDescent="0.35">
      <c r="T13620" s="44">
        <v>13619</v>
      </c>
    </row>
    <row r="13621" spans="20:20" x14ac:dyDescent="0.35">
      <c r="T13621" s="44">
        <v>13620</v>
      </c>
    </row>
    <row r="13622" spans="20:20" x14ac:dyDescent="0.35">
      <c r="T13622" s="44">
        <v>13621</v>
      </c>
    </row>
    <row r="13623" spans="20:20" x14ac:dyDescent="0.35">
      <c r="T13623" s="44">
        <v>13622</v>
      </c>
    </row>
    <row r="13624" spans="20:20" x14ac:dyDescent="0.35">
      <c r="T13624" s="44">
        <v>13623</v>
      </c>
    </row>
    <row r="13625" spans="20:20" x14ac:dyDescent="0.35">
      <c r="T13625" s="44">
        <v>13624</v>
      </c>
    </row>
    <row r="13626" spans="20:20" x14ac:dyDescent="0.35">
      <c r="T13626" s="44">
        <v>13625</v>
      </c>
    </row>
    <row r="13627" spans="20:20" x14ac:dyDescent="0.35">
      <c r="T13627" s="44">
        <v>13626</v>
      </c>
    </row>
    <row r="13628" spans="20:20" x14ac:dyDescent="0.35">
      <c r="T13628" s="44">
        <v>13627</v>
      </c>
    </row>
    <row r="13629" spans="20:20" x14ac:dyDescent="0.35">
      <c r="T13629" s="44">
        <v>13628</v>
      </c>
    </row>
    <row r="13630" spans="20:20" x14ac:dyDescent="0.35">
      <c r="T13630" s="44">
        <v>13629</v>
      </c>
    </row>
    <row r="13631" spans="20:20" x14ac:dyDescent="0.35">
      <c r="T13631" s="44">
        <v>13630</v>
      </c>
    </row>
    <row r="13632" spans="20:20" x14ac:dyDescent="0.35">
      <c r="T13632" s="44">
        <v>13631</v>
      </c>
    </row>
    <row r="13633" spans="20:20" x14ac:dyDescent="0.35">
      <c r="T13633" s="44">
        <v>13632</v>
      </c>
    </row>
    <row r="13634" spans="20:20" x14ac:dyDescent="0.35">
      <c r="T13634" s="44">
        <v>13633</v>
      </c>
    </row>
    <row r="13635" spans="20:20" x14ac:dyDescent="0.35">
      <c r="T13635" s="44">
        <v>13634</v>
      </c>
    </row>
    <row r="13636" spans="20:20" x14ac:dyDescent="0.35">
      <c r="T13636" s="44">
        <v>13635</v>
      </c>
    </row>
    <row r="13637" spans="20:20" x14ac:dyDescent="0.35">
      <c r="T13637" s="44">
        <v>13636</v>
      </c>
    </row>
    <row r="13638" spans="20:20" x14ac:dyDescent="0.35">
      <c r="T13638" s="44">
        <v>13637</v>
      </c>
    </row>
    <row r="13639" spans="20:20" x14ac:dyDescent="0.35">
      <c r="T13639" s="44">
        <v>13638</v>
      </c>
    </row>
    <row r="13640" spans="20:20" x14ac:dyDescent="0.35">
      <c r="T13640" s="44">
        <v>13639</v>
      </c>
    </row>
    <row r="13641" spans="20:20" x14ac:dyDescent="0.35">
      <c r="T13641" s="44">
        <v>13640</v>
      </c>
    </row>
    <row r="13642" spans="20:20" x14ac:dyDescent="0.35">
      <c r="T13642" s="44">
        <v>13641</v>
      </c>
    </row>
    <row r="13643" spans="20:20" x14ac:dyDescent="0.35">
      <c r="T13643" s="44">
        <v>13642</v>
      </c>
    </row>
    <row r="13644" spans="20:20" x14ac:dyDescent="0.35">
      <c r="T13644" s="44">
        <v>13643</v>
      </c>
    </row>
    <row r="13645" spans="20:20" x14ac:dyDescent="0.35">
      <c r="T13645" s="44">
        <v>13644</v>
      </c>
    </row>
    <row r="13646" spans="20:20" x14ac:dyDescent="0.35">
      <c r="T13646" s="44">
        <v>13645</v>
      </c>
    </row>
    <row r="13647" spans="20:20" x14ac:dyDescent="0.35">
      <c r="T13647" s="44">
        <v>13646</v>
      </c>
    </row>
    <row r="13648" spans="20:20" x14ac:dyDescent="0.35">
      <c r="T13648" s="44">
        <v>13647</v>
      </c>
    </row>
    <row r="13649" spans="20:20" x14ac:dyDescent="0.35">
      <c r="T13649" s="44">
        <v>13648</v>
      </c>
    </row>
    <row r="13650" spans="20:20" x14ac:dyDescent="0.35">
      <c r="T13650" s="44">
        <v>13649</v>
      </c>
    </row>
    <row r="13651" spans="20:20" x14ac:dyDescent="0.35">
      <c r="T13651" s="44">
        <v>13650</v>
      </c>
    </row>
    <row r="13652" spans="20:20" x14ac:dyDescent="0.35">
      <c r="T13652" s="44">
        <v>13651</v>
      </c>
    </row>
    <row r="13653" spans="20:20" x14ac:dyDescent="0.35">
      <c r="T13653" s="44">
        <v>13652</v>
      </c>
    </row>
    <row r="13654" spans="20:20" x14ac:dyDescent="0.35">
      <c r="T13654" s="44">
        <v>13653</v>
      </c>
    </row>
    <row r="13655" spans="20:20" x14ac:dyDescent="0.35">
      <c r="T13655" s="44">
        <v>13654</v>
      </c>
    </row>
    <row r="13656" spans="20:20" x14ac:dyDescent="0.35">
      <c r="T13656" s="44">
        <v>13655</v>
      </c>
    </row>
    <row r="13657" spans="20:20" x14ac:dyDescent="0.35">
      <c r="T13657" s="44">
        <v>13656</v>
      </c>
    </row>
    <row r="13658" spans="20:20" x14ac:dyDescent="0.35">
      <c r="T13658" s="44">
        <v>13657</v>
      </c>
    </row>
    <row r="13659" spans="20:20" x14ac:dyDescent="0.35">
      <c r="T13659" s="44">
        <v>13658</v>
      </c>
    </row>
    <row r="13660" spans="20:20" x14ac:dyDescent="0.35">
      <c r="T13660" s="44">
        <v>13659</v>
      </c>
    </row>
    <row r="13661" spans="20:20" x14ac:dyDescent="0.35">
      <c r="T13661" s="44">
        <v>13660</v>
      </c>
    </row>
    <row r="13662" spans="20:20" x14ac:dyDescent="0.35">
      <c r="T13662" s="44">
        <v>13661</v>
      </c>
    </row>
    <row r="13663" spans="20:20" x14ac:dyDescent="0.35">
      <c r="T13663" s="44">
        <v>13662</v>
      </c>
    </row>
    <row r="13664" spans="20:20" x14ac:dyDescent="0.35">
      <c r="T13664" s="44">
        <v>13663</v>
      </c>
    </row>
    <row r="13665" spans="20:20" x14ac:dyDescent="0.35">
      <c r="T13665" s="44">
        <v>13664</v>
      </c>
    </row>
    <row r="13666" spans="20:20" x14ac:dyDescent="0.35">
      <c r="T13666" s="44">
        <v>13665</v>
      </c>
    </row>
    <row r="13667" spans="20:20" x14ac:dyDescent="0.35">
      <c r="T13667" s="44">
        <v>13666</v>
      </c>
    </row>
    <row r="13668" spans="20:20" x14ac:dyDescent="0.35">
      <c r="T13668" s="44">
        <v>13667</v>
      </c>
    </row>
    <row r="13669" spans="20:20" x14ac:dyDescent="0.35">
      <c r="T13669" s="44">
        <v>13668</v>
      </c>
    </row>
    <row r="13670" spans="20:20" x14ac:dyDescent="0.35">
      <c r="T13670" s="44">
        <v>13669</v>
      </c>
    </row>
    <row r="13671" spans="20:20" x14ac:dyDescent="0.35">
      <c r="T13671" s="44">
        <v>13670</v>
      </c>
    </row>
    <row r="13672" spans="20:20" x14ac:dyDescent="0.35">
      <c r="T13672" s="44">
        <v>13671</v>
      </c>
    </row>
    <row r="13673" spans="20:20" x14ac:dyDescent="0.35">
      <c r="T13673" s="44">
        <v>13672</v>
      </c>
    </row>
    <row r="13674" spans="20:20" x14ac:dyDescent="0.35">
      <c r="T13674" s="44">
        <v>13673</v>
      </c>
    </row>
    <row r="13675" spans="20:20" x14ac:dyDescent="0.35">
      <c r="T13675" s="44">
        <v>13674</v>
      </c>
    </row>
    <row r="13676" spans="20:20" x14ac:dyDescent="0.35">
      <c r="T13676" s="44">
        <v>13675</v>
      </c>
    </row>
    <row r="13677" spans="20:20" x14ac:dyDescent="0.35">
      <c r="T13677" s="44">
        <v>13676</v>
      </c>
    </row>
    <row r="13678" spans="20:20" x14ac:dyDescent="0.35">
      <c r="T13678" s="44">
        <v>13677</v>
      </c>
    </row>
    <row r="13679" spans="20:20" x14ac:dyDescent="0.35">
      <c r="T13679" s="44">
        <v>13678</v>
      </c>
    </row>
    <row r="13680" spans="20:20" x14ac:dyDescent="0.35">
      <c r="T13680" s="44">
        <v>13679</v>
      </c>
    </row>
    <row r="13681" spans="20:20" x14ac:dyDescent="0.35">
      <c r="T13681" s="44">
        <v>13680</v>
      </c>
    </row>
    <row r="13682" spans="20:20" x14ac:dyDescent="0.35">
      <c r="T13682" s="44">
        <v>13681</v>
      </c>
    </row>
    <row r="13683" spans="20:20" x14ac:dyDescent="0.35">
      <c r="T13683" s="44">
        <v>13682</v>
      </c>
    </row>
    <row r="13684" spans="20:20" x14ac:dyDescent="0.35">
      <c r="T13684" s="44">
        <v>13683</v>
      </c>
    </row>
    <row r="13685" spans="20:20" x14ac:dyDescent="0.35">
      <c r="T13685" s="44">
        <v>13684</v>
      </c>
    </row>
    <row r="13686" spans="20:20" x14ac:dyDescent="0.35">
      <c r="T13686" s="44">
        <v>13685</v>
      </c>
    </row>
    <row r="13687" spans="20:20" x14ac:dyDescent="0.35">
      <c r="T13687" s="44">
        <v>13686</v>
      </c>
    </row>
    <row r="13688" spans="20:20" x14ac:dyDescent="0.35">
      <c r="T13688" s="44">
        <v>13687</v>
      </c>
    </row>
    <row r="13689" spans="20:20" x14ac:dyDescent="0.35">
      <c r="T13689" s="44">
        <v>13688</v>
      </c>
    </row>
    <row r="13690" spans="20:20" x14ac:dyDescent="0.35">
      <c r="T13690" s="44">
        <v>13689</v>
      </c>
    </row>
    <row r="13691" spans="20:20" x14ac:dyDescent="0.35">
      <c r="T13691" s="44">
        <v>13690</v>
      </c>
    </row>
    <row r="13692" spans="20:20" x14ac:dyDescent="0.35">
      <c r="T13692" s="44">
        <v>13691</v>
      </c>
    </row>
    <row r="13693" spans="20:20" x14ac:dyDescent="0.35">
      <c r="T13693" s="44">
        <v>13692</v>
      </c>
    </row>
    <row r="13694" spans="20:20" x14ac:dyDescent="0.35">
      <c r="T13694" s="44">
        <v>13693</v>
      </c>
    </row>
    <row r="13695" spans="20:20" x14ac:dyDescent="0.35">
      <c r="T13695" s="44">
        <v>13694</v>
      </c>
    </row>
    <row r="13696" spans="20:20" x14ac:dyDescent="0.35">
      <c r="T13696" s="44">
        <v>13695</v>
      </c>
    </row>
    <row r="13697" spans="20:20" x14ac:dyDescent="0.35">
      <c r="T13697" s="44">
        <v>13696</v>
      </c>
    </row>
    <row r="13698" spans="20:20" x14ac:dyDescent="0.35">
      <c r="T13698" s="44">
        <v>13697</v>
      </c>
    </row>
    <row r="13699" spans="20:20" x14ac:dyDescent="0.35">
      <c r="T13699" s="44">
        <v>13698</v>
      </c>
    </row>
    <row r="13700" spans="20:20" x14ac:dyDescent="0.35">
      <c r="T13700" s="44">
        <v>13699</v>
      </c>
    </row>
    <row r="13701" spans="20:20" x14ac:dyDescent="0.35">
      <c r="T13701" s="44">
        <v>13700</v>
      </c>
    </row>
    <row r="13702" spans="20:20" x14ac:dyDescent="0.35">
      <c r="T13702" s="44">
        <v>13701</v>
      </c>
    </row>
    <row r="13703" spans="20:20" x14ac:dyDescent="0.35">
      <c r="T13703" s="44">
        <v>13702</v>
      </c>
    </row>
    <row r="13704" spans="20:20" x14ac:dyDescent="0.35">
      <c r="T13704" s="44">
        <v>13703</v>
      </c>
    </row>
    <row r="13705" spans="20:20" x14ac:dyDescent="0.35">
      <c r="T13705" s="44">
        <v>13704</v>
      </c>
    </row>
    <row r="13706" spans="20:20" x14ac:dyDescent="0.35">
      <c r="T13706" s="44">
        <v>13705</v>
      </c>
    </row>
    <row r="13707" spans="20:20" x14ac:dyDescent="0.35">
      <c r="T13707" s="44">
        <v>13706</v>
      </c>
    </row>
    <row r="13708" spans="20:20" x14ac:dyDescent="0.35">
      <c r="T13708" s="44">
        <v>13707</v>
      </c>
    </row>
    <row r="13709" spans="20:20" x14ac:dyDescent="0.35">
      <c r="T13709" s="44">
        <v>13708</v>
      </c>
    </row>
    <row r="13710" spans="20:20" x14ac:dyDescent="0.35">
      <c r="T13710" s="44">
        <v>13709</v>
      </c>
    </row>
    <row r="13711" spans="20:20" x14ac:dyDescent="0.35">
      <c r="T13711" s="44">
        <v>13710</v>
      </c>
    </row>
    <row r="13712" spans="20:20" x14ac:dyDescent="0.35">
      <c r="T13712" s="44">
        <v>13711</v>
      </c>
    </row>
    <row r="13713" spans="20:20" x14ac:dyDescent="0.35">
      <c r="T13713" s="44">
        <v>13712</v>
      </c>
    </row>
    <row r="13714" spans="20:20" x14ac:dyDescent="0.35">
      <c r="T13714" s="44">
        <v>13713</v>
      </c>
    </row>
    <row r="13715" spans="20:20" x14ac:dyDescent="0.35">
      <c r="T13715" s="44">
        <v>13714</v>
      </c>
    </row>
    <row r="13716" spans="20:20" x14ac:dyDescent="0.35">
      <c r="T13716" s="44">
        <v>13715</v>
      </c>
    </row>
    <row r="13717" spans="20:20" x14ac:dyDescent="0.35">
      <c r="T13717" s="44">
        <v>13716</v>
      </c>
    </row>
    <row r="13718" spans="20:20" x14ac:dyDescent="0.35">
      <c r="T13718" s="44">
        <v>13717</v>
      </c>
    </row>
    <row r="13719" spans="20:20" x14ac:dyDescent="0.35">
      <c r="T13719" s="44">
        <v>13718</v>
      </c>
    </row>
    <row r="13720" spans="20:20" x14ac:dyDescent="0.35">
      <c r="T13720" s="44">
        <v>13719</v>
      </c>
    </row>
    <row r="13721" spans="20:20" x14ac:dyDescent="0.35">
      <c r="T13721" s="44">
        <v>13720</v>
      </c>
    </row>
    <row r="13722" spans="20:20" x14ac:dyDescent="0.35">
      <c r="T13722" s="44">
        <v>13721</v>
      </c>
    </row>
    <row r="13723" spans="20:20" x14ac:dyDescent="0.35">
      <c r="T13723" s="44">
        <v>13722</v>
      </c>
    </row>
    <row r="13724" spans="20:20" x14ac:dyDescent="0.35">
      <c r="T13724" s="44">
        <v>13723</v>
      </c>
    </row>
    <row r="13725" spans="20:20" x14ac:dyDescent="0.35">
      <c r="T13725" s="44">
        <v>13724</v>
      </c>
    </row>
    <row r="13726" spans="20:20" x14ac:dyDescent="0.35">
      <c r="T13726" s="44">
        <v>13725</v>
      </c>
    </row>
    <row r="13727" spans="20:20" x14ac:dyDescent="0.35">
      <c r="T13727" s="44">
        <v>13726</v>
      </c>
    </row>
    <row r="13728" spans="20:20" x14ac:dyDescent="0.35">
      <c r="T13728" s="44">
        <v>13727</v>
      </c>
    </row>
    <row r="13729" spans="20:20" x14ac:dyDescent="0.35">
      <c r="T13729" s="44">
        <v>13728</v>
      </c>
    </row>
    <row r="13730" spans="20:20" x14ac:dyDescent="0.35">
      <c r="T13730" s="44">
        <v>13729</v>
      </c>
    </row>
    <row r="13731" spans="20:20" x14ac:dyDescent="0.35">
      <c r="T13731" s="44">
        <v>13730</v>
      </c>
    </row>
    <row r="13732" spans="20:20" x14ac:dyDescent="0.35">
      <c r="T13732" s="44">
        <v>13731</v>
      </c>
    </row>
    <row r="13733" spans="20:20" x14ac:dyDescent="0.35">
      <c r="T13733" s="44">
        <v>13732</v>
      </c>
    </row>
    <row r="13734" spans="20:20" x14ac:dyDescent="0.35">
      <c r="T13734" s="44">
        <v>13733</v>
      </c>
    </row>
    <row r="13735" spans="20:20" x14ac:dyDescent="0.35">
      <c r="T13735" s="44">
        <v>13734</v>
      </c>
    </row>
    <row r="13736" spans="20:20" x14ac:dyDescent="0.35">
      <c r="T13736" s="44">
        <v>13735</v>
      </c>
    </row>
    <row r="13737" spans="20:20" x14ac:dyDescent="0.35">
      <c r="T13737" s="44">
        <v>13736</v>
      </c>
    </row>
    <row r="13738" spans="20:20" x14ac:dyDescent="0.35">
      <c r="T13738" s="44">
        <v>13737</v>
      </c>
    </row>
    <row r="13739" spans="20:20" x14ac:dyDescent="0.35">
      <c r="T13739" s="44">
        <v>13738</v>
      </c>
    </row>
    <row r="13740" spans="20:20" x14ac:dyDescent="0.35">
      <c r="T13740" s="44">
        <v>13739</v>
      </c>
    </row>
    <row r="13741" spans="20:20" x14ac:dyDescent="0.35">
      <c r="T13741" s="44">
        <v>13740</v>
      </c>
    </row>
    <row r="13742" spans="20:20" x14ac:dyDescent="0.35">
      <c r="T13742" s="44">
        <v>13741</v>
      </c>
    </row>
    <row r="13743" spans="20:20" x14ac:dyDescent="0.35">
      <c r="T13743" s="44">
        <v>13742</v>
      </c>
    </row>
    <row r="13744" spans="20:20" x14ac:dyDescent="0.35">
      <c r="T13744" s="44">
        <v>13743</v>
      </c>
    </row>
    <row r="13745" spans="20:20" x14ac:dyDescent="0.35">
      <c r="T13745" s="44">
        <v>13744</v>
      </c>
    </row>
    <row r="13746" spans="20:20" x14ac:dyDescent="0.35">
      <c r="T13746" s="44">
        <v>13745</v>
      </c>
    </row>
    <row r="13747" spans="20:20" x14ac:dyDescent="0.35">
      <c r="T13747" s="44">
        <v>13746</v>
      </c>
    </row>
    <row r="13748" spans="20:20" x14ac:dyDescent="0.35">
      <c r="T13748" s="44">
        <v>13747</v>
      </c>
    </row>
    <row r="13749" spans="20:20" x14ac:dyDescent="0.35">
      <c r="T13749" s="44">
        <v>13748</v>
      </c>
    </row>
    <row r="13750" spans="20:20" x14ac:dyDescent="0.35">
      <c r="T13750" s="44">
        <v>13749</v>
      </c>
    </row>
    <row r="13751" spans="20:20" x14ac:dyDescent="0.35">
      <c r="T13751" s="44">
        <v>13750</v>
      </c>
    </row>
    <row r="13752" spans="20:20" x14ac:dyDescent="0.35">
      <c r="T13752" s="44">
        <v>13751</v>
      </c>
    </row>
    <row r="13753" spans="20:20" x14ac:dyDescent="0.35">
      <c r="T13753" s="44">
        <v>13752</v>
      </c>
    </row>
    <row r="13754" spans="20:20" x14ac:dyDescent="0.35">
      <c r="T13754" s="44">
        <v>13753</v>
      </c>
    </row>
    <row r="13755" spans="20:20" x14ac:dyDescent="0.35">
      <c r="T13755" s="44">
        <v>13754</v>
      </c>
    </row>
    <row r="13756" spans="20:20" x14ac:dyDescent="0.35">
      <c r="T13756" s="44">
        <v>13755</v>
      </c>
    </row>
    <row r="13757" spans="20:20" x14ac:dyDescent="0.35">
      <c r="T13757" s="44">
        <v>13756</v>
      </c>
    </row>
    <row r="13758" spans="20:20" x14ac:dyDescent="0.35">
      <c r="T13758" s="44">
        <v>13757</v>
      </c>
    </row>
    <row r="13759" spans="20:20" x14ac:dyDescent="0.35">
      <c r="T13759" s="44">
        <v>13758</v>
      </c>
    </row>
    <row r="13760" spans="20:20" x14ac:dyDescent="0.35">
      <c r="T13760" s="44">
        <v>13759</v>
      </c>
    </row>
    <row r="13761" spans="20:20" x14ac:dyDescent="0.35">
      <c r="T13761" s="44">
        <v>13760</v>
      </c>
    </row>
    <row r="13762" spans="20:20" x14ac:dyDescent="0.35">
      <c r="T13762" s="44">
        <v>13761</v>
      </c>
    </row>
    <row r="13763" spans="20:20" x14ac:dyDescent="0.35">
      <c r="T13763" s="44">
        <v>13762</v>
      </c>
    </row>
    <row r="13764" spans="20:20" x14ac:dyDescent="0.35">
      <c r="T13764" s="44">
        <v>13763</v>
      </c>
    </row>
    <row r="13765" spans="20:20" x14ac:dyDescent="0.35">
      <c r="T13765" s="44">
        <v>13764</v>
      </c>
    </row>
    <row r="13766" spans="20:20" x14ac:dyDescent="0.35">
      <c r="T13766" s="44">
        <v>13765</v>
      </c>
    </row>
    <row r="13767" spans="20:20" x14ac:dyDescent="0.35">
      <c r="T13767" s="44">
        <v>13766</v>
      </c>
    </row>
    <row r="13768" spans="20:20" x14ac:dyDescent="0.35">
      <c r="T13768" s="44">
        <v>13767</v>
      </c>
    </row>
    <row r="13769" spans="20:20" x14ac:dyDescent="0.35">
      <c r="T13769" s="44">
        <v>13768</v>
      </c>
    </row>
    <row r="13770" spans="20:20" x14ac:dyDescent="0.35">
      <c r="T13770" s="44">
        <v>13769</v>
      </c>
    </row>
    <row r="13771" spans="20:20" x14ac:dyDescent="0.35">
      <c r="T13771" s="44">
        <v>13770</v>
      </c>
    </row>
    <row r="13772" spans="20:20" x14ac:dyDescent="0.35">
      <c r="T13772" s="44">
        <v>13771</v>
      </c>
    </row>
    <row r="13773" spans="20:20" x14ac:dyDescent="0.35">
      <c r="T13773" s="44">
        <v>13772</v>
      </c>
    </row>
    <row r="13774" spans="20:20" x14ac:dyDescent="0.35">
      <c r="T13774" s="44">
        <v>13773</v>
      </c>
    </row>
    <row r="13775" spans="20:20" x14ac:dyDescent="0.35">
      <c r="T13775" s="44">
        <v>13774</v>
      </c>
    </row>
    <row r="13776" spans="20:20" x14ac:dyDescent="0.35">
      <c r="T13776" s="44">
        <v>13775</v>
      </c>
    </row>
    <row r="13777" spans="20:20" x14ac:dyDescent="0.35">
      <c r="T13777" s="44">
        <v>13776</v>
      </c>
    </row>
    <row r="13778" spans="20:20" x14ac:dyDescent="0.35">
      <c r="T13778" s="44">
        <v>13777</v>
      </c>
    </row>
    <row r="13779" spans="20:20" x14ac:dyDescent="0.35">
      <c r="T13779" s="44">
        <v>13778</v>
      </c>
    </row>
    <row r="13780" spans="20:20" x14ac:dyDescent="0.35">
      <c r="T13780" s="44">
        <v>13779</v>
      </c>
    </row>
    <row r="13781" spans="20:20" x14ac:dyDescent="0.35">
      <c r="T13781" s="44">
        <v>13780</v>
      </c>
    </row>
    <row r="13782" spans="20:20" x14ac:dyDescent="0.35">
      <c r="T13782" s="44">
        <v>13781</v>
      </c>
    </row>
    <row r="13783" spans="20:20" x14ac:dyDescent="0.35">
      <c r="T13783" s="44">
        <v>13782</v>
      </c>
    </row>
    <row r="13784" spans="20:20" x14ac:dyDescent="0.35">
      <c r="T13784" s="44">
        <v>13783</v>
      </c>
    </row>
    <row r="13785" spans="20:20" x14ac:dyDescent="0.35">
      <c r="T13785" s="44">
        <v>13784</v>
      </c>
    </row>
    <row r="13786" spans="20:20" x14ac:dyDescent="0.35">
      <c r="T13786" s="44">
        <v>13785</v>
      </c>
    </row>
    <row r="13787" spans="20:20" x14ac:dyDescent="0.35">
      <c r="T13787" s="44">
        <v>13786</v>
      </c>
    </row>
    <row r="13788" spans="20:20" x14ac:dyDescent="0.35">
      <c r="T13788" s="44">
        <v>13787</v>
      </c>
    </row>
    <row r="13789" spans="20:20" x14ac:dyDescent="0.35">
      <c r="T13789" s="44">
        <v>13788</v>
      </c>
    </row>
    <row r="13790" spans="20:20" x14ac:dyDescent="0.35">
      <c r="T13790" s="44">
        <v>13789</v>
      </c>
    </row>
    <row r="13791" spans="20:20" x14ac:dyDescent="0.35">
      <c r="T13791" s="44">
        <v>13790</v>
      </c>
    </row>
    <row r="13792" spans="20:20" x14ac:dyDescent="0.35">
      <c r="T13792" s="44">
        <v>13791</v>
      </c>
    </row>
    <row r="13793" spans="20:20" x14ac:dyDescent="0.35">
      <c r="T13793" s="44">
        <v>13792</v>
      </c>
    </row>
    <row r="13794" spans="20:20" x14ac:dyDescent="0.35">
      <c r="T13794" s="44">
        <v>13793</v>
      </c>
    </row>
    <row r="13795" spans="20:20" x14ac:dyDescent="0.35">
      <c r="T13795" s="44">
        <v>13794</v>
      </c>
    </row>
    <row r="13796" spans="20:20" x14ac:dyDescent="0.35">
      <c r="T13796" s="44">
        <v>13795</v>
      </c>
    </row>
    <row r="13797" spans="20:20" x14ac:dyDescent="0.35">
      <c r="T13797" s="44">
        <v>13796</v>
      </c>
    </row>
    <row r="13798" spans="20:20" x14ac:dyDescent="0.35">
      <c r="T13798" s="44">
        <v>13797</v>
      </c>
    </row>
    <row r="13799" spans="20:20" x14ac:dyDescent="0.35">
      <c r="T13799" s="44">
        <v>13798</v>
      </c>
    </row>
    <row r="13800" spans="20:20" x14ac:dyDescent="0.35">
      <c r="T13800" s="44">
        <v>13799</v>
      </c>
    </row>
    <row r="13801" spans="20:20" x14ac:dyDescent="0.35">
      <c r="T13801" s="44">
        <v>13800</v>
      </c>
    </row>
    <row r="13802" spans="20:20" x14ac:dyDescent="0.35">
      <c r="T13802" s="44">
        <v>13801</v>
      </c>
    </row>
    <row r="13803" spans="20:20" x14ac:dyDescent="0.35">
      <c r="T13803" s="44">
        <v>13802</v>
      </c>
    </row>
    <row r="13804" spans="20:20" x14ac:dyDescent="0.35">
      <c r="T13804" s="44">
        <v>13803</v>
      </c>
    </row>
    <row r="13805" spans="20:20" x14ac:dyDescent="0.35">
      <c r="T13805" s="44">
        <v>13804</v>
      </c>
    </row>
    <row r="13806" spans="20:20" x14ac:dyDescent="0.35">
      <c r="T13806" s="44">
        <v>13805</v>
      </c>
    </row>
    <row r="13807" spans="20:20" x14ac:dyDescent="0.35">
      <c r="T13807" s="44">
        <v>13806</v>
      </c>
    </row>
    <row r="13808" spans="20:20" x14ac:dyDescent="0.35">
      <c r="T13808" s="44">
        <v>13807</v>
      </c>
    </row>
    <row r="13809" spans="20:20" x14ac:dyDescent="0.35">
      <c r="T13809" s="44">
        <v>13808</v>
      </c>
    </row>
    <row r="13810" spans="20:20" x14ac:dyDescent="0.35">
      <c r="T13810" s="44">
        <v>13809</v>
      </c>
    </row>
    <row r="13811" spans="20:20" x14ac:dyDescent="0.35">
      <c r="T13811" s="44">
        <v>13810</v>
      </c>
    </row>
    <row r="13812" spans="20:20" x14ac:dyDescent="0.35">
      <c r="T13812" s="44">
        <v>13811</v>
      </c>
    </row>
    <row r="13813" spans="20:20" x14ac:dyDescent="0.35">
      <c r="T13813" s="44">
        <v>13812</v>
      </c>
    </row>
    <row r="13814" spans="20:20" x14ac:dyDescent="0.35">
      <c r="T13814" s="44">
        <v>13813</v>
      </c>
    </row>
    <row r="13815" spans="20:20" x14ac:dyDescent="0.35">
      <c r="T13815" s="44">
        <v>13814</v>
      </c>
    </row>
    <row r="13816" spans="20:20" x14ac:dyDescent="0.35">
      <c r="T13816" s="44">
        <v>13815</v>
      </c>
    </row>
    <row r="13817" spans="20:20" x14ac:dyDescent="0.35">
      <c r="T13817" s="44">
        <v>13816</v>
      </c>
    </row>
    <row r="13818" spans="20:20" x14ac:dyDescent="0.35">
      <c r="T13818" s="44">
        <v>13817</v>
      </c>
    </row>
    <row r="13819" spans="20:20" x14ac:dyDescent="0.35">
      <c r="T13819" s="44">
        <v>13818</v>
      </c>
    </row>
    <row r="13820" spans="20:20" x14ac:dyDescent="0.35">
      <c r="T13820" s="44">
        <v>13819</v>
      </c>
    </row>
    <row r="13821" spans="20:20" x14ac:dyDescent="0.35">
      <c r="T13821" s="44">
        <v>13820</v>
      </c>
    </row>
    <row r="13822" spans="20:20" x14ac:dyDescent="0.35">
      <c r="T13822" s="44">
        <v>13821</v>
      </c>
    </row>
    <row r="13823" spans="20:20" x14ac:dyDescent="0.35">
      <c r="T13823" s="44">
        <v>13822</v>
      </c>
    </row>
    <row r="13824" spans="20:20" x14ac:dyDescent="0.35">
      <c r="T13824" s="44">
        <v>13823</v>
      </c>
    </row>
    <row r="13825" spans="20:20" x14ac:dyDescent="0.35">
      <c r="T13825" s="44">
        <v>13824</v>
      </c>
    </row>
    <row r="13826" spans="20:20" x14ac:dyDescent="0.35">
      <c r="T13826" s="44">
        <v>13825</v>
      </c>
    </row>
    <row r="13827" spans="20:20" x14ac:dyDescent="0.35">
      <c r="T13827" s="44">
        <v>13826</v>
      </c>
    </row>
    <row r="13828" spans="20:20" x14ac:dyDescent="0.35">
      <c r="T13828" s="44">
        <v>13827</v>
      </c>
    </row>
    <row r="13829" spans="20:20" x14ac:dyDescent="0.35">
      <c r="T13829" s="44">
        <v>13828</v>
      </c>
    </row>
    <row r="13830" spans="20:20" x14ac:dyDescent="0.35">
      <c r="T13830" s="44">
        <v>13829</v>
      </c>
    </row>
    <row r="13831" spans="20:20" x14ac:dyDescent="0.35">
      <c r="T13831" s="44">
        <v>13830</v>
      </c>
    </row>
    <row r="13832" spans="20:20" x14ac:dyDescent="0.35">
      <c r="T13832" s="44">
        <v>13831</v>
      </c>
    </row>
    <row r="13833" spans="20:20" x14ac:dyDescent="0.35">
      <c r="T13833" s="44">
        <v>13832</v>
      </c>
    </row>
    <row r="13834" spans="20:20" x14ac:dyDescent="0.35">
      <c r="T13834" s="44">
        <v>13833</v>
      </c>
    </row>
    <row r="13835" spans="20:20" x14ac:dyDescent="0.35">
      <c r="T13835" s="44">
        <v>13834</v>
      </c>
    </row>
    <row r="13836" spans="20:20" x14ac:dyDescent="0.35">
      <c r="T13836" s="44">
        <v>13835</v>
      </c>
    </row>
    <row r="13837" spans="20:20" x14ac:dyDescent="0.35">
      <c r="T13837" s="44">
        <v>13836</v>
      </c>
    </row>
    <row r="13838" spans="20:20" x14ac:dyDescent="0.35">
      <c r="T13838" s="44">
        <v>13837</v>
      </c>
    </row>
    <row r="13839" spans="20:20" x14ac:dyDescent="0.35">
      <c r="T13839" s="44">
        <v>13838</v>
      </c>
    </row>
    <row r="13840" spans="20:20" x14ac:dyDescent="0.35">
      <c r="T13840" s="44">
        <v>13839</v>
      </c>
    </row>
    <row r="13841" spans="20:20" x14ac:dyDescent="0.35">
      <c r="T13841" s="44">
        <v>13840</v>
      </c>
    </row>
    <row r="13842" spans="20:20" x14ac:dyDescent="0.35">
      <c r="T13842" s="44">
        <v>13841</v>
      </c>
    </row>
    <row r="13843" spans="20:20" x14ac:dyDescent="0.35">
      <c r="T13843" s="44">
        <v>13842</v>
      </c>
    </row>
    <row r="13844" spans="20:20" x14ac:dyDescent="0.35">
      <c r="T13844" s="44">
        <v>13843</v>
      </c>
    </row>
    <row r="13845" spans="20:20" x14ac:dyDescent="0.35">
      <c r="T13845" s="44">
        <v>13844</v>
      </c>
    </row>
    <row r="13846" spans="20:20" x14ac:dyDescent="0.35">
      <c r="T13846" s="44">
        <v>13845</v>
      </c>
    </row>
    <row r="13847" spans="20:20" x14ac:dyDescent="0.35">
      <c r="T13847" s="44">
        <v>13846</v>
      </c>
    </row>
    <row r="13848" spans="20:20" x14ac:dyDescent="0.35">
      <c r="T13848" s="44">
        <v>13847</v>
      </c>
    </row>
    <row r="13849" spans="20:20" x14ac:dyDescent="0.35">
      <c r="T13849" s="44">
        <v>13848</v>
      </c>
    </row>
    <row r="13850" spans="20:20" x14ac:dyDescent="0.35">
      <c r="T13850" s="44">
        <v>13849</v>
      </c>
    </row>
    <row r="13851" spans="20:20" x14ac:dyDescent="0.35">
      <c r="T13851" s="44">
        <v>13850</v>
      </c>
    </row>
    <row r="13852" spans="20:20" x14ac:dyDescent="0.35">
      <c r="T13852" s="44">
        <v>13851</v>
      </c>
    </row>
    <row r="13853" spans="20:20" x14ac:dyDescent="0.35">
      <c r="T13853" s="44">
        <v>13852</v>
      </c>
    </row>
    <row r="13854" spans="20:20" x14ac:dyDescent="0.35">
      <c r="T13854" s="44">
        <v>13853</v>
      </c>
    </row>
    <row r="13855" spans="20:20" x14ac:dyDescent="0.35">
      <c r="T13855" s="44">
        <v>13854</v>
      </c>
    </row>
    <row r="13856" spans="20:20" x14ac:dyDescent="0.35">
      <c r="T13856" s="44">
        <v>13855</v>
      </c>
    </row>
    <row r="13857" spans="20:20" x14ac:dyDescent="0.35">
      <c r="T13857" s="44">
        <v>13856</v>
      </c>
    </row>
    <row r="13858" spans="20:20" x14ac:dyDescent="0.35">
      <c r="T13858" s="44">
        <v>13857</v>
      </c>
    </row>
    <row r="13859" spans="20:20" x14ac:dyDescent="0.35">
      <c r="T13859" s="44">
        <v>13858</v>
      </c>
    </row>
    <row r="13860" spans="20:20" x14ac:dyDescent="0.35">
      <c r="T13860" s="44">
        <v>13859</v>
      </c>
    </row>
    <row r="13861" spans="20:20" x14ac:dyDescent="0.35">
      <c r="T13861" s="44">
        <v>13860</v>
      </c>
    </row>
    <row r="13862" spans="20:20" x14ac:dyDescent="0.35">
      <c r="T13862" s="44">
        <v>13861</v>
      </c>
    </row>
    <row r="13863" spans="20:20" x14ac:dyDescent="0.35">
      <c r="T13863" s="44">
        <v>13862</v>
      </c>
    </row>
    <row r="13864" spans="20:20" x14ac:dyDescent="0.35">
      <c r="T13864" s="44">
        <v>13863</v>
      </c>
    </row>
    <row r="13865" spans="20:20" x14ac:dyDescent="0.35">
      <c r="T13865" s="44">
        <v>13864</v>
      </c>
    </row>
    <row r="13866" spans="20:20" x14ac:dyDescent="0.35">
      <c r="T13866" s="44">
        <v>13865</v>
      </c>
    </row>
    <row r="13867" spans="20:20" x14ac:dyDescent="0.35">
      <c r="T13867" s="44">
        <v>13866</v>
      </c>
    </row>
    <row r="13868" spans="20:20" x14ac:dyDescent="0.35">
      <c r="T13868" s="44">
        <v>13867</v>
      </c>
    </row>
    <row r="13869" spans="20:20" x14ac:dyDescent="0.35">
      <c r="T13869" s="44">
        <v>13868</v>
      </c>
    </row>
    <row r="13870" spans="20:20" x14ac:dyDescent="0.35">
      <c r="T13870" s="44">
        <v>13869</v>
      </c>
    </row>
    <row r="13871" spans="20:20" x14ac:dyDescent="0.35">
      <c r="T13871" s="44">
        <v>13870</v>
      </c>
    </row>
    <row r="13872" spans="20:20" x14ac:dyDescent="0.35">
      <c r="T13872" s="44">
        <v>13871</v>
      </c>
    </row>
    <row r="13873" spans="20:20" x14ac:dyDescent="0.35">
      <c r="T13873" s="44">
        <v>13872</v>
      </c>
    </row>
    <row r="13874" spans="20:20" x14ac:dyDescent="0.35">
      <c r="T13874" s="44">
        <v>13873</v>
      </c>
    </row>
    <row r="13875" spans="20:20" x14ac:dyDescent="0.35">
      <c r="T13875" s="44">
        <v>13874</v>
      </c>
    </row>
    <row r="13876" spans="20:20" x14ac:dyDescent="0.35">
      <c r="T13876" s="44">
        <v>13875</v>
      </c>
    </row>
    <row r="13877" spans="20:20" x14ac:dyDescent="0.35">
      <c r="T13877" s="44">
        <v>13876</v>
      </c>
    </row>
    <row r="13878" spans="20:20" x14ac:dyDescent="0.35">
      <c r="T13878" s="44">
        <v>13877</v>
      </c>
    </row>
    <row r="13879" spans="20:20" x14ac:dyDescent="0.35">
      <c r="T13879" s="44">
        <v>13878</v>
      </c>
    </row>
    <row r="13880" spans="20:20" x14ac:dyDescent="0.35">
      <c r="T13880" s="44">
        <v>13879</v>
      </c>
    </row>
    <row r="13881" spans="20:20" x14ac:dyDescent="0.35">
      <c r="T13881" s="44">
        <v>13880</v>
      </c>
    </row>
    <row r="13882" spans="20:20" x14ac:dyDescent="0.35">
      <c r="T13882" s="44">
        <v>13881</v>
      </c>
    </row>
    <row r="13883" spans="20:20" x14ac:dyDescent="0.35">
      <c r="T13883" s="44">
        <v>13882</v>
      </c>
    </row>
    <row r="13884" spans="20:20" x14ac:dyDescent="0.35">
      <c r="T13884" s="44">
        <v>13883</v>
      </c>
    </row>
    <row r="13885" spans="20:20" x14ac:dyDescent="0.35">
      <c r="T13885" s="44">
        <v>13884</v>
      </c>
    </row>
    <row r="13886" spans="20:20" x14ac:dyDescent="0.35">
      <c r="T13886" s="44">
        <v>13885</v>
      </c>
    </row>
    <row r="13887" spans="20:20" x14ac:dyDescent="0.35">
      <c r="T13887" s="44">
        <v>13886</v>
      </c>
    </row>
    <row r="13888" spans="20:20" x14ac:dyDescent="0.35">
      <c r="T13888" s="44">
        <v>13887</v>
      </c>
    </row>
    <row r="13889" spans="20:20" x14ac:dyDescent="0.35">
      <c r="T13889" s="44">
        <v>13888</v>
      </c>
    </row>
    <row r="13890" spans="20:20" x14ac:dyDescent="0.35">
      <c r="T13890" s="44">
        <v>13889</v>
      </c>
    </row>
    <row r="13891" spans="20:20" x14ac:dyDescent="0.35">
      <c r="T13891" s="44">
        <v>13890</v>
      </c>
    </row>
    <row r="13892" spans="20:20" x14ac:dyDescent="0.35">
      <c r="T13892" s="44">
        <v>13891</v>
      </c>
    </row>
    <row r="13893" spans="20:20" x14ac:dyDescent="0.35">
      <c r="T13893" s="44">
        <v>13892</v>
      </c>
    </row>
    <row r="13894" spans="20:20" x14ac:dyDescent="0.35">
      <c r="T13894" s="44">
        <v>13893</v>
      </c>
    </row>
    <row r="13895" spans="20:20" x14ac:dyDescent="0.35">
      <c r="T13895" s="44">
        <v>13894</v>
      </c>
    </row>
    <row r="13896" spans="20:20" x14ac:dyDescent="0.35">
      <c r="T13896" s="44">
        <v>13895</v>
      </c>
    </row>
    <row r="13897" spans="20:20" x14ac:dyDescent="0.35">
      <c r="T13897" s="44">
        <v>13896</v>
      </c>
    </row>
    <row r="13898" spans="20:20" x14ac:dyDescent="0.35">
      <c r="T13898" s="44">
        <v>13897</v>
      </c>
    </row>
    <row r="13899" spans="20:20" x14ac:dyDescent="0.35">
      <c r="T13899" s="44">
        <v>13898</v>
      </c>
    </row>
    <row r="13900" spans="20:20" x14ac:dyDescent="0.35">
      <c r="T13900" s="44">
        <v>13899</v>
      </c>
    </row>
    <row r="13901" spans="20:20" x14ac:dyDescent="0.35">
      <c r="T13901" s="44">
        <v>13900</v>
      </c>
    </row>
    <row r="13902" spans="20:20" x14ac:dyDescent="0.35">
      <c r="T13902" s="44">
        <v>13901</v>
      </c>
    </row>
    <row r="13903" spans="20:20" x14ac:dyDescent="0.35">
      <c r="T13903" s="44">
        <v>13902</v>
      </c>
    </row>
    <row r="13904" spans="20:20" x14ac:dyDescent="0.35">
      <c r="T13904" s="44">
        <v>13903</v>
      </c>
    </row>
    <row r="13905" spans="20:20" x14ac:dyDescent="0.35">
      <c r="T13905" s="44">
        <v>13904</v>
      </c>
    </row>
    <row r="13906" spans="20:20" x14ac:dyDescent="0.35">
      <c r="T13906" s="44">
        <v>13905</v>
      </c>
    </row>
    <row r="13907" spans="20:20" x14ac:dyDescent="0.35">
      <c r="T13907" s="44">
        <v>13906</v>
      </c>
    </row>
    <row r="13908" spans="20:20" x14ac:dyDescent="0.35">
      <c r="T13908" s="44">
        <v>13907</v>
      </c>
    </row>
    <row r="13909" spans="20:20" x14ac:dyDescent="0.35">
      <c r="T13909" s="44">
        <v>13908</v>
      </c>
    </row>
    <row r="13910" spans="20:20" x14ac:dyDescent="0.35">
      <c r="T13910" s="44">
        <v>13909</v>
      </c>
    </row>
    <row r="13911" spans="20:20" x14ac:dyDescent="0.35">
      <c r="T13911" s="44">
        <v>13910</v>
      </c>
    </row>
    <row r="13912" spans="20:20" x14ac:dyDescent="0.35">
      <c r="T13912" s="44">
        <v>13911</v>
      </c>
    </row>
    <row r="13913" spans="20:20" x14ac:dyDescent="0.35">
      <c r="T13913" s="44">
        <v>13912</v>
      </c>
    </row>
    <row r="13914" spans="20:20" x14ac:dyDescent="0.35">
      <c r="T13914" s="44">
        <v>13913</v>
      </c>
    </row>
    <row r="13915" spans="20:20" x14ac:dyDescent="0.35">
      <c r="T13915" s="44">
        <v>13914</v>
      </c>
    </row>
    <row r="13916" spans="20:20" x14ac:dyDescent="0.35">
      <c r="T13916" s="44">
        <v>13915</v>
      </c>
    </row>
    <row r="13917" spans="20:20" x14ac:dyDescent="0.35">
      <c r="T13917" s="44">
        <v>13916</v>
      </c>
    </row>
    <row r="13918" spans="20:20" x14ac:dyDescent="0.35">
      <c r="T13918" s="44">
        <v>13917</v>
      </c>
    </row>
    <row r="13919" spans="20:20" x14ac:dyDescent="0.35">
      <c r="T13919" s="44">
        <v>13918</v>
      </c>
    </row>
    <row r="13920" spans="20:20" x14ac:dyDescent="0.35">
      <c r="T13920" s="44">
        <v>13919</v>
      </c>
    </row>
    <row r="13921" spans="20:20" x14ac:dyDescent="0.35">
      <c r="T13921" s="44">
        <v>13920</v>
      </c>
    </row>
    <row r="13922" spans="20:20" x14ac:dyDescent="0.35">
      <c r="T13922" s="44">
        <v>13921</v>
      </c>
    </row>
    <row r="13923" spans="20:20" x14ac:dyDescent="0.35">
      <c r="T13923" s="44">
        <v>13922</v>
      </c>
    </row>
    <row r="13924" spans="20:20" x14ac:dyDescent="0.35">
      <c r="T13924" s="44">
        <v>13923</v>
      </c>
    </row>
    <row r="13925" spans="20:20" x14ac:dyDescent="0.35">
      <c r="T13925" s="44">
        <v>13924</v>
      </c>
    </row>
    <row r="13926" spans="20:20" x14ac:dyDescent="0.35">
      <c r="T13926" s="44">
        <v>13925</v>
      </c>
    </row>
    <row r="13927" spans="20:20" x14ac:dyDescent="0.35">
      <c r="T13927" s="44">
        <v>13926</v>
      </c>
    </row>
    <row r="13928" spans="20:20" x14ac:dyDescent="0.35">
      <c r="T13928" s="44">
        <v>13927</v>
      </c>
    </row>
    <row r="13929" spans="20:20" x14ac:dyDescent="0.35">
      <c r="T13929" s="44">
        <v>13928</v>
      </c>
    </row>
    <row r="13930" spans="20:20" x14ac:dyDescent="0.35">
      <c r="T13930" s="44">
        <v>13929</v>
      </c>
    </row>
    <row r="13931" spans="20:20" x14ac:dyDescent="0.35">
      <c r="T13931" s="44">
        <v>13930</v>
      </c>
    </row>
    <row r="13932" spans="20:20" x14ac:dyDescent="0.35">
      <c r="T13932" s="44">
        <v>13931</v>
      </c>
    </row>
    <row r="13933" spans="20:20" x14ac:dyDescent="0.35">
      <c r="T13933" s="44">
        <v>13932</v>
      </c>
    </row>
    <row r="13934" spans="20:20" x14ac:dyDescent="0.35">
      <c r="T13934" s="44">
        <v>13933</v>
      </c>
    </row>
    <row r="13935" spans="20:20" x14ac:dyDescent="0.35">
      <c r="T13935" s="44">
        <v>13934</v>
      </c>
    </row>
    <row r="13936" spans="20:20" x14ac:dyDescent="0.35">
      <c r="T13936" s="44">
        <v>13935</v>
      </c>
    </row>
    <row r="13937" spans="20:20" x14ac:dyDescent="0.35">
      <c r="T13937" s="44">
        <v>13936</v>
      </c>
    </row>
    <row r="13938" spans="20:20" x14ac:dyDescent="0.35">
      <c r="T13938" s="44">
        <v>13937</v>
      </c>
    </row>
    <row r="13939" spans="20:20" x14ac:dyDescent="0.35">
      <c r="T13939" s="44">
        <v>13938</v>
      </c>
    </row>
    <row r="13940" spans="20:20" x14ac:dyDescent="0.35">
      <c r="T13940" s="44">
        <v>13939</v>
      </c>
    </row>
    <row r="13941" spans="20:20" x14ac:dyDescent="0.35">
      <c r="T13941" s="44">
        <v>13940</v>
      </c>
    </row>
    <row r="13942" spans="20:20" x14ac:dyDescent="0.35">
      <c r="T13942" s="44">
        <v>13941</v>
      </c>
    </row>
    <row r="13943" spans="20:20" x14ac:dyDescent="0.35">
      <c r="T13943" s="44">
        <v>13942</v>
      </c>
    </row>
    <row r="13944" spans="20:20" x14ac:dyDescent="0.35">
      <c r="T13944" s="44">
        <v>13943</v>
      </c>
    </row>
    <row r="13945" spans="20:20" x14ac:dyDescent="0.35">
      <c r="T13945" s="44">
        <v>13944</v>
      </c>
    </row>
    <row r="13946" spans="20:20" x14ac:dyDescent="0.35">
      <c r="T13946" s="44">
        <v>13945</v>
      </c>
    </row>
    <row r="13947" spans="20:20" x14ac:dyDescent="0.35">
      <c r="T13947" s="44">
        <v>13946</v>
      </c>
    </row>
    <row r="13948" spans="20:20" x14ac:dyDescent="0.35">
      <c r="T13948" s="44">
        <v>13947</v>
      </c>
    </row>
    <row r="13949" spans="20:20" x14ac:dyDescent="0.35">
      <c r="T13949" s="44">
        <v>13948</v>
      </c>
    </row>
    <row r="13950" spans="20:20" x14ac:dyDescent="0.35">
      <c r="T13950" s="44">
        <v>13949</v>
      </c>
    </row>
    <row r="13951" spans="20:20" x14ac:dyDescent="0.35">
      <c r="T13951" s="44">
        <v>13950</v>
      </c>
    </row>
    <row r="13952" spans="20:20" x14ac:dyDescent="0.35">
      <c r="T13952" s="44">
        <v>13951</v>
      </c>
    </row>
    <row r="13953" spans="20:20" x14ac:dyDescent="0.35">
      <c r="T13953" s="44">
        <v>13952</v>
      </c>
    </row>
    <row r="13954" spans="20:20" x14ac:dyDescent="0.35">
      <c r="T13954" s="44">
        <v>13953</v>
      </c>
    </row>
    <row r="13955" spans="20:20" x14ac:dyDescent="0.35">
      <c r="T13955" s="44">
        <v>13954</v>
      </c>
    </row>
    <row r="13956" spans="20:20" x14ac:dyDescent="0.35">
      <c r="T13956" s="44">
        <v>13955</v>
      </c>
    </row>
    <row r="13957" spans="20:20" x14ac:dyDescent="0.35">
      <c r="T13957" s="44">
        <v>13956</v>
      </c>
    </row>
    <row r="13958" spans="20:20" x14ac:dyDescent="0.35">
      <c r="T13958" s="44">
        <v>13957</v>
      </c>
    </row>
    <row r="13959" spans="20:20" x14ac:dyDescent="0.35">
      <c r="T13959" s="44">
        <v>13958</v>
      </c>
    </row>
    <row r="13960" spans="20:20" x14ac:dyDescent="0.35">
      <c r="T13960" s="44">
        <v>13959</v>
      </c>
    </row>
    <row r="13961" spans="20:20" x14ac:dyDescent="0.35">
      <c r="T13961" s="44">
        <v>13960</v>
      </c>
    </row>
    <row r="13962" spans="20:20" x14ac:dyDescent="0.35">
      <c r="T13962" s="44">
        <v>13961</v>
      </c>
    </row>
    <row r="13963" spans="20:20" x14ac:dyDescent="0.35">
      <c r="T13963" s="44">
        <v>13962</v>
      </c>
    </row>
    <row r="13964" spans="20:20" x14ac:dyDescent="0.35">
      <c r="T13964" s="44">
        <v>13963</v>
      </c>
    </row>
    <row r="13965" spans="20:20" x14ac:dyDescent="0.35">
      <c r="T13965" s="44">
        <v>13964</v>
      </c>
    </row>
    <row r="13966" spans="20:20" x14ac:dyDescent="0.35">
      <c r="T13966" s="44">
        <v>13965</v>
      </c>
    </row>
    <row r="13967" spans="20:20" x14ac:dyDescent="0.35">
      <c r="T13967" s="44">
        <v>13966</v>
      </c>
    </row>
    <row r="13968" spans="20:20" x14ac:dyDescent="0.35">
      <c r="T13968" s="44">
        <v>13967</v>
      </c>
    </row>
    <row r="13969" spans="20:20" x14ac:dyDescent="0.35">
      <c r="T13969" s="44">
        <v>13968</v>
      </c>
    </row>
    <row r="13970" spans="20:20" x14ac:dyDescent="0.35">
      <c r="T13970" s="44">
        <v>13969</v>
      </c>
    </row>
    <row r="13971" spans="20:20" x14ac:dyDescent="0.35">
      <c r="T13971" s="44">
        <v>13970</v>
      </c>
    </row>
    <row r="13972" spans="20:20" x14ac:dyDescent="0.35">
      <c r="T13972" s="44">
        <v>13971</v>
      </c>
    </row>
    <row r="13973" spans="20:20" x14ac:dyDescent="0.35">
      <c r="T13973" s="44">
        <v>13972</v>
      </c>
    </row>
    <row r="13974" spans="20:20" x14ac:dyDescent="0.35">
      <c r="T13974" s="44">
        <v>13973</v>
      </c>
    </row>
    <row r="13975" spans="20:20" x14ac:dyDescent="0.35">
      <c r="T13975" s="44">
        <v>13974</v>
      </c>
    </row>
    <row r="13976" spans="20:20" x14ac:dyDescent="0.35">
      <c r="T13976" s="44">
        <v>13975</v>
      </c>
    </row>
    <row r="13977" spans="20:20" x14ac:dyDescent="0.35">
      <c r="T13977" s="44">
        <v>13976</v>
      </c>
    </row>
    <row r="13978" spans="20:20" x14ac:dyDescent="0.35">
      <c r="T13978" s="44">
        <v>13977</v>
      </c>
    </row>
    <row r="13979" spans="20:20" x14ac:dyDescent="0.35">
      <c r="T13979" s="44">
        <v>13978</v>
      </c>
    </row>
    <row r="13980" spans="20:20" x14ac:dyDescent="0.35">
      <c r="T13980" s="44">
        <v>13979</v>
      </c>
    </row>
    <row r="13981" spans="20:20" x14ac:dyDescent="0.35">
      <c r="T13981" s="44">
        <v>13980</v>
      </c>
    </row>
    <row r="13982" spans="20:20" x14ac:dyDescent="0.35">
      <c r="T13982" s="44">
        <v>13981</v>
      </c>
    </row>
    <row r="13983" spans="20:20" x14ac:dyDescent="0.35">
      <c r="T13983" s="44">
        <v>13982</v>
      </c>
    </row>
    <row r="13984" spans="20:20" x14ac:dyDescent="0.35">
      <c r="T13984" s="44">
        <v>13983</v>
      </c>
    </row>
    <row r="13985" spans="20:20" x14ac:dyDescent="0.35">
      <c r="T13985" s="44">
        <v>13984</v>
      </c>
    </row>
    <row r="13986" spans="20:20" x14ac:dyDescent="0.35">
      <c r="T13986" s="44">
        <v>13985</v>
      </c>
    </row>
    <row r="13987" spans="20:20" x14ac:dyDescent="0.35">
      <c r="T13987" s="44">
        <v>13986</v>
      </c>
    </row>
    <row r="13988" spans="20:20" x14ac:dyDescent="0.35">
      <c r="T13988" s="44">
        <v>13987</v>
      </c>
    </row>
    <row r="13989" spans="20:20" x14ac:dyDescent="0.35">
      <c r="T13989" s="44">
        <v>13988</v>
      </c>
    </row>
    <row r="13990" spans="20:20" x14ac:dyDescent="0.35">
      <c r="T13990" s="44">
        <v>13989</v>
      </c>
    </row>
    <row r="13991" spans="20:20" x14ac:dyDescent="0.35">
      <c r="T13991" s="44">
        <v>13990</v>
      </c>
    </row>
    <row r="13992" spans="20:20" x14ac:dyDescent="0.35">
      <c r="T13992" s="44">
        <v>13991</v>
      </c>
    </row>
    <row r="13993" spans="20:20" x14ac:dyDescent="0.35">
      <c r="T13993" s="44">
        <v>13992</v>
      </c>
    </row>
    <row r="13994" spans="20:20" x14ac:dyDescent="0.35">
      <c r="T13994" s="44">
        <v>13993</v>
      </c>
    </row>
    <row r="13995" spans="20:20" x14ac:dyDescent="0.35">
      <c r="T13995" s="44">
        <v>13994</v>
      </c>
    </row>
    <row r="13996" spans="20:20" x14ac:dyDescent="0.35">
      <c r="T13996" s="44">
        <v>13995</v>
      </c>
    </row>
    <row r="13997" spans="20:20" x14ac:dyDescent="0.35">
      <c r="T13997" s="44">
        <v>13996</v>
      </c>
    </row>
    <row r="13998" spans="20:20" x14ac:dyDescent="0.35">
      <c r="T13998" s="44">
        <v>13997</v>
      </c>
    </row>
    <row r="13999" spans="20:20" x14ac:dyDescent="0.35">
      <c r="T13999" s="44">
        <v>13998</v>
      </c>
    </row>
    <row r="14000" spans="20:20" x14ac:dyDescent="0.35">
      <c r="T14000" s="44">
        <v>13999</v>
      </c>
    </row>
    <row r="14001" spans="20:20" x14ac:dyDescent="0.35">
      <c r="T14001" s="44">
        <v>14000</v>
      </c>
    </row>
    <row r="14002" spans="20:20" x14ac:dyDescent="0.35">
      <c r="T14002" s="44">
        <v>14001</v>
      </c>
    </row>
    <row r="14003" spans="20:20" x14ac:dyDescent="0.35">
      <c r="T14003" s="44">
        <v>14002</v>
      </c>
    </row>
    <row r="14004" spans="20:20" x14ac:dyDescent="0.35">
      <c r="T14004" s="44">
        <v>14003</v>
      </c>
    </row>
    <row r="14005" spans="20:20" x14ac:dyDescent="0.35">
      <c r="T14005" s="44">
        <v>14004</v>
      </c>
    </row>
    <row r="14006" spans="20:20" x14ac:dyDescent="0.35">
      <c r="T14006" s="44">
        <v>14005</v>
      </c>
    </row>
    <row r="14007" spans="20:20" x14ac:dyDescent="0.35">
      <c r="T14007" s="44">
        <v>14006</v>
      </c>
    </row>
    <row r="14008" spans="20:20" x14ac:dyDescent="0.35">
      <c r="T14008" s="44">
        <v>14007</v>
      </c>
    </row>
    <row r="14009" spans="20:20" x14ac:dyDescent="0.35">
      <c r="T14009" s="44">
        <v>14008</v>
      </c>
    </row>
    <row r="14010" spans="20:20" x14ac:dyDescent="0.35">
      <c r="T14010" s="44">
        <v>14009</v>
      </c>
    </row>
    <row r="14011" spans="20:20" x14ac:dyDescent="0.35">
      <c r="T14011" s="44">
        <v>14010</v>
      </c>
    </row>
    <row r="14012" spans="20:20" x14ac:dyDescent="0.35">
      <c r="T14012" s="44">
        <v>14011</v>
      </c>
    </row>
    <row r="14013" spans="20:20" x14ac:dyDescent="0.35">
      <c r="T14013" s="44">
        <v>14012</v>
      </c>
    </row>
    <row r="14014" spans="20:20" x14ac:dyDescent="0.35">
      <c r="T14014" s="44">
        <v>14013</v>
      </c>
    </row>
    <row r="14015" spans="20:20" x14ac:dyDescent="0.35">
      <c r="T14015" s="44">
        <v>14014</v>
      </c>
    </row>
    <row r="14016" spans="20:20" x14ac:dyDescent="0.35">
      <c r="T14016" s="44">
        <v>14015</v>
      </c>
    </row>
    <row r="14017" spans="20:20" x14ac:dyDescent="0.35">
      <c r="T14017" s="44">
        <v>14016</v>
      </c>
    </row>
    <row r="14018" spans="20:20" x14ac:dyDescent="0.35">
      <c r="T14018" s="44">
        <v>14017</v>
      </c>
    </row>
    <row r="14019" spans="20:20" x14ac:dyDescent="0.35">
      <c r="T14019" s="44">
        <v>14018</v>
      </c>
    </row>
    <row r="14020" spans="20:20" x14ac:dyDescent="0.35">
      <c r="T14020" s="44">
        <v>14019</v>
      </c>
    </row>
    <row r="14021" spans="20:20" x14ac:dyDescent="0.35">
      <c r="T14021" s="44">
        <v>14020</v>
      </c>
    </row>
    <row r="14022" spans="20:20" x14ac:dyDescent="0.35">
      <c r="T14022" s="44">
        <v>14021</v>
      </c>
    </row>
    <row r="14023" spans="20:20" x14ac:dyDescent="0.35">
      <c r="T14023" s="44">
        <v>14022</v>
      </c>
    </row>
    <row r="14024" spans="20:20" x14ac:dyDescent="0.35">
      <c r="T14024" s="44">
        <v>14023</v>
      </c>
    </row>
    <row r="14025" spans="20:20" x14ac:dyDescent="0.35">
      <c r="T14025" s="44">
        <v>14024</v>
      </c>
    </row>
    <row r="14026" spans="20:20" x14ac:dyDescent="0.35">
      <c r="T14026" s="44">
        <v>14025</v>
      </c>
    </row>
    <row r="14027" spans="20:20" x14ac:dyDescent="0.35">
      <c r="T14027" s="44">
        <v>14026</v>
      </c>
    </row>
    <row r="14028" spans="20:20" x14ac:dyDescent="0.35">
      <c r="T14028" s="44">
        <v>14027</v>
      </c>
    </row>
    <row r="14029" spans="20:20" x14ac:dyDescent="0.35">
      <c r="T14029" s="44">
        <v>14028</v>
      </c>
    </row>
    <row r="14030" spans="20:20" x14ac:dyDescent="0.35">
      <c r="T14030" s="44">
        <v>14029</v>
      </c>
    </row>
    <row r="14031" spans="20:20" x14ac:dyDescent="0.35">
      <c r="T14031" s="44">
        <v>14030</v>
      </c>
    </row>
    <row r="14032" spans="20:20" x14ac:dyDescent="0.35">
      <c r="T14032" s="44">
        <v>14031</v>
      </c>
    </row>
    <row r="14033" spans="20:20" x14ac:dyDescent="0.35">
      <c r="T14033" s="44">
        <v>14032</v>
      </c>
    </row>
    <row r="14034" spans="20:20" x14ac:dyDescent="0.35">
      <c r="T14034" s="44">
        <v>14033</v>
      </c>
    </row>
    <row r="14035" spans="20:20" x14ac:dyDescent="0.35">
      <c r="T14035" s="44">
        <v>14034</v>
      </c>
    </row>
    <row r="14036" spans="20:20" x14ac:dyDescent="0.35">
      <c r="T14036" s="44">
        <v>14035</v>
      </c>
    </row>
    <row r="14037" spans="20:20" x14ac:dyDescent="0.35">
      <c r="T14037" s="44">
        <v>14036</v>
      </c>
    </row>
    <row r="14038" spans="20:20" x14ac:dyDescent="0.35">
      <c r="T14038" s="44">
        <v>14037</v>
      </c>
    </row>
    <row r="14039" spans="20:20" x14ac:dyDescent="0.35">
      <c r="T14039" s="44">
        <v>14038</v>
      </c>
    </row>
    <row r="14040" spans="20:20" x14ac:dyDescent="0.35">
      <c r="T14040" s="44">
        <v>14039</v>
      </c>
    </row>
    <row r="14041" spans="20:20" x14ac:dyDescent="0.35">
      <c r="T14041" s="44">
        <v>14040</v>
      </c>
    </row>
    <row r="14042" spans="20:20" x14ac:dyDescent="0.35">
      <c r="T14042" s="44">
        <v>14041</v>
      </c>
    </row>
    <row r="14043" spans="20:20" x14ac:dyDescent="0.35">
      <c r="T14043" s="44">
        <v>14042</v>
      </c>
    </row>
    <row r="14044" spans="20:20" x14ac:dyDescent="0.35">
      <c r="T14044" s="44">
        <v>14043</v>
      </c>
    </row>
    <row r="14045" spans="20:20" x14ac:dyDescent="0.35">
      <c r="T14045" s="44">
        <v>14044</v>
      </c>
    </row>
    <row r="14046" spans="20:20" x14ac:dyDescent="0.35">
      <c r="T14046" s="44">
        <v>14045</v>
      </c>
    </row>
    <row r="14047" spans="20:20" x14ac:dyDescent="0.35">
      <c r="T14047" s="44">
        <v>14046</v>
      </c>
    </row>
    <row r="14048" spans="20:20" x14ac:dyDescent="0.35">
      <c r="T14048" s="44">
        <v>14047</v>
      </c>
    </row>
    <row r="14049" spans="20:20" x14ac:dyDescent="0.35">
      <c r="T14049" s="44">
        <v>14048</v>
      </c>
    </row>
    <row r="14050" spans="20:20" x14ac:dyDescent="0.35">
      <c r="T14050" s="44">
        <v>14049</v>
      </c>
    </row>
    <row r="14051" spans="20:20" x14ac:dyDescent="0.35">
      <c r="T14051" s="44">
        <v>14050</v>
      </c>
    </row>
    <row r="14052" spans="20:20" x14ac:dyDescent="0.35">
      <c r="T14052" s="44">
        <v>14051</v>
      </c>
    </row>
    <row r="14053" spans="20:20" x14ac:dyDescent="0.35">
      <c r="T14053" s="44">
        <v>14052</v>
      </c>
    </row>
    <row r="14054" spans="20:20" x14ac:dyDescent="0.35">
      <c r="T14054" s="44">
        <v>14053</v>
      </c>
    </row>
    <row r="14055" spans="20:20" x14ac:dyDescent="0.35">
      <c r="T14055" s="44">
        <v>14054</v>
      </c>
    </row>
    <row r="14056" spans="20:20" x14ac:dyDescent="0.35">
      <c r="T14056" s="44">
        <v>14055</v>
      </c>
    </row>
    <row r="14057" spans="20:20" x14ac:dyDescent="0.35">
      <c r="T14057" s="44">
        <v>14056</v>
      </c>
    </row>
    <row r="14058" spans="20:20" x14ac:dyDescent="0.35">
      <c r="T14058" s="44">
        <v>14057</v>
      </c>
    </row>
    <row r="14059" spans="20:20" x14ac:dyDescent="0.35">
      <c r="T14059" s="44">
        <v>14058</v>
      </c>
    </row>
    <row r="14060" spans="20:20" x14ac:dyDescent="0.35">
      <c r="T14060" s="44">
        <v>14059</v>
      </c>
    </row>
    <row r="14061" spans="20:20" x14ac:dyDescent="0.35">
      <c r="T14061" s="44">
        <v>14060</v>
      </c>
    </row>
    <row r="14062" spans="20:20" x14ac:dyDescent="0.35">
      <c r="T14062" s="44">
        <v>14061</v>
      </c>
    </row>
    <row r="14063" spans="20:20" x14ac:dyDescent="0.35">
      <c r="T14063" s="44">
        <v>14062</v>
      </c>
    </row>
    <row r="14064" spans="20:20" x14ac:dyDescent="0.35">
      <c r="T14064" s="44">
        <v>14063</v>
      </c>
    </row>
    <row r="14065" spans="20:20" x14ac:dyDescent="0.35">
      <c r="T14065" s="44">
        <v>14064</v>
      </c>
    </row>
    <row r="14066" spans="20:20" x14ac:dyDescent="0.35">
      <c r="T14066" s="44">
        <v>14065</v>
      </c>
    </row>
    <row r="14067" spans="20:20" x14ac:dyDescent="0.35">
      <c r="T14067" s="44">
        <v>14066</v>
      </c>
    </row>
    <row r="14068" spans="20:20" x14ac:dyDescent="0.35">
      <c r="T14068" s="44">
        <v>14067</v>
      </c>
    </row>
    <row r="14069" spans="20:20" x14ac:dyDescent="0.35">
      <c r="T14069" s="44">
        <v>14068</v>
      </c>
    </row>
    <row r="14070" spans="20:20" x14ac:dyDescent="0.35">
      <c r="T14070" s="44">
        <v>14069</v>
      </c>
    </row>
    <row r="14071" spans="20:20" x14ac:dyDescent="0.35">
      <c r="T14071" s="44">
        <v>14070</v>
      </c>
    </row>
    <row r="14072" spans="20:20" x14ac:dyDescent="0.35">
      <c r="T14072" s="44">
        <v>14071</v>
      </c>
    </row>
    <row r="14073" spans="20:20" x14ac:dyDescent="0.35">
      <c r="T14073" s="44">
        <v>14072</v>
      </c>
    </row>
    <row r="14074" spans="20:20" x14ac:dyDescent="0.35">
      <c r="T14074" s="44">
        <v>14073</v>
      </c>
    </row>
    <row r="14075" spans="20:20" x14ac:dyDescent="0.35">
      <c r="T14075" s="44">
        <v>14074</v>
      </c>
    </row>
    <row r="14076" spans="20:20" x14ac:dyDescent="0.35">
      <c r="T14076" s="44">
        <v>14075</v>
      </c>
    </row>
    <row r="14077" spans="20:20" x14ac:dyDescent="0.35">
      <c r="T14077" s="44">
        <v>14076</v>
      </c>
    </row>
    <row r="14078" spans="20:20" x14ac:dyDescent="0.35">
      <c r="T14078" s="44">
        <v>14077</v>
      </c>
    </row>
    <row r="14079" spans="20:20" x14ac:dyDescent="0.35">
      <c r="T14079" s="44">
        <v>14078</v>
      </c>
    </row>
    <row r="14080" spans="20:20" x14ac:dyDescent="0.35">
      <c r="T14080" s="44">
        <v>14079</v>
      </c>
    </row>
    <row r="14081" spans="20:20" x14ac:dyDescent="0.35">
      <c r="T14081" s="44">
        <v>14080</v>
      </c>
    </row>
    <row r="14082" spans="20:20" x14ac:dyDescent="0.35">
      <c r="T14082" s="44">
        <v>14081</v>
      </c>
    </row>
    <row r="14083" spans="20:20" x14ac:dyDescent="0.35">
      <c r="T14083" s="44">
        <v>14082</v>
      </c>
    </row>
    <row r="14084" spans="20:20" x14ac:dyDescent="0.35">
      <c r="T14084" s="44">
        <v>14083</v>
      </c>
    </row>
    <row r="14085" spans="20:20" x14ac:dyDescent="0.35">
      <c r="T14085" s="44">
        <v>14084</v>
      </c>
    </row>
    <row r="14086" spans="20:20" x14ac:dyDescent="0.35">
      <c r="T14086" s="44">
        <v>14085</v>
      </c>
    </row>
    <row r="14087" spans="20:20" x14ac:dyDescent="0.35">
      <c r="T14087" s="44">
        <v>14086</v>
      </c>
    </row>
    <row r="14088" spans="20:20" x14ac:dyDescent="0.35">
      <c r="T14088" s="44">
        <v>14087</v>
      </c>
    </row>
    <row r="14089" spans="20:20" x14ac:dyDescent="0.35">
      <c r="T14089" s="44">
        <v>14088</v>
      </c>
    </row>
    <row r="14090" spans="20:20" x14ac:dyDescent="0.35">
      <c r="T14090" s="44">
        <v>14089</v>
      </c>
    </row>
    <row r="14091" spans="20:20" x14ac:dyDescent="0.35">
      <c r="T14091" s="44">
        <v>14090</v>
      </c>
    </row>
    <row r="14092" spans="20:20" x14ac:dyDescent="0.35">
      <c r="T14092" s="44">
        <v>14091</v>
      </c>
    </row>
    <row r="14093" spans="20:20" x14ac:dyDescent="0.35">
      <c r="T14093" s="44">
        <v>14092</v>
      </c>
    </row>
    <row r="14094" spans="20:20" x14ac:dyDescent="0.35">
      <c r="T14094" s="44">
        <v>14093</v>
      </c>
    </row>
    <row r="14095" spans="20:20" x14ac:dyDescent="0.35">
      <c r="T14095" s="44">
        <v>14094</v>
      </c>
    </row>
    <row r="14096" spans="20:20" x14ac:dyDescent="0.35">
      <c r="T14096" s="44">
        <v>14095</v>
      </c>
    </row>
    <row r="14097" spans="20:20" x14ac:dyDescent="0.35">
      <c r="T14097" s="44">
        <v>14096</v>
      </c>
    </row>
    <row r="14098" spans="20:20" x14ac:dyDescent="0.35">
      <c r="T14098" s="44">
        <v>14097</v>
      </c>
    </row>
    <row r="14099" spans="20:20" x14ac:dyDescent="0.35">
      <c r="T14099" s="44">
        <v>14098</v>
      </c>
    </row>
    <row r="14100" spans="20:20" x14ac:dyDescent="0.35">
      <c r="T14100" s="44">
        <v>14099</v>
      </c>
    </row>
    <row r="14101" spans="20:20" x14ac:dyDescent="0.35">
      <c r="T14101" s="44">
        <v>14100</v>
      </c>
    </row>
    <row r="14102" spans="20:20" x14ac:dyDescent="0.35">
      <c r="T14102" s="44">
        <v>14101</v>
      </c>
    </row>
    <row r="14103" spans="20:20" x14ac:dyDescent="0.35">
      <c r="T14103" s="44">
        <v>14102</v>
      </c>
    </row>
    <row r="14104" spans="20:20" x14ac:dyDescent="0.35">
      <c r="T14104" s="44">
        <v>14103</v>
      </c>
    </row>
    <row r="14105" spans="20:20" x14ac:dyDescent="0.35">
      <c r="T14105" s="44">
        <v>14104</v>
      </c>
    </row>
    <row r="14106" spans="20:20" x14ac:dyDescent="0.35">
      <c r="T14106" s="44">
        <v>14105</v>
      </c>
    </row>
    <row r="14107" spans="20:20" x14ac:dyDescent="0.35">
      <c r="T14107" s="44">
        <v>14106</v>
      </c>
    </row>
    <row r="14108" spans="20:20" x14ac:dyDescent="0.35">
      <c r="T14108" s="44">
        <v>14107</v>
      </c>
    </row>
    <row r="14109" spans="20:20" x14ac:dyDescent="0.35">
      <c r="T14109" s="44">
        <v>14108</v>
      </c>
    </row>
    <row r="14110" spans="20:20" x14ac:dyDescent="0.35">
      <c r="T14110" s="44">
        <v>14109</v>
      </c>
    </row>
    <row r="14111" spans="20:20" x14ac:dyDescent="0.35">
      <c r="T14111" s="44">
        <v>14110</v>
      </c>
    </row>
    <row r="14112" spans="20:20" x14ac:dyDescent="0.35">
      <c r="T14112" s="44">
        <v>14111</v>
      </c>
    </row>
    <row r="14113" spans="20:20" x14ac:dyDescent="0.35">
      <c r="T14113" s="44">
        <v>14112</v>
      </c>
    </row>
    <row r="14114" spans="20:20" x14ac:dyDescent="0.35">
      <c r="T14114" s="44">
        <v>14113</v>
      </c>
    </row>
    <row r="14115" spans="20:20" x14ac:dyDescent="0.35">
      <c r="T14115" s="44">
        <v>14114</v>
      </c>
    </row>
    <row r="14116" spans="20:20" x14ac:dyDescent="0.35">
      <c r="T14116" s="44">
        <v>14115</v>
      </c>
    </row>
    <row r="14117" spans="20:20" x14ac:dyDescent="0.35">
      <c r="T14117" s="44">
        <v>14116</v>
      </c>
    </row>
    <row r="14118" spans="20:20" x14ac:dyDescent="0.35">
      <c r="T14118" s="44">
        <v>14117</v>
      </c>
    </row>
    <row r="14119" spans="20:20" x14ac:dyDescent="0.35">
      <c r="T14119" s="44">
        <v>14118</v>
      </c>
    </row>
    <row r="14120" spans="20:20" x14ac:dyDescent="0.35">
      <c r="T14120" s="44">
        <v>14119</v>
      </c>
    </row>
    <row r="14121" spans="20:20" x14ac:dyDescent="0.35">
      <c r="T14121" s="44">
        <v>14120</v>
      </c>
    </row>
    <row r="14122" spans="20:20" x14ac:dyDescent="0.35">
      <c r="T14122" s="44">
        <v>14121</v>
      </c>
    </row>
    <row r="14123" spans="20:20" x14ac:dyDescent="0.35">
      <c r="T14123" s="44">
        <v>14122</v>
      </c>
    </row>
    <row r="14124" spans="20:20" x14ac:dyDescent="0.35">
      <c r="T14124" s="44">
        <v>14123</v>
      </c>
    </row>
    <row r="14125" spans="20:20" x14ac:dyDescent="0.35">
      <c r="T14125" s="44">
        <v>14124</v>
      </c>
    </row>
    <row r="14126" spans="20:20" x14ac:dyDescent="0.35">
      <c r="T14126" s="44">
        <v>14125</v>
      </c>
    </row>
    <row r="14127" spans="20:20" x14ac:dyDescent="0.35">
      <c r="T14127" s="44">
        <v>14126</v>
      </c>
    </row>
    <row r="14128" spans="20:20" x14ac:dyDescent="0.35">
      <c r="T14128" s="44">
        <v>14127</v>
      </c>
    </row>
    <row r="14129" spans="20:20" x14ac:dyDescent="0.35">
      <c r="T14129" s="44">
        <v>14128</v>
      </c>
    </row>
    <row r="14130" spans="20:20" x14ac:dyDescent="0.35">
      <c r="T14130" s="44">
        <v>14129</v>
      </c>
    </row>
    <row r="14131" spans="20:20" x14ac:dyDescent="0.35">
      <c r="T14131" s="44">
        <v>14130</v>
      </c>
    </row>
    <row r="14132" spans="20:20" x14ac:dyDescent="0.35">
      <c r="T14132" s="44">
        <v>14131</v>
      </c>
    </row>
    <row r="14133" spans="20:20" x14ac:dyDescent="0.35">
      <c r="T14133" s="44">
        <v>14132</v>
      </c>
    </row>
    <row r="14134" spans="20:20" x14ac:dyDescent="0.35">
      <c r="T14134" s="44">
        <v>14133</v>
      </c>
    </row>
    <row r="14135" spans="20:20" x14ac:dyDescent="0.35">
      <c r="T14135" s="44">
        <v>14134</v>
      </c>
    </row>
    <row r="14136" spans="20:20" x14ac:dyDescent="0.35">
      <c r="T14136" s="44">
        <v>14135</v>
      </c>
    </row>
    <row r="14137" spans="20:20" x14ac:dyDescent="0.35">
      <c r="T14137" s="44">
        <v>14136</v>
      </c>
    </row>
    <row r="14138" spans="20:20" x14ac:dyDescent="0.35">
      <c r="T14138" s="44">
        <v>14137</v>
      </c>
    </row>
    <row r="14139" spans="20:20" x14ac:dyDescent="0.35">
      <c r="T14139" s="44">
        <v>14138</v>
      </c>
    </row>
    <row r="14140" spans="20:20" x14ac:dyDescent="0.35">
      <c r="T14140" s="44">
        <v>14139</v>
      </c>
    </row>
    <row r="14141" spans="20:20" x14ac:dyDescent="0.35">
      <c r="T14141" s="44">
        <v>14140</v>
      </c>
    </row>
    <row r="14142" spans="20:20" x14ac:dyDescent="0.35">
      <c r="T14142" s="44">
        <v>14141</v>
      </c>
    </row>
    <row r="14143" spans="20:20" x14ac:dyDescent="0.35">
      <c r="T14143" s="44">
        <v>14142</v>
      </c>
    </row>
    <row r="14144" spans="20:20" x14ac:dyDescent="0.35">
      <c r="T14144" s="44">
        <v>14143</v>
      </c>
    </row>
    <row r="14145" spans="20:20" x14ac:dyDescent="0.35">
      <c r="T14145" s="44">
        <v>14144</v>
      </c>
    </row>
    <row r="14146" spans="20:20" x14ac:dyDescent="0.35">
      <c r="T14146" s="44">
        <v>14145</v>
      </c>
    </row>
    <row r="14147" spans="20:20" x14ac:dyDescent="0.35">
      <c r="T14147" s="44">
        <v>14146</v>
      </c>
    </row>
    <row r="14148" spans="20:20" x14ac:dyDescent="0.35">
      <c r="T14148" s="44">
        <v>14147</v>
      </c>
    </row>
    <row r="14149" spans="20:20" x14ac:dyDescent="0.35">
      <c r="T14149" s="44">
        <v>14148</v>
      </c>
    </row>
    <row r="14150" spans="20:20" x14ac:dyDescent="0.35">
      <c r="T14150" s="44">
        <v>14149</v>
      </c>
    </row>
    <row r="14151" spans="20:20" x14ac:dyDescent="0.35">
      <c r="T14151" s="44">
        <v>14150</v>
      </c>
    </row>
    <row r="14152" spans="20:20" x14ac:dyDescent="0.35">
      <c r="T14152" s="44">
        <v>14151</v>
      </c>
    </row>
    <row r="14153" spans="20:20" x14ac:dyDescent="0.35">
      <c r="T14153" s="44">
        <v>14152</v>
      </c>
    </row>
    <row r="14154" spans="20:20" x14ac:dyDescent="0.35">
      <c r="T14154" s="44">
        <v>14153</v>
      </c>
    </row>
    <row r="14155" spans="20:20" x14ac:dyDescent="0.35">
      <c r="T14155" s="44">
        <v>14154</v>
      </c>
    </row>
    <row r="14156" spans="20:20" x14ac:dyDescent="0.35">
      <c r="T14156" s="44">
        <v>14155</v>
      </c>
    </row>
    <row r="14157" spans="20:20" x14ac:dyDescent="0.35">
      <c r="T14157" s="44">
        <v>14156</v>
      </c>
    </row>
    <row r="14158" spans="20:20" x14ac:dyDescent="0.35">
      <c r="T14158" s="44">
        <v>14157</v>
      </c>
    </row>
    <row r="14159" spans="20:20" x14ac:dyDescent="0.35">
      <c r="T14159" s="44">
        <v>14158</v>
      </c>
    </row>
    <row r="14160" spans="20:20" x14ac:dyDescent="0.35">
      <c r="T14160" s="44">
        <v>14159</v>
      </c>
    </row>
    <row r="14161" spans="20:20" x14ac:dyDescent="0.35">
      <c r="T14161" s="44">
        <v>14160</v>
      </c>
    </row>
    <row r="14162" spans="20:20" x14ac:dyDescent="0.35">
      <c r="T14162" s="44">
        <v>14161</v>
      </c>
    </row>
    <row r="14163" spans="20:20" x14ac:dyDescent="0.35">
      <c r="T14163" s="44">
        <v>14162</v>
      </c>
    </row>
    <row r="14164" spans="20:20" x14ac:dyDescent="0.35">
      <c r="T14164" s="44">
        <v>14163</v>
      </c>
    </row>
    <row r="14165" spans="20:20" x14ac:dyDescent="0.35">
      <c r="T14165" s="44">
        <v>14164</v>
      </c>
    </row>
    <row r="14166" spans="20:20" x14ac:dyDescent="0.35">
      <c r="T14166" s="44">
        <v>14165</v>
      </c>
    </row>
    <row r="14167" spans="20:20" x14ac:dyDescent="0.35">
      <c r="T14167" s="44">
        <v>14166</v>
      </c>
    </row>
    <row r="14168" spans="20:20" x14ac:dyDescent="0.35">
      <c r="T14168" s="44">
        <v>14167</v>
      </c>
    </row>
    <row r="14169" spans="20:20" x14ac:dyDescent="0.35">
      <c r="T14169" s="44">
        <v>14168</v>
      </c>
    </row>
    <row r="14170" spans="20:20" x14ac:dyDescent="0.35">
      <c r="T14170" s="44">
        <v>14169</v>
      </c>
    </row>
    <row r="14171" spans="20:20" x14ac:dyDescent="0.35">
      <c r="T14171" s="44">
        <v>14170</v>
      </c>
    </row>
    <row r="14172" spans="20:20" x14ac:dyDescent="0.35">
      <c r="T14172" s="44">
        <v>14171</v>
      </c>
    </row>
    <row r="14173" spans="20:20" x14ac:dyDescent="0.35">
      <c r="T14173" s="44">
        <v>14172</v>
      </c>
    </row>
    <row r="14174" spans="20:20" x14ac:dyDescent="0.35">
      <c r="T14174" s="44">
        <v>14173</v>
      </c>
    </row>
    <row r="14175" spans="20:20" x14ac:dyDescent="0.35">
      <c r="T14175" s="44">
        <v>14174</v>
      </c>
    </row>
    <row r="14176" spans="20:20" x14ac:dyDescent="0.35">
      <c r="T14176" s="44">
        <v>14175</v>
      </c>
    </row>
    <row r="14177" spans="20:20" x14ac:dyDescent="0.35">
      <c r="T14177" s="44">
        <v>14176</v>
      </c>
    </row>
    <row r="14178" spans="20:20" x14ac:dyDescent="0.35">
      <c r="T14178" s="44">
        <v>14177</v>
      </c>
    </row>
    <row r="14179" spans="20:20" x14ac:dyDescent="0.35">
      <c r="T14179" s="44">
        <v>14178</v>
      </c>
    </row>
    <row r="14180" spans="20:20" x14ac:dyDescent="0.35">
      <c r="T14180" s="44">
        <v>14179</v>
      </c>
    </row>
    <row r="14181" spans="20:20" x14ac:dyDescent="0.35">
      <c r="T14181" s="44">
        <v>14180</v>
      </c>
    </row>
    <row r="14182" spans="20:20" x14ac:dyDescent="0.35">
      <c r="T14182" s="44">
        <v>14181</v>
      </c>
    </row>
    <row r="14183" spans="20:20" x14ac:dyDescent="0.35">
      <c r="T14183" s="44">
        <v>14182</v>
      </c>
    </row>
    <row r="14184" spans="20:20" x14ac:dyDescent="0.35">
      <c r="T14184" s="44">
        <v>14183</v>
      </c>
    </row>
    <row r="14185" spans="20:20" x14ac:dyDescent="0.35">
      <c r="T14185" s="44">
        <v>14184</v>
      </c>
    </row>
    <row r="14186" spans="20:20" x14ac:dyDescent="0.35">
      <c r="T14186" s="44">
        <v>14185</v>
      </c>
    </row>
    <row r="14187" spans="20:20" x14ac:dyDescent="0.35">
      <c r="T14187" s="44">
        <v>14186</v>
      </c>
    </row>
    <row r="14188" spans="20:20" x14ac:dyDescent="0.35">
      <c r="T14188" s="44">
        <v>14187</v>
      </c>
    </row>
    <row r="14189" spans="20:20" x14ac:dyDescent="0.35">
      <c r="T14189" s="44">
        <v>14188</v>
      </c>
    </row>
    <row r="14190" spans="20:20" x14ac:dyDescent="0.35">
      <c r="T14190" s="44">
        <v>14189</v>
      </c>
    </row>
    <row r="14191" spans="20:20" x14ac:dyDescent="0.35">
      <c r="T14191" s="44">
        <v>14190</v>
      </c>
    </row>
    <row r="14192" spans="20:20" x14ac:dyDescent="0.35">
      <c r="T14192" s="44">
        <v>14191</v>
      </c>
    </row>
    <row r="14193" spans="20:20" x14ac:dyDescent="0.35">
      <c r="T14193" s="44">
        <v>14192</v>
      </c>
    </row>
    <row r="14194" spans="20:20" x14ac:dyDescent="0.35">
      <c r="T14194" s="44">
        <v>14193</v>
      </c>
    </row>
    <row r="14195" spans="20:20" x14ac:dyDescent="0.35">
      <c r="T14195" s="44">
        <v>14194</v>
      </c>
    </row>
    <row r="14196" spans="20:20" x14ac:dyDescent="0.35">
      <c r="T14196" s="44">
        <v>14195</v>
      </c>
    </row>
    <row r="14197" spans="20:20" x14ac:dyDescent="0.35">
      <c r="T14197" s="44">
        <v>14196</v>
      </c>
    </row>
    <row r="14198" spans="20:20" x14ac:dyDescent="0.35">
      <c r="T14198" s="44">
        <v>14197</v>
      </c>
    </row>
    <row r="14199" spans="20:20" x14ac:dyDescent="0.35">
      <c r="T14199" s="44">
        <v>14198</v>
      </c>
    </row>
    <row r="14200" spans="20:20" x14ac:dyDescent="0.35">
      <c r="T14200" s="44">
        <v>14199</v>
      </c>
    </row>
    <row r="14201" spans="20:20" x14ac:dyDescent="0.35">
      <c r="T14201" s="44">
        <v>14200</v>
      </c>
    </row>
    <row r="14202" spans="20:20" x14ac:dyDescent="0.35">
      <c r="T14202" s="44">
        <v>14201</v>
      </c>
    </row>
    <row r="14203" spans="20:20" x14ac:dyDescent="0.35">
      <c r="T14203" s="44">
        <v>14202</v>
      </c>
    </row>
    <row r="14204" spans="20:20" x14ac:dyDescent="0.35">
      <c r="T14204" s="44">
        <v>14203</v>
      </c>
    </row>
    <row r="14205" spans="20:20" x14ac:dyDescent="0.35">
      <c r="T14205" s="44">
        <v>14204</v>
      </c>
    </row>
    <row r="14206" spans="20:20" x14ac:dyDescent="0.35">
      <c r="T14206" s="44">
        <v>14205</v>
      </c>
    </row>
    <row r="14207" spans="20:20" x14ac:dyDescent="0.35">
      <c r="T14207" s="44">
        <v>14206</v>
      </c>
    </row>
    <row r="14208" spans="20:20" x14ac:dyDescent="0.35">
      <c r="T14208" s="44">
        <v>14207</v>
      </c>
    </row>
    <row r="14209" spans="20:20" x14ac:dyDescent="0.35">
      <c r="T14209" s="44">
        <v>14208</v>
      </c>
    </row>
    <row r="14210" spans="20:20" x14ac:dyDescent="0.35">
      <c r="T14210" s="44">
        <v>14209</v>
      </c>
    </row>
    <row r="14211" spans="20:20" x14ac:dyDescent="0.35">
      <c r="T14211" s="44">
        <v>14210</v>
      </c>
    </row>
    <row r="14212" spans="20:20" x14ac:dyDescent="0.35">
      <c r="T14212" s="44">
        <v>14211</v>
      </c>
    </row>
    <row r="14213" spans="20:20" x14ac:dyDescent="0.35">
      <c r="T14213" s="44">
        <v>14212</v>
      </c>
    </row>
    <row r="14214" spans="20:20" x14ac:dyDescent="0.35">
      <c r="T14214" s="44">
        <v>14213</v>
      </c>
    </row>
    <row r="14215" spans="20:20" x14ac:dyDescent="0.35">
      <c r="T14215" s="44">
        <v>14214</v>
      </c>
    </row>
    <row r="14216" spans="20:20" x14ac:dyDescent="0.35">
      <c r="T14216" s="44">
        <v>14215</v>
      </c>
    </row>
    <row r="14217" spans="20:20" x14ac:dyDescent="0.35">
      <c r="T14217" s="44">
        <v>14216</v>
      </c>
    </row>
    <row r="14218" spans="20:20" x14ac:dyDescent="0.35">
      <c r="T14218" s="44">
        <v>14217</v>
      </c>
    </row>
    <row r="14219" spans="20:20" x14ac:dyDescent="0.35">
      <c r="T14219" s="44">
        <v>14218</v>
      </c>
    </row>
    <row r="14220" spans="20:20" x14ac:dyDescent="0.35">
      <c r="T14220" s="44">
        <v>14219</v>
      </c>
    </row>
    <row r="14221" spans="20:20" x14ac:dyDescent="0.35">
      <c r="T14221" s="44">
        <v>14220</v>
      </c>
    </row>
    <row r="14222" spans="20:20" x14ac:dyDescent="0.35">
      <c r="T14222" s="44">
        <v>14221</v>
      </c>
    </row>
    <row r="14223" spans="20:20" x14ac:dyDescent="0.35">
      <c r="T14223" s="44">
        <v>14222</v>
      </c>
    </row>
    <row r="14224" spans="20:20" x14ac:dyDescent="0.35">
      <c r="T14224" s="44">
        <v>14223</v>
      </c>
    </row>
    <row r="14225" spans="20:20" x14ac:dyDescent="0.35">
      <c r="T14225" s="44">
        <v>14224</v>
      </c>
    </row>
    <row r="14226" spans="20:20" x14ac:dyDescent="0.35">
      <c r="T14226" s="44">
        <v>14225</v>
      </c>
    </row>
    <row r="14227" spans="20:20" x14ac:dyDescent="0.35">
      <c r="T14227" s="44">
        <v>14226</v>
      </c>
    </row>
    <row r="14228" spans="20:20" x14ac:dyDescent="0.35">
      <c r="T14228" s="44">
        <v>14227</v>
      </c>
    </row>
    <row r="14229" spans="20:20" x14ac:dyDescent="0.35">
      <c r="T14229" s="44">
        <v>14228</v>
      </c>
    </row>
    <row r="14230" spans="20:20" x14ac:dyDescent="0.35">
      <c r="T14230" s="44">
        <v>14229</v>
      </c>
    </row>
    <row r="14231" spans="20:20" x14ac:dyDescent="0.35">
      <c r="T14231" s="44">
        <v>14230</v>
      </c>
    </row>
    <row r="14232" spans="20:20" x14ac:dyDescent="0.35">
      <c r="T14232" s="44">
        <v>14231</v>
      </c>
    </row>
    <row r="14233" spans="20:20" x14ac:dyDescent="0.35">
      <c r="T14233" s="44">
        <v>14232</v>
      </c>
    </row>
    <row r="14234" spans="20:20" x14ac:dyDescent="0.35">
      <c r="T14234" s="44">
        <v>14233</v>
      </c>
    </row>
    <row r="14235" spans="20:20" x14ac:dyDescent="0.35">
      <c r="T14235" s="44">
        <v>14234</v>
      </c>
    </row>
    <row r="14236" spans="20:20" x14ac:dyDescent="0.35">
      <c r="T14236" s="44">
        <v>14235</v>
      </c>
    </row>
    <row r="14237" spans="20:20" x14ac:dyDescent="0.35">
      <c r="T14237" s="44">
        <v>14236</v>
      </c>
    </row>
    <row r="14238" spans="20:20" x14ac:dyDescent="0.35">
      <c r="T14238" s="44">
        <v>14237</v>
      </c>
    </row>
    <row r="14239" spans="20:20" x14ac:dyDescent="0.35">
      <c r="T14239" s="44">
        <v>14238</v>
      </c>
    </row>
    <row r="14240" spans="20:20" x14ac:dyDescent="0.35">
      <c r="T14240" s="44">
        <v>14239</v>
      </c>
    </row>
    <row r="14241" spans="20:20" x14ac:dyDescent="0.35">
      <c r="T14241" s="44">
        <v>14240</v>
      </c>
    </row>
    <row r="14242" spans="20:20" x14ac:dyDescent="0.35">
      <c r="T14242" s="44">
        <v>14241</v>
      </c>
    </row>
    <row r="14243" spans="20:20" x14ac:dyDescent="0.35">
      <c r="T14243" s="44">
        <v>14242</v>
      </c>
    </row>
    <row r="14244" spans="20:20" x14ac:dyDescent="0.35">
      <c r="T14244" s="44">
        <v>14243</v>
      </c>
    </row>
    <row r="14245" spans="20:20" x14ac:dyDescent="0.35">
      <c r="T14245" s="44">
        <v>14244</v>
      </c>
    </row>
    <row r="14246" spans="20:20" x14ac:dyDescent="0.35">
      <c r="T14246" s="44">
        <v>14245</v>
      </c>
    </row>
    <row r="14247" spans="20:20" x14ac:dyDescent="0.35">
      <c r="T14247" s="44">
        <v>14246</v>
      </c>
    </row>
    <row r="14248" spans="20:20" x14ac:dyDescent="0.35">
      <c r="T14248" s="44">
        <v>14247</v>
      </c>
    </row>
    <row r="14249" spans="20:20" x14ac:dyDescent="0.35">
      <c r="T14249" s="44">
        <v>14248</v>
      </c>
    </row>
    <row r="14250" spans="20:20" x14ac:dyDescent="0.35">
      <c r="T14250" s="44">
        <v>14249</v>
      </c>
    </row>
    <row r="14251" spans="20:20" x14ac:dyDescent="0.35">
      <c r="T14251" s="44">
        <v>14250</v>
      </c>
    </row>
    <row r="14252" spans="20:20" x14ac:dyDescent="0.35">
      <c r="T14252" s="44">
        <v>14251</v>
      </c>
    </row>
    <row r="14253" spans="20:20" x14ac:dyDescent="0.35">
      <c r="T14253" s="44">
        <v>14252</v>
      </c>
    </row>
    <row r="14254" spans="20:20" x14ac:dyDescent="0.35">
      <c r="T14254" s="44">
        <v>14253</v>
      </c>
    </row>
    <row r="14255" spans="20:20" x14ac:dyDescent="0.35">
      <c r="T14255" s="44">
        <v>14254</v>
      </c>
    </row>
    <row r="14256" spans="20:20" x14ac:dyDescent="0.35">
      <c r="T14256" s="44">
        <v>14255</v>
      </c>
    </row>
    <row r="14257" spans="20:20" x14ac:dyDescent="0.35">
      <c r="T14257" s="44">
        <v>14256</v>
      </c>
    </row>
    <row r="14258" spans="20:20" x14ac:dyDescent="0.35">
      <c r="T14258" s="44">
        <v>14257</v>
      </c>
    </row>
    <row r="14259" spans="20:20" x14ac:dyDescent="0.35">
      <c r="T14259" s="44">
        <v>14258</v>
      </c>
    </row>
    <row r="14260" spans="20:20" x14ac:dyDescent="0.35">
      <c r="T14260" s="44">
        <v>14259</v>
      </c>
    </row>
    <row r="14261" spans="20:20" x14ac:dyDescent="0.35">
      <c r="T14261" s="44">
        <v>14260</v>
      </c>
    </row>
    <row r="14262" spans="20:20" x14ac:dyDescent="0.35">
      <c r="T14262" s="44">
        <v>14261</v>
      </c>
    </row>
    <row r="14263" spans="20:20" x14ac:dyDescent="0.35">
      <c r="T14263" s="44">
        <v>14262</v>
      </c>
    </row>
    <row r="14264" spans="20:20" x14ac:dyDescent="0.35">
      <c r="T14264" s="44">
        <v>14263</v>
      </c>
    </row>
    <row r="14265" spans="20:20" x14ac:dyDescent="0.35">
      <c r="T14265" s="44">
        <v>14264</v>
      </c>
    </row>
    <row r="14266" spans="20:20" x14ac:dyDescent="0.35">
      <c r="T14266" s="44">
        <v>14265</v>
      </c>
    </row>
    <row r="14267" spans="20:20" x14ac:dyDescent="0.35">
      <c r="T14267" s="44">
        <v>14266</v>
      </c>
    </row>
    <row r="14268" spans="20:20" x14ac:dyDescent="0.35">
      <c r="T14268" s="44">
        <v>14267</v>
      </c>
    </row>
    <row r="14269" spans="20:20" x14ac:dyDescent="0.35">
      <c r="T14269" s="44">
        <v>14268</v>
      </c>
    </row>
    <row r="14270" spans="20:20" x14ac:dyDescent="0.35">
      <c r="T14270" s="44">
        <v>14269</v>
      </c>
    </row>
    <row r="14271" spans="20:20" x14ac:dyDescent="0.35">
      <c r="T14271" s="44">
        <v>14270</v>
      </c>
    </row>
    <row r="14272" spans="20:20" x14ac:dyDescent="0.35">
      <c r="T14272" s="44">
        <v>14271</v>
      </c>
    </row>
    <row r="14273" spans="20:20" x14ac:dyDescent="0.35">
      <c r="T14273" s="44">
        <v>14272</v>
      </c>
    </row>
    <row r="14274" spans="20:20" x14ac:dyDescent="0.35">
      <c r="T14274" s="44">
        <v>14273</v>
      </c>
    </row>
    <row r="14275" spans="20:20" x14ac:dyDescent="0.35">
      <c r="T14275" s="44">
        <v>14274</v>
      </c>
    </row>
    <row r="14276" spans="20:20" x14ac:dyDescent="0.35">
      <c r="T14276" s="44">
        <v>14275</v>
      </c>
    </row>
    <row r="14277" spans="20:20" x14ac:dyDescent="0.35">
      <c r="T14277" s="44">
        <v>14276</v>
      </c>
    </row>
    <row r="14278" spans="20:20" x14ac:dyDescent="0.35">
      <c r="T14278" s="44">
        <v>14277</v>
      </c>
    </row>
    <row r="14279" spans="20:20" x14ac:dyDescent="0.35">
      <c r="T14279" s="44">
        <v>14278</v>
      </c>
    </row>
    <row r="14280" spans="20:20" x14ac:dyDescent="0.35">
      <c r="T14280" s="44">
        <v>14279</v>
      </c>
    </row>
    <row r="14281" spans="20:20" x14ac:dyDescent="0.35">
      <c r="T14281" s="44">
        <v>14280</v>
      </c>
    </row>
    <row r="14282" spans="20:20" x14ac:dyDescent="0.35">
      <c r="T14282" s="44">
        <v>14281</v>
      </c>
    </row>
    <row r="14283" spans="20:20" x14ac:dyDescent="0.35">
      <c r="T14283" s="44">
        <v>14282</v>
      </c>
    </row>
    <row r="14284" spans="20:20" x14ac:dyDescent="0.35">
      <c r="T14284" s="44">
        <v>14283</v>
      </c>
    </row>
    <row r="14285" spans="20:20" x14ac:dyDescent="0.35">
      <c r="T14285" s="44">
        <v>14284</v>
      </c>
    </row>
    <row r="14286" spans="20:20" x14ac:dyDescent="0.35">
      <c r="T14286" s="44">
        <v>14285</v>
      </c>
    </row>
    <row r="14287" spans="20:20" x14ac:dyDescent="0.35">
      <c r="T14287" s="44">
        <v>14286</v>
      </c>
    </row>
    <row r="14288" spans="20:20" x14ac:dyDescent="0.35">
      <c r="T14288" s="44">
        <v>14287</v>
      </c>
    </row>
    <row r="14289" spans="20:20" x14ac:dyDescent="0.35">
      <c r="T14289" s="44">
        <v>14288</v>
      </c>
    </row>
    <row r="14290" spans="20:20" x14ac:dyDescent="0.35">
      <c r="T14290" s="44">
        <v>14289</v>
      </c>
    </row>
    <row r="14291" spans="20:20" x14ac:dyDescent="0.35">
      <c r="T14291" s="44">
        <v>14290</v>
      </c>
    </row>
    <row r="14292" spans="20:20" x14ac:dyDescent="0.35">
      <c r="T14292" s="44">
        <v>14291</v>
      </c>
    </row>
    <row r="14293" spans="20:20" x14ac:dyDescent="0.35">
      <c r="T14293" s="44">
        <v>14292</v>
      </c>
    </row>
    <row r="14294" spans="20:20" x14ac:dyDescent="0.35">
      <c r="T14294" s="44">
        <v>14293</v>
      </c>
    </row>
    <row r="14295" spans="20:20" x14ac:dyDescent="0.35">
      <c r="T14295" s="44">
        <v>14294</v>
      </c>
    </row>
    <row r="14296" spans="20:20" x14ac:dyDescent="0.35">
      <c r="T14296" s="44">
        <v>14295</v>
      </c>
    </row>
    <row r="14297" spans="20:20" x14ac:dyDescent="0.35">
      <c r="T14297" s="44">
        <v>14296</v>
      </c>
    </row>
    <row r="14298" spans="20:20" x14ac:dyDescent="0.35">
      <c r="T14298" s="44">
        <v>14297</v>
      </c>
    </row>
    <row r="14299" spans="20:20" x14ac:dyDescent="0.35">
      <c r="T14299" s="44">
        <v>14298</v>
      </c>
    </row>
    <row r="14300" spans="20:20" x14ac:dyDescent="0.35">
      <c r="T14300" s="44">
        <v>14299</v>
      </c>
    </row>
    <row r="14301" spans="20:20" x14ac:dyDescent="0.35">
      <c r="T14301" s="44">
        <v>14300</v>
      </c>
    </row>
    <row r="14302" spans="20:20" x14ac:dyDescent="0.35">
      <c r="T14302" s="44">
        <v>14301</v>
      </c>
    </row>
    <row r="14303" spans="20:20" x14ac:dyDescent="0.35">
      <c r="T14303" s="44">
        <v>14302</v>
      </c>
    </row>
    <row r="14304" spans="20:20" x14ac:dyDescent="0.35">
      <c r="T14304" s="44">
        <v>14303</v>
      </c>
    </row>
    <row r="14305" spans="20:20" x14ac:dyDescent="0.35">
      <c r="T14305" s="44">
        <v>14304</v>
      </c>
    </row>
    <row r="14306" spans="20:20" x14ac:dyDescent="0.35">
      <c r="T14306" s="44">
        <v>14305</v>
      </c>
    </row>
    <row r="14307" spans="20:20" x14ac:dyDescent="0.35">
      <c r="T14307" s="44">
        <v>14306</v>
      </c>
    </row>
    <row r="14308" spans="20:20" x14ac:dyDescent="0.35">
      <c r="T14308" s="44">
        <v>14307</v>
      </c>
    </row>
    <row r="14309" spans="20:20" x14ac:dyDescent="0.35">
      <c r="T14309" s="44">
        <v>14308</v>
      </c>
    </row>
    <row r="14310" spans="20:20" x14ac:dyDescent="0.35">
      <c r="T14310" s="44">
        <v>14309</v>
      </c>
    </row>
    <row r="14311" spans="20:20" x14ac:dyDescent="0.35">
      <c r="T14311" s="44">
        <v>14310</v>
      </c>
    </row>
    <row r="14312" spans="20:20" x14ac:dyDescent="0.35">
      <c r="T14312" s="44">
        <v>14311</v>
      </c>
    </row>
    <row r="14313" spans="20:20" x14ac:dyDescent="0.35">
      <c r="T14313" s="44">
        <v>14312</v>
      </c>
    </row>
    <row r="14314" spans="20:20" x14ac:dyDescent="0.35">
      <c r="T14314" s="44">
        <v>14313</v>
      </c>
    </row>
    <row r="14315" spans="20:20" x14ac:dyDescent="0.35">
      <c r="T14315" s="44">
        <v>14314</v>
      </c>
    </row>
    <row r="14316" spans="20:20" x14ac:dyDescent="0.35">
      <c r="T14316" s="44">
        <v>14315</v>
      </c>
    </row>
    <row r="14317" spans="20:20" x14ac:dyDescent="0.35">
      <c r="T14317" s="44">
        <v>14316</v>
      </c>
    </row>
    <row r="14318" spans="20:20" x14ac:dyDescent="0.35">
      <c r="T14318" s="44">
        <v>14317</v>
      </c>
    </row>
    <row r="14319" spans="20:20" x14ac:dyDescent="0.35">
      <c r="T14319" s="44">
        <v>14318</v>
      </c>
    </row>
    <row r="14320" spans="20:20" x14ac:dyDescent="0.35">
      <c r="T14320" s="44">
        <v>14319</v>
      </c>
    </row>
    <row r="14321" spans="20:20" x14ac:dyDescent="0.35">
      <c r="T14321" s="44">
        <v>14320</v>
      </c>
    </row>
    <row r="14322" spans="20:20" x14ac:dyDescent="0.35">
      <c r="T14322" s="44">
        <v>14321</v>
      </c>
    </row>
    <row r="14323" spans="20:20" x14ac:dyDescent="0.35">
      <c r="T14323" s="44">
        <v>14322</v>
      </c>
    </row>
    <row r="14324" spans="20:20" x14ac:dyDescent="0.35">
      <c r="T14324" s="44">
        <v>14323</v>
      </c>
    </row>
    <row r="14325" spans="20:20" x14ac:dyDescent="0.35">
      <c r="T14325" s="44">
        <v>14324</v>
      </c>
    </row>
    <row r="14326" spans="20:20" x14ac:dyDescent="0.35">
      <c r="T14326" s="44">
        <v>14325</v>
      </c>
    </row>
    <row r="14327" spans="20:20" x14ac:dyDescent="0.35">
      <c r="T14327" s="44">
        <v>14326</v>
      </c>
    </row>
    <row r="14328" spans="20:20" x14ac:dyDescent="0.35">
      <c r="T14328" s="44">
        <v>14327</v>
      </c>
    </row>
    <row r="14329" spans="20:20" x14ac:dyDescent="0.35">
      <c r="T14329" s="44">
        <v>14328</v>
      </c>
    </row>
    <row r="14330" spans="20:20" x14ac:dyDescent="0.35">
      <c r="T14330" s="44">
        <v>14329</v>
      </c>
    </row>
    <row r="14331" spans="20:20" x14ac:dyDescent="0.35">
      <c r="T14331" s="44">
        <v>14330</v>
      </c>
    </row>
    <row r="14332" spans="20:20" x14ac:dyDescent="0.35">
      <c r="T14332" s="44">
        <v>14331</v>
      </c>
    </row>
    <row r="14333" spans="20:20" x14ac:dyDescent="0.35">
      <c r="T14333" s="44">
        <v>14332</v>
      </c>
    </row>
    <row r="14334" spans="20:20" x14ac:dyDescent="0.35">
      <c r="T14334" s="44">
        <v>14333</v>
      </c>
    </row>
    <row r="14335" spans="20:20" x14ac:dyDescent="0.35">
      <c r="T14335" s="44">
        <v>14334</v>
      </c>
    </row>
    <row r="14336" spans="20:20" x14ac:dyDescent="0.35">
      <c r="T14336" s="44">
        <v>14335</v>
      </c>
    </row>
    <row r="14337" spans="20:20" x14ac:dyDescent="0.35">
      <c r="T14337" s="44">
        <v>14336</v>
      </c>
    </row>
    <row r="14338" spans="20:20" x14ac:dyDescent="0.35">
      <c r="T14338" s="44">
        <v>14337</v>
      </c>
    </row>
    <row r="14339" spans="20:20" x14ac:dyDescent="0.35">
      <c r="T14339" s="44">
        <v>14338</v>
      </c>
    </row>
    <row r="14340" spans="20:20" x14ac:dyDescent="0.35">
      <c r="T14340" s="44">
        <v>14339</v>
      </c>
    </row>
    <row r="14341" spans="20:20" x14ac:dyDescent="0.35">
      <c r="T14341" s="44">
        <v>14340</v>
      </c>
    </row>
    <row r="14342" spans="20:20" x14ac:dyDescent="0.35">
      <c r="T14342" s="44">
        <v>14341</v>
      </c>
    </row>
    <row r="14343" spans="20:20" x14ac:dyDescent="0.35">
      <c r="T14343" s="44">
        <v>14342</v>
      </c>
    </row>
    <row r="14344" spans="20:20" x14ac:dyDescent="0.35">
      <c r="T14344" s="44">
        <v>14343</v>
      </c>
    </row>
    <row r="14345" spans="20:20" x14ac:dyDescent="0.35">
      <c r="T14345" s="44">
        <v>14344</v>
      </c>
    </row>
    <row r="14346" spans="20:20" x14ac:dyDescent="0.35">
      <c r="T14346" s="44">
        <v>14345</v>
      </c>
    </row>
    <row r="14347" spans="20:20" x14ac:dyDescent="0.35">
      <c r="T14347" s="44">
        <v>14346</v>
      </c>
    </row>
    <row r="14348" spans="20:20" x14ac:dyDescent="0.35">
      <c r="T14348" s="44">
        <v>14347</v>
      </c>
    </row>
    <row r="14349" spans="20:20" x14ac:dyDescent="0.35">
      <c r="T14349" s="44">
        <v>14348</v>
      </c>
    </row>
    <row r="14350" spans="20:20" x14ac:dyDescent="0.35">
      <c r="T14350" s="44">
        <v>14349</v>
      </c>
    </row>
    <row r="14351" spans="20:20" x14ac:dyDescent="0.35">
      <c r="T14351" s="44">
        <v>14350</v>
      </c>
    </row>
    <row r="14352" spans="20:20" x14ac:dyDescent="0.35">
      <c r="T14352" s="44">
        <v>14351</v>
      </c>
    </row>
    <row r="14353" spans="20:20" x14ac:dyDescent="0.35">
      <c r="T14353" s="44">
        <v>14352</v>
      </c>
    </row>
    <row r="14354" spans="20:20" x14ac:dyDescent="0.35">
      <c r="T14354" s="44">
        <v>14353</v>
      </c>
    </row>
    <row r="14355" spans="20:20" x14ac:dyDescent="0.35">
      <c r="T14355" s="44">
        <v>14354</v>
      </c>
    </row>
    <row r="14356" spans="20:20" x14ac:dyDescent="0.35">
      <c r="T14356" s="44">
        <v>14355</v>
      </c>
    </row>
    <row r="14357" spans="20:20" x14ac:dyDescent="0.35">
      <c r="T14357" s="44">
        <v>14356</v>
      </c>
    </row>
    <row r="14358" spans="20:20" x14ac:dyDescent="0.35">
      <c r="T14358" s="44">
        <v>14357</v>
      </c>
    </row>
    <row r="14359" spans="20:20" x14ac:dyDescent="0.35">
      <c r="T14359" s="44">
        <v>14358</v>
      </c>
    </row>
    <row r="14360" spans="20:20" x14ac:dyDescent="0.35">
      <c r="T14360" s="44">
        <v>14359</v>
      </c>
    </row>
    <row r="14361" spans="20:20" x14ac:dyDescent="0.35">
      <c r="T14361" s="44">
        <v>14360</v>
      </c>
    </row>
    <row r="14362" spans="20:20" x14ac:dyDescent="0.35">
      <c r="T14362" s="44">
        <v>14361</v>
      </c>
    </row>
    <row r="14363" spans="20:20" x14ac:dyDescent="0.35">
      <c r="T14363" s="44">
        <v>14362</v>
      </c>
    </row>
    <row r="14364" spans="20:20" x14ac:dyDescent="0.35">
      <c r="T14364" s="44">
        <v>14363</v>
      </c>
    </row>
    <row r="14365" spans="20:20" x14ac:dyDescent="0.35">
      <c r="T14365" s="44">
        <v>14364</v>
      </c>
    </row>
    <row r="14366" spans="20:20" x14ac:dyDescent="0.35">
      <c r="T14366" s="44">
        <v>14365</v>
      </c>
    </row>
    <row r="14367" spans="20:20" x14ac:dyDescent="0.35">
      <c r="T14367" s="44">
        <v>14366</v>
      </c>
    </row>
    <row r="14368" spans="20:20" x14ac:dyDescent="0.35">
      <c r="T14368" s="44">
        <v>14367</v>
      </c>
    </row>
    <row r="14369" spans="20:20" x14ac:dyDescent="0.35">
      <c r="T14369" s="44">
        <v>14368</v>
      </c>
    </row>
    <row r="14370" spans="20:20" x14ac:dyDescent="0.35">
      <c r="T14370" s="44">
        <v>14369</v>
      </c>
    </row>
    <row r="14371" spans="20:20" x14ac:dyDescent="0.35">
      <c r="T14371" s="44">
        <v>14370</v>
      </c>
    </row>
    <row r="14372" spans="20:20" x14ac:dyDescent="0.35">
      <c r="T14372" s="44">
        <v>14371</v>
      </c>
    </row>
    <row r="14373" spans="20:20" x14ac:dyDescent="0.35">
      <c r="T14373" s="44">
        <v>14372</v>
      </c>
    </row>
    <row r="14374" spans="20:20" x14ac:dyDescent="0.35">
      <c r="T14374" s="44">
        <v>14373</v>
      </c>
    </row>
    <row r="14375" spans="20:20" x14ac:dyDescent="0.35">
      <c r="T14375" s="44">
        <v>14374</v>
      </c>
    </row>
    <row r="14376" spans="20:20" x14ac:dyDescent="0.35">
      <c r="T14376" s="44">
        <v>14375</v>
      </c>
    </row>
    <row r="14377" spans="20:20" x14ac:dyDescent="0.35">
      <c r="T14377" s="44">
        <v>14376</v>
      </c>
    </row>
    <row r="14378" spans="20:20" x14ac:dyDescent="0.35">
      <c r="T14378" s="44">
        <v>14377</v>
      </c>
    </row>
    <row r="14379" spans="20:20" x14ac:dyDescent="0.35">
      <c r="T14379" s="44">
        <v>14378</v>
      </c>
    </row>
    <row r="14380" spans="20:20" x14ac:dyDescent="0.35">
      <c r="T14380" s="44">
        <v>14379</v>
      </c>
    </row>
    <row r="14381" spans="20:20" x14ac:dyDescent="0.35">
      <c r="T14381" s="44">
        <v>14380</v>
      </c>
    </row>
    <row r="14382" spans="20:20" x14ac:dyDescent="0.35">
      <c r="T14382" s="44">
        <v>14381</v>
      </c>
    </row>
    <row r="14383" spans="20:20" x14ac:dyDescent="0.35">
      <c r="T14383" s="44">
        <v>14382</v>
      </c>
    </row>
    <row r="14384" spans="20:20" x14ac:dyDescent="0.35">
      <c r="T14384" s="44">
        <v>14383</v>
      </c>
    </row>
    <row r="14385" spans="20:20" x14ac:dyDescent="0.35">
      <c r="T14385" s="44">
        <v>14384</v>
      </c>
    </row>
    <row r="14386" spans="20:20" x14ac:dyDescent="0.35">
      <c r="T14386" s="44">
        <v>14385</v>
      </c>
    </row>
    <row r="14387" spans="20:20" x14ac:dyDescent="0.35">
      <c r="T14387" s="44">
        <v>14386</v>
      </c>
    </row>
    <row r="14388" spans="20:20" x14ac:dyDescent="0.35">
      <c r="T14388" s="44">
        <v>14387</v>
      </c>
    </row>
    <row r="14389" spans="20:20" x14ac:dyDescent="0.35">
      <c r="T14389" s="44">
        <v>14388</v>
      </c>
    </row>
    <row r="14390" spans="20:20" x14ac:dyDescent="0.35">
      <c r="T14390" s="44">
        <v>14389</v>
      </c>
    </row>
    <row r="14391" spans="20:20" x14ac:dyDescent="0.35">
      <c r="T14391" s="44">
        <v>14390</v>
      </c>
    </row>
    <row r="14392" spans="20:20" x14ac:dyDescent="0.35">
      <c r="T14392" s="44">
        <v>14391</v>
      </c>
    </row>
    <row r="14393" spans="20:20" x14ac:dyDescent="0.35">
      <c r="T14393" s="44">
        <v>14392</v>
      </c>
    </row>
    <row r="14394" spans="20:20" x14ac:dyDescent="0.35">
      <c r="T14394" s="44">
        <v>14393</v>
      </c>
    </row>
    <row r="14395" spans="20:20" x14ac:dyDescent="0.35">
      <c r="T14395" s="44">
        <v>14394</v>
      </c>
    </row>
    <row r="14396" spans="20:20" x14ac:dyDescent="0.35">
      <c r="T14396" s="44">
        <v>14395</v>
      </c>
    </row>
    <row r="14397" spans="20:20" x14ac:dyDescent="0.35">
      <c r="T14397" s="44">
        <v>14396</v>
      </c>
    </row>
    <row r="14398" spans="20:20" x14ac:dyDescent="0.35">
      <c r="T14398" s="44">
        <v>14397</v>
      </c>
    </row>
    <row r="14399" spans="20:20" x14ac:dyDescent="0.35">
      <c r="T14399" s="44">
        <v>14398</v>
      </c>
    </row>
    <row r="14400" spans="20:20" x14ac:dyDescent="0.35">
      <c r="T14400" s="44">
        <v>14399</v>
      </c>
    </row>
    <row r="14401" spans="20:20" x14ac:dyDescent="0.35">
      <c r="T14401" s="44">
        <v>14400</v>
      </c>
    </row>
    <row r="14402" spans="20:20" x14ac:dyDescent="0.35">
      <c r="T14402" s="44">
        <v>14401</v>
      </c>
    </row>
    <row r="14403" spans="20:20" x14ac:dyDescent="0.35">
      <c r="T14403" s="44">
        <v>14402</v>
      </c>
    </row>
    <row r="14404" spans="20:20" x14ac:dyDescent="0.35">
      <c r="T14404" s="44">
        <v>14403</v>
      </c>
    </row>
    <row r="14405" spans="20:20" x14ac:dyDescent="0.35">
      <c r="T14405" s="44">
        <v>14404</v>
      </c>
    </row>
    <row r="14406" spans="20:20" x14ac:dyDescent="0.35">
      <c r="T14406" s="44">
        <v>14405</v>
      </c>
    </row>
    <row r="14407" spans="20:20" x14ac:dyDescent="0.35">
      <c r="T14407" s="44">
        <v>14406</v>
      </c>
    </row>
    <row r="14408" spans="20:20" x14ac:dyDescent="0.35">
      <c r="T14408" s="44">
        <v>14407</v>
      </c>
    </row>
    <row r="14409" spans="20:20" x14ac:dyDescent="0.35">
      <c r="T14409" s="44">
        <v>14408</v>
      </c>
    </row>
    <row r="14410" spans="20:20" x14ac:dyDescent="0.35">
      <c r="T14410" s="44">
        <v>14409</v>
      </c>
    </row>
    <row r="14411" spans="20:20" x14ac:dyDescent="0.35">
      <c r="T14411" s="44">
        <v>14410</v>
      </c>
    </row>
    <row r="14412" spans="20:20" x14ac:dyDescent="0.35">
      <c r="T14412" s="44">
        <v>14411</v>
      </c>
    </row>
    <row r="14413" spans="20:20" x14ac:dyDescent="0.35">
      <c r="T14413" s="44">
        <v>14412</v>
      </c>
    </row>
    <row r="14414" spans="20:20" x14ac:dyDescent="0.35">
      <c r="T14414" s="44">
        <v>14413</v>
      </c>
    </row>
    <row r="14415" spans="20:20" x14ac:dyDescent="0.35">
      <c r="T14415" s="44">
        <v>14414</v>
      </c>
    </row>
    <row r="14416" spans="20:20" x14ac:dyDescent="0.35">
      <c r="T14416" s="44">
        <v>14415</v>
      </c>
    </row>
    <row r="14417" spans="20:20" x14ac:dyDescent="0.35">
      <c r="T14417" s="44">
        <v>14416</v>
      </c>
    </row>
    <row r="14418" spans="20:20" x14ac:dyDescent="0.35">
      <c r="T14418" s="44">
        <v>14417</v>
      </c>
    </row>
    <row r="14419" spans="20:20" x14ac:dyDescent="0.35">
      <c r="T14419" s="44">
        <v>14418</v>
      </c>
    </row>
    <row r="14420" spans="20:20" x14ac:dyDescent="0.35">
      <c r="T14420" s="44">
        <v>14419</v>
      </c>
    </row>
    <row r="14421" spans="20:20" x14ac:dyDescent="0.35">
      <c r="T14421" s="44">
        <v>14420</v>
      </c>
    </row>
    <row r="14422" spans="20:20" x14ac:dyDescent="0.35">
      <c r="T14422" s="44">
        <v>14421</v>
      </c>
    </row>
    <row r="14423" spans="20:20" x14ac:dyDescent="0.35">
      <c r="T14423" s="44">
        <v>14422</v>
      </c>
    </row>
    <row r="14424" spans="20:20" x14ac:dyDescent="0.35">
      <c r="T14424" s="44">
        <v>14423</v>
      </c>
    </row>
    <row r="14425" spans="20:20" x14ac:dyDescent="0.35">
      <c r="T14425" s="44">
        <v>14424</v>
      </c>
    </row>
    <row r="14426" spans="20:20" x14ac:dyDescent="0.35">
      <c r="T14426" s="44">
        <v>14425</v>
      </c>
    </row>
    <row r="14427" spans="20:20" x14ac:dyDescent="0.35">
      <c r="T14427" s="44">
        <v>14426</v>
      </c>
    </row>
    <row r="14428" spans="20:20" x14ac:dyDescent="0.35">
      <c r="T14428" s="44">
        <v>14427</v>
      </c>
    </row>
    <row r="14429" spans="20:20" x14ac:dyDescent="0.35">
      <c r="T14429" s="44">
        <v>14428</v>
      </c>
    </row>
    <row r="14430" spans="20:20" x14ac:dyDescent="0.35">
      <c r="T14430" s="44">
        <v>14429</v>
      </c>
    </row>
    <row r="14431" spans="20:20" x14ac:dyDescent="0.35">
      <c r="T14431" s="44">
        <v>14430</v>
      </c>
    </row>
    <row r="14432" spans="20:20" x14ac:dyDescent="0.35">
      <c r="T14432" s="44">
        <v>14431</v>
      </c>
    </row>
    <row r="14433" spans="20:20" x14ac:dyDescent="0.35">
      <c r="T14433" s="44">
        <v>14432</v>
      </c>
    </row>
    <row r="14434" spans="20:20" x14ac:dyDescent="0.35">
      <c r="T14434" s="44">
        <v>14433</v>
      </c>
    </row>
    <row r="14435" spans="20:20" x14ac:dyDescent="0.35">
      <c r="T14435" s="44">
        <v>14434</v>
      </c>
    </row>
    <row r="14436" spans="20:20" x14ac:dyDescent="0.35">
      <c r="T14436" s="44">
        <v>14435</v>
      </c>
    </row>
    <row r="14437" spans="20:20" x14ac:dyDescent="0.35">
      <c r="T14437" s="44">
        <v>14436</v>
      </c>
    </row>
    <row r="14438" spans="20:20" x14ac:dyDescent="0.35">
      <c r="T14438" s="44">
        <v>14437</v>
      </c>
    </row>
    <row r="14439" spans="20:20" x14ac:dyDescent="0.35">
      <c r="T14439" s="44">
        <v>14438</v>
      </c>
    </row>
    <row r="14440" spans="20:20" x14ac:dyDescent="0.35">
      <c r="T14440" s="44">
        <v>14439</v>
      </c>
    </row>
    <row r="14441" spans="20:20" x14ac:dyDescent="0.35">
      <c r="T14441" s="44">
        <v>14440</v>
      </c>
    </row>
    <row r="14442" spans="20:20" x14ac:dyDescent="0.35">
      <c r="T14442" s="44">
        <v>14441</v>
      </c>
    </row>
    <row r="14443" spans="20:20" x14ac:dyDescent="0.35">
      <c r="T14443" s="44">
        <v>14442</v>
      </c>
    </row>
    <row r="14444" spans="20:20" x14ac:dyDescent="0.35">
      <c r="T14444" s="44">
        <v>14443</v>
      </c>
    </row>
    <row r="14445" spans="20:20" x14ac:dyDescent="0.35">
      <c r="T14445" s="44">
        <v>14444</v>
      </c>
    </row>
    <row r="14446" spans="20:20" x14ac:dyDescent="0.35">
      <c r="T14446" s="44">
        <v>14445</v>
      </c>
    </row>
    <row r="14447" spans="20:20" x14ac:dyDescent="0.35">
      <c r="T14447" s="44">
        <v>14446</v>
      </c>
    </row>
    <row r="14448" spans="20:20" x14ac:dyDescent="0.35">
      <c r="T14448" s="44">
        <v>14447</v>
      </c>
    </row>
    <row r="14449" spans="20:20" x14ac:dyDescent="0.35">
      <c r="T14449" s="44">
        <v>14448</v>
      </c>
    </row>
    <row r="14450" spans="20:20" x14ac:dyDescent="0.35">
      <c r="T14450" s="44">
        <v>14449</v>
      </c>
    </row>
    <row r="14451" spans="20:20" x14ac:dyDescent="0.35">
      <c r="T14451" s="44">
        <v>14450</v>
      </c>
    </row>
    <row r="14452" spans="20:20" x14ac:dyDescent="0.35">
      <c r="T14452" s="44">
        <v>14451</v>
      </c>
    </row>
    <row r="14453" spans="20:20" x14ac:dyDescent="0.35">
      <c r="T14453" s="44">
        <v>14452</v>
      </c>
    </row>
    <row r="14454" spans="20:20" x14ac:dyDescent="0.35">
      <c r="T14454" s="44">
        <v>14453</v>
      </c>
    </row>
    <row r="14455" spans="20:20" x14ac:dyDescent="0.35">
      <c r="T14455" s="44">
        <v>14454</v>
      </c>
    </row>
    <row r="14456" spans="20:20" x14ac:dyDescent="0.35">
      <c r="T14456" s="44">
        <v>14455</v>
      </c>
    </row>
    <row r="14457" spans="20:20" x14ac:dyDescent="0.35">
      <c r="T14457" s="44">
        <v>14456</v>
      </c>
    </row>
    <row r="14458" spans="20:20" x14ac:dyDescent="0.35">
      <c r="T14458" s="44">
        <v>14457</v>
      </c>
    </row>
    <row r="14459" spans="20:20" x14ac:dyDescent="0.35">
      <c r="T14459" s="44">
        <v>14458</v>
      </c>
    </row>
    <row r="14460" spans="20:20" x14ac:dyDescent="0.35">
      <c r="T14460" s="44">
        <v>14459</v>
      </c>
    </row>
    <row r="14461" spans="20:20" x14ac:dyDescent="0.35">
      <c r="T14461" s="44">
        <v>14460</v>
      </c>
    </row>
    <row r="14462" spans="20:20" x14ac:dyDescent="0.35">
      <c r="T14462" s="44">
        <v>14461</v>
      </c>
    </row>
    <row r="14463" spans="20:20" x14ac:dyDescent="0.35">
      <c r="T14463" s="44">
        <v>14462</v>
      </c>
    </row>
    <row r="14464" spans="20:20" x14ac:dyDescent="0.35">
      <c r="T14464" s="44">
        <v>14463</v>
      </c>
    </row>
    <row r="14465" spans="20:20" x14ac:dyDescent="0.35">
      <c r="T14465" s="44">
        <v>14464</v>
      </c>
    </row>
    <row r="14466" spans="20:20" x14ac:dyDescent="0.35">
      <c r="T14466" s="44">
        <v>14465</v>
      </c>
    </row>
    <row r="14467" spans="20:20" x14ac:dyDescent="0.35">
      <c r="T14467" s="44">
        <v>14466</v>
      </c>
    </row>
    <row r="14468" spans="20:20" x14ac:dyDescent="0.35">
      <c r="T14468" s="44">
        <v>14467</v>
      </c>
    </row>
    <row r="14469" spans="20:20" x14ac:dyDescent="0.35">
      <c r="T14469" s="44">
        <v>14468</v>
      </c>
    </row>
    <row r="14470" spans="20:20" x14ac:dyDescent="0.35">
      <c r="T14470" s="44">
        <v>14469</v>
      </c>
    </row>
    <row r="14471" spans="20:20" x14ac:dyDescent="0.35">
      <c r="T14471" s="44">
        <v>14470</v>
      </c>
    </row>
    <row r="14472" spans="20:20" x14ac:dyDescent="0.35">
      <c r="T14472" s="44">
        <v>14471</v>
      </c>
    </row>
    <row r="14473" spans="20:20" x14ac:dyDescent="0.35">
      <c r="T14473" s="44">
        <v>14472</v>
      </c>
    </row>
    <row r="14474" spans="20:20" x14ac:dyDescent="0.35">
      <c r="T14474" s="44">
        <v>14473</v>
      </c>
    </row>
    <row r="14475" spans="20:20" x14ac:dyDescent="0.35">
      <c r="T14475" s="44">
        <v>14474</v>
      </c>
    </row>
    <row r="14476" spans="20:20" x14ac:dyDescent="0.35">
      <c r="T14476" s="44">
        <v>14475</v>
      </c>
    </row>
    <row r="14477" spans="20:20" x14ac:dyDescent="0.35">
      <c r="T14477" s="44">
        <v>14476</v>
      </c>
    </row>
    <row r="14478" spans="20:20" x14ac:dyDescent="0.35">
      <c r="T14478" s="44">
        <v>14477</v>
      </c>
    </row>
    <row r="14479" spans="20:20" x14ac:dyDescent="0.35">
      <c r="T14479" s="44">
        <v>14478</v>
      </c>
    </row>
    <row r="14480" spans="20:20" x14ac:dyDescent="0.35">
      <c r="T14480" s="44">
        <v>14479</v>
      </c>
    </row>
    <row r="14481" spans="20:20" x14ac:dyDescent="0.35">
      <c r="T14481" s="44">
        <v>14480</v>
      </c>
    </row>
    <row r="14482" spans="20:20" x14ac:dyDescent="0.35">
      <c r="T14482" s="44">
        <v>14481</v>
      </c>
    </row>
    <row r="14483" spans="20:20" x14ac:dyDescent="0.35">
      <c r="T14483" s="44">
        <v>14482</v>
      </c>
    </row>
    <row r="14484" spans="20:20" x14ac:dyDescent="0.35">
      <c r="T14484" s="44">
        <v>14483</v>
      </c>
    </row>
    <row r="14485" spans="20:20" x14ac:dyDescent="0.35">
      <c r="T14485" s="44">
        <v>14484</v>
      </c>
    </row>
    <row r="14486" spans="20:20" x14ac:dyDescent="0.35">
      <c r="T14486" s="44">
        <v>14485</v>
      </c>
    </row>
    <row r="14487" spans="20:20" x14ac:dyDescent="0.35">
      <c r="T14487" s="44">
        <v>14486</v>
      </c>
    </row>
    <row r="14488" spans="20:20" x14ac:dyDescent="0.35">
      <c r="T14488" s="44">
        <v>14487</v>
      </c>
    </row>
    <row r="14489" spans="20:20" x14ac:dyDescent="0.35">
      <c r="T14489" s="44">
        <v>14488</v>
      </c>
    </row>
    <row r="14490" spans="20:20" x14ac:dyDescent="0.35">
      <c r="T14490" s="44">
        <v>14489</v>
      </c>
    </row>
    <row r="14491" spans="20:20" x14ac:dyDescent="0.35">
      <c r="T14491" s="44">
        <v>14490</v>
      </c>
    </row>
    <row r="14492" spans="20:20" x14ac:dyDescent="0.35">
      <c r="T14492" s="44">
        <v>14491</v>
      </c>
    </row>
    <row r="14493" spans="20:20" x14ac:dyDescent="0.35">
      <c r="T14493" s="44">
        <v>14492</v>
      </c>
    </row>
    <row r="14494" spans="20:20" x14ac:dyDescent="0.35">
      <c r="T14494" s="44">
        <v>14493</v>
      </c>
    </row>
    <row r="14495" spans="20:20" x14ac:dyDescent="0.35">
      <c r="T14495" s="44">
        <v>14494</v>
      </c>
    </row>
    <row r="14496" spans="20:20" x14ac:dyDescent="0.35">
      <c r="T14496" s="44">
        <v>14495</v>
      </c>
    </row>
    <row r="14497" spans="20:20" x14ac:dyDescent="0.35">
      <c r="T14497" s="44">
        <v>14496</v>
      </c>
    </row>
    <row r="14498" spans="20:20" x14ac:dyDescent="0.35">
      <c r="T14498" s="44">
        <v>14497</v>
      </c>
    </row>
    <row r="14499" spans="20:20" x14ac:dyDescent="0.35">
      <c r="T14499" s="44">
        <v>14498</v>
      </c>
    </row>
    <row r="14500" spans="20:20" x14ac:dyDescent="0.35">
      <c r="T14500" s="44">
        <v>14499</v>
      </c>
    </row>
    <row r="14501" spans="20:20" x14ac:dyDescent="0.35">
      <c r="T14501" s="44">
        <v>14500</v>
      </c>
    </row>
    <row r="14502" spans="20:20" x14ac:dyDescent="0.35">
      <c r="T14502" s="44">
        <v>14501</v>
      </c>
    </row>
    <row r="14503" spans="20:20" x14ac:dyDescent="0.35">
      <c r="T14503" s="44">
        <v>14502</v>
      </c>
    </row>
    <row r="14504" spans="20:20" x14ac:dyDescent="0.35">
      <c r="T14504" s="44">
        <v>14503</v>
      </c>
    </row>
    <row r="14505" spans="20:20" x14ac:dyDescent="0.35">
      <c r="T14505" s="44">
        <v>14504</v>
      </c>
    </row>
    <row r="14506" spans="20:20" x14ac:dyDescent="0.35">
      <c r="T14506" s="44">
        <v>14505</v>
      </c>
    </row>
    <row r="14507" spans="20:20" x14ac:dyDescent="0.35">
      <c r="T14507" s="44">
        <v>14506</v>
      </c>
    </row>
    <row r="14508" spans="20:20" x14ac:dyDescent="0.35">
      <c r="T14508" s="44">
        <v>14507</v>
      </c>
    </row>
    <row r="14509" spans="20:20" x14ac:dyDescent="0.35">
      <c r="T14509" s="44">
        <v>14508</v>
      </c>
    </row>
    <row r="14510" spans="20:20" x14ac:dyDescent="0.35">
      <c r="T14510" s="44">
        <v>14509</v>
      </c>
    </row>
    <row r="14511" spans="20:20" x14ac:dyDescent="0.35">
      <c r="T14511" s="44">
        <v>14510</v>
      </c>
    </row>
    <row r="14512" spans="20:20" x14ac:dyDescent="0.35">
      <c r="T14512" s="44">
        <v>14511</v>
      </c>
    </row>
    <row r="14513" spans="20:20" x14ac:dyDescent="0.35">
      <c r="T14513" s="44">
        <v>14512</v>
      </c>
    </row>
    <row r="14514" spans="20:20" x14ac:dyDescent="0.35">
      <c r="T14514" s="44">
        <v>14513</v>
      </c>
    </row>
    <row r="14515" spans="20:20" x14ac:dyDescent="0.35">
      <c r="T14515" s="44">
        <v>14514</v>
      </c>
    </row>
    <row r="14516" spans="20:20" x14ac:dyDescent="0.35">
      <c r="T14516" s="44">
        <v>14515</v>
      </c>
    </row>
    <row r="14517" spans="20:20" x14ac:dyDescent="0.35">
      <c r="T14517" s="44">
        <v>14516</v>
      </c>
    </row>
    <row r="14518" spans="20:20" x14ac:dyDescent="0.35">
      <c r="T14518" s="44">
        <v>14517</v>
      </c>
    </row>
    <row r="14519" spans="20:20" x14ac:dyDescent="0.35">
      <c r="T14519" s="44">
        <v>14518</v>
      </c>
    </row>
    <row r="14520" spans="20:20" x14ac:dyDescent="0.35">
      <c r="T14520" s="44">
        <v>14519</v>
      </c>
    </row>
    <row r="14521" spans="20:20" x14ac:dyDescent="0.35">
      <c r="T14521" s="44">
        <v>14520</v>
      </c>
    </row>
    <row r="14522" spans="20:20" x14ac:dyDescent="0.35">
      <c r="T14522" s="44">
        <v>14521</v>
      </c>
    </row>
    <row r="14523" spans="20:20" x14ac:dyDescent="0.35">
      <c r="T14523" s="44">
        <v>14522</v>
      </c>
    </row>
    <row r="14524" spans="20:20" x14ac:dyDescent="0.35">
      <c r="T14524" s="44">
        <v>14523</v>
      </c>
    </row>
    <row r="14525" spans="20:20" x14ac:dyDescent="0.35">
      <c r="T14525" s="44">
        <v>14524</v>
      </c>
    </row>
    <row r="14526" spans="20:20" x14ac:dyDescent="0.35">
      <c r="T14526" s="44">
        <v>14525</v>
      </c>
    </row>
    <row r="14527" spans="20:20" x14ac:dyDescent="0.35">
      <c r="T14527" s="44">
        <v>14526</v>
      </c>
    </row>
    <row r="14528" spans="20:20" x14ac:dyDescent="0.35">
      <c r="T14528" s="44">
        <v>14527</v>
      </c>
    </row>
    <row r="14529" spans="20:20" x14ac:dyDescent="0.35">
      <c r="T14529" s="44">
        <v>14528</v>
      </c>
    </row>
    <row r="14530" spans="20:20" x14ac:dyDescent="0.35">
      <c r="T14530" s="44">
        <v>14529</v>
      </c>
    </row>
    <row r="14531" spans="20:20" x14ac:dyDescent="0.35">
      <c r="T14531" s="44">
        <v>14530</v>
      </c>
    </row>
    <row r="14532" spans="20:20" x14ac:dyDescent="0.35">
      <c r="T14532" s="44">
        <v>14531</v>
      </c>
    </row>
    <row r="14533" spans="20:20" x14ac:dyDescent="0.35">
      <c r="T14533" s="44">
        <v>14532</v>
      </c>
    </row>
    <row r="14534" spans="20:20" x14ac:dyDescent="0.35">
      <c r="T14534" s="44">
        <v>14533</v>
      </c>
    </row>
    <row r="14535" spans="20:20" x14ac:dyDescent="0.35">
      <c r="T14535" s="44">
        <v>14534</v>
      </c>
    </row>
    <row r="14536" spans="20:20" x14ac:dyDescent="0.35">
      <c r="T14536" s="44">
        <v>14535</v>
      </c>
    </row>
    <row r="14537" spans="20:20" x14ac:dyDescent="0.35">
      <c r="T14537" s="44">
        <v>14536</v>
      </c>
    </row>
    <row r="14538" spans="20:20" x14ac:dyDescent="0.35">
      <c r="T14538" s="44">
        <v>14537</v>
      </c>
    </row>
    <row r="14539" spans="20:20" x14ac:dyDescent="0.35">
      <c r="T14539" s="44">
        <v>14538</v>
      </c>
    </row>
    <row r="14540" spans="20:20" x14ac:dyDescent="0.35">
      <c r="T14540" s="44">
        <v>14539</v>
      </c>
    </row>
    <row r="14541" spans="20:20" x14ac:dyDescent="0.35">
      <c r="T14541" s="44">
        <v>14540</v>
      </c>
    </row>
    <row r="14542" spans="20:20" x14ac:dyDescent="0.35">
      <c r="T14542" s="44">
        <v>14541</v>
      </c>
    </row>
    <row r="14543" spans="20:20" x14ac:dyDescent="0.35">
      <c r="T14543" s="44">
        <v>14542</v>
      </c>
    </row>
    <row r="14544" spans="20:20" x14ac:dyDescent="0.35">
      <c r="T14544" s="44">
        <v>14543</v>
      </c>
    </row>
    <row r="14545" spans="20:20" x14ac:dyDescent="0.35">
      <c r="T14545" s="44">
        <v>14544</v>
      </c>
    </row>
    <row r="14546" spans="20:20" x14ac:dyDescent="0.35">
      <c r="T14546" s="44">
        <v>14545</v>
      </c>
    </row>
    <row r="14547" spans="20:20" x14ac:dyDescent="0.35">
      <c r="T14547" s="44">
        <v>14546</v>
      </c>
    </row>
    <row r="14548" spans="20:20" x14ac:dyDescent="0.35">
      <c r="T14548" s="44">
        <v>14547</v>
      </c>
    </row>
    <row r="14549" spans="20:20" x14ac:dyDescent="0.35">
      <c r="T14549" s="44">
        <v>14548</v>
      </c>
    </row>
    <row r="14550" spans="20:20" x14ac:dyDescent="0.35">
      <c r="T14550" s="44">
        <v>14549</v>
      </c>
    </row>
    <row r="14551" spans="20:20" x14ac:dyDescent="0.35">
      <c r="T14551" s="44">
        <v>14550</v>
      </c>
    </row>
    <row r="14552" spans="20:20" x14ac:dyDescent="0.35">
      <c r="T14552" s="44">
        <v>14551</v>
      </c>
    </row>
    <row r="14553" spans="20:20" x14ac:dyDescent="0.35">
      <c r="T14553" s="44">
        <v>14552</v>
      </c>
    </row>
    <row r="14554" spans="20:20" x14ac:dyDescent="0.35">
      <c r="T14554" s="44">
        <v>14553</v>
      </c>
    </row>
    <row r="14555" spans="20:20" x14ac:dyDescent="0.35">
      <c r="T14555" s="44">
        <v>14554</v>
      </c>
    </row>
    <row r="14556" spans="20:20" x14ac:dyDescent="0.35">
      <c r="T14556" s="44">
        <v>14555</v>
      </c>
    </row>
    <row r="14557" spans="20:20" x14ac:dyDescent="0.35">
      <c r="T14557" s="44">
        <v>14556</v>
      </c>
    </row>
    <row r="14558" spans="20:20" x14ac:dyDescent="0.35">
      <c r="T14558" s="44">
        <v>14557</v>
      </c>
    </row>
    <row r="14559" spans="20:20" x14ac:dyDescent="0.35">
      <c r="T14559" s="44">
        <v>14558</v>
      </c>
    </row>
    <row r="14560" spans="20:20" x14ac:dyDescent="0.35">
      <c r="T14560" s="44">
        <v>14559</v>
      </c>
    </row>
    <row r="14561" spans="20:20" x14ac:dyDescent="0.35">
      <c r="T14561" s="44">
        <v>14560</v>
      </c>
    </row>
    <row r="14562" spans="20:20" x14ac:dyDescent="0.35">
      <c r="T14562" s="44">
        <v>14561</v>
      </c>
    </row>
    <row r="14563" spans="20:20" x14ac:dyDescent="0.35">
      <c r="T14563" s="44">
        <v>14562</v>
      </c>
    </row>
    <row r="14564" spans="20:20" x14ac:dyDescent="0.35">
      <c r="T14564" s="44">
        <v>14563</v>
      </c>
    </row>
    <row r="14565" spans="20:20" x14ac:dyDescent="0.35">
      <c r="T14565" s="44">
        <v>14564</v>
      </c>
    </row>
    <row r="14566" spans="20:20" x14ac:dyDescent="0.35">
      <c r="T14566" s="44">
        <v>14565</v>
      </c>
    </row>
    <row r="14567" spans="20:20" x14ac:dyDescent="0.35">
      <c r="T14567" s="44">
        <v>14566</v>
      </c>
    </row>
    <row r="14568" spans="20:20" x14ac:dyDescent="0.35">
      <c r="T14568" s="44">
        <v>14567</v>
      </c>
    </row>
    <row r="14569" spans="20:20" x14ac:dyDescent="0.35">
      <c r="T14569" s="44">
        <v>14568</v>
      </c>
    </row>
    <row r="14570" spans="20:20" x14ac:dyDescent="0.35">
      <c r="T14570" s="44">
        <v>14569</v>
      </c>
    </row>
    <row r="14571" spans="20:20" x14ac:dyDescent="0.35">
      <c r="T14571" s="44">
        <v>14570</v>
      </c>
    </row>
    <row r="14572" spans="20:20" x14ac:dyDescent="0.35">
      <c r="T14572" s="44">
        <v>14571</v>
      </c>
    </row>
    <row r="14573" spans="20:20" x14ac:dyDescent="0.35">
      <c r="T14573" s="44">
        <v>14572</v>
      </c>
    </row>
    <row r="14574" spans="20:20" x14ac:dyDescent="0.35">
      <c r="T14574" s="44">
        <v>14573</v>
      </c>
    </row>
    <row r="14575" spans="20:20" x14ac:dyDescent="0.35">
      <c r="T14575" s="44">
        <v>14574</v>
      </c>
    </row>
    <row r="14576" spans="20:20" x14ac:dyDescent="0.35">
      <c r="T14576" s="44">
        <v>14575</v>
      </c>
    </row>
    <row r="14577" spans="20:20" x14ac:dyDescent="0.35">
      <c r="T14577" s="44">
        <v>14576</v>
      </c>
    </row>
    <row r="14578" spans="20:20" x14ac:dyDescent="0.35">
      <c r="T14578" s="44">
        <v>14577</v>
      </c>
    </row>
    <row r="14579" spans="20:20" x14ac:dyDescent="0.35">
      <c r="T14579" s="44">
        <v>14578</v>
      </c>
    </row>
    <row r="14580" spans="20:20" x14ac:dyDescent="0.35">
      <c r="T14580" s="44">
        <v>14579</v>
      </c>
    </row>
    <row r="14581" spans="20:20" x14ac:dyDescent="0.35">
      <c r="T14581" s="44">
        <v>14580</v>
      </c>
    </row>
    <row r="14582" spans="20:20" x14ac:dyDescent="0.35">
      <c r="T14582" s="44">
        <v>14581</v>
      </c>
    </row>
    <row r="14583" spans="20:20" x14ac:dyDescent="0.35">
      <c r="T14583" s="44">
        <v>14582</v>
      </c>
    </row>
    <row r="14584" spans="20:20" x14ac:dyDescent="0.35">
      <c r="T14584" s="44">
        <v>14583</v>
      </c>
    </row>
    <row r="14585" spans="20:20" x14ac:dyDescent="0.35">
      <c r="T14585" s="44">
        <v>14584</v>
      </c>
    </row>
    <row r="14586" spans="20:20" x14ac:dyDescent="0.35">
      <c r="T14586" s="44">
        <v>14585</v>
      </c>
    </row>
    <row r="14587" spans="20:20" x14ac:dyDescent="0.35">
      <c r="T14587" s="44">
        <v>14586</v>
      </c>
    </row>
    <row r="14588" spans="20:20" x14ac:dyDescent="0.35">
      <c r="T14588" s="44">
        <v>14587</v>
      </c>
    </row>
    <row r="14589" spans="20:20" x14ac:dyDescent="0.35">
      <c r="T14589" s="44">
        <v>14588</v>
      </c>
    </row>
    <row r="14590" spans="20:20" x14ac:dyDescent="0.35">
      <c r="T14590" s="44">
        <v>14589</v>
      </c>
    </row>
    <row r="14591" spans="20:20" x14ac:dyDescent="0.35">
      <c r="T14591" s="44">
        <v>14590</v>
      </c>
    </row>
    <row r="14592" spans="20:20" x14ac:dyDescent="0.35">
      <c r="T14592" s="44">
        <v>14591</v>
      </c>
    </row>
    <row r="14593" spans="20:20" x14ac:dyDescent="0.35">
      <c r="T14593" s="44">
        <v>14592</v>
      </c>
    </row>
    <row r="14594" spans="20:20" x14ac:dyDescent="0.35">
      <c r="T14594" s="44">
        <v>14593</v>
      </c>
    </row>
    <row r="14595" spans="20:20" x14ac:dyDescent="0.35">
      <c r="T14595" s="44">
        <v>14594</v>
      </c>
    </row>
    <row r="14596" spans="20:20" x14ac:dyDescent="0.35">
      <c r="T14596" s="44">
        <v>14595</v>
      </c>
    </row>
    <row r="14597" spans="20:20" x14ac:dyDescent="0.35">
      <c r="T14597" s="44">
        <v>14596</v>
      </c>
    </row>
    <row r="14598" spans="20:20" x14ac:dyDescent="0.35">
      <c r="T14598" s="44">
        <v>14597</v>
      </c>
    </row>
    <row r="14599" spans="20:20" x14ac:dyDescent="0.35">
      <c r="T14599" s="44">
        <v>14598</v>
      </c>
    </row>
    <row r="14600" spans="20:20" x14ac:dyDescent="0.35">
      <c r="T14600" s="44">
        <v>14599</v>
      </c>
    </row>
    <row r="14601" spans="20:20" x14ac:dyDescent="0.35">
      <c r="T14601" s="44">
        <v>14600</v>
      </c>
    </row>
    <row r="14602" spans="20:20" x14ac:dyDescent="0.35">
      <c r="T14602" s="44">
        <v>14601</v>
      </c>
    </row>
    <row r="14603" spans="20:20" x14ac:dyDescent="0.35">
      <c r="T14603" s="44">
        <v>14602</v>
      </c>
    </row>
    <row r="14604" spans="20:20" x14ac:dyDescent="0.35">
      <c r="T14604" s="44">
        <v>14603</v>
      </c>
    </row>
    <row r="14605" spans="20:20" x14ac:dyDescent="0.35">
      <c r="T14605" s="44">
        <v>14604</v>
      </c>
    </row>
    <row r="14606" spans="20:20" x14ac:dyDescent="0.35">
      <c r="T14606" s="44">
        <v>14605</v>
      </c>
    </row>
    <row r="14607" spans="20:20" x14ac:dyDescent="0.35">
      <c r="T14607" s="44">
        <v>14606</v>
      </c>
    </row>
    <row r="14608" spans="20:20" x14ac:dyDescent="0.35">
      <c r="T14608" s="44">
        <v>14607</v>
      </c>
    </row>
    <row r="14609" spans="20:20" x14ac:dyDescent="0.35">
      <c r="T14609" s="44">
        <v>14608</v>
      </c>
    </row>
    <row r="14610" spans="20:20" x14ac:dyDescent="0.35">
      <c r="T14610" s="44">
        <v>14609</v>
      </c>
    </row>
    <row r="14611" spans="20:20" x14ac:dyDescent="0.35">
      <c r="T14611" s="44">
        <v>14610</v>
      </c>
    </row>
    <row r="14612" spans="20:20" x14ac:dyDescent="0.35">
      <c r="T14612" s="44">
        <v>14611</v>
      </c>
    </row>
    <row r="14613" spans="20:20" x14ac:dyDescent="0.35">
      <c r="T14613" s="44">
        <v>14612</v>
      </c>
    </row>
    <row r="14614" spans="20:20" x14ac:dyDescent="0.35">
      <c r="T14614" s="44">
        <v>14613</v>
      </c>
    </row>
    <row r="14615" spans="20:20" x14ac:dyDescent="0.35">
      <c r="T14615" s="44">
        <v>14614</v>
      </c>
    </row>
    <row r="14616" spans="20:20" x14ac:dyDescent="0.35">
      <c r="T14616" s="44">
        <v>14615</v>
      </c>
    </row>
    <row r="14617" spans="20:20" x14ac:dyDescent="0.35">
      <c r="T14617" s="44">
        <v>14616</v>
      </c>
    </row>
    <row r="14618" spans="20:20" x14ac:dyDescent="0.35">
      <c r="T14618" s="44">
        <v>14617</v>
      </c>
    </row>
    <row r="14619" spans="20:20" x14ac:dyDescent="0.35">
      <c r="T14619" s="44">
        <v>14618</v>
      </c>
    </row>
    <row r="14620" spans="20:20" x14ac:dyDescent="0.35">
      <c r="T14620" s="44">
        <v>14619</v>
      </c>
    </row>
    <row r="14621" spans="20:20" x14ac:dyDescent="0.35">
      <c r="T14621" s="44">
        <v>14620</v>
      </c>
    </row>
    <row r="14622" spans="20:20" x14ac:dyDescent="0.35">
      <c r="T14622" s="44">
        <v>14621</v>
      </c>
    </row>
    <row r="14623" spans="20:20" x14ac:dyDescent="0.35">
      <c r="T14623" s="44">
        <v>14622</v>
      </c>
    </row>
    <row r="14624" spans="20:20" x14ac:dyDescent="0.35">
      <c r="T14624" s="44">
        <v>14623</v>
      </c>
    </row>
    <row r="14625" spans="20:20" x14ac:dyDescent="0.35">
      <c r="T14625" s="44">
        <v>14624</v>
      </c>
    </row>
    <row r="14626" spans="20:20" x14ac:dyDescent="0.35">
      <c r="T14626" s="44">
        <v>14625</v>
      </c>
    </row>
    <row r="14627" spans="20:20" x14ac:dyDescent="0.35">
      <c r="T14627" s="44">
        <v>14626</v>
      </c>
    </row>
    <row r="14628" spans="20:20" x14ac:dyDescent="0.35">
      <c r="T14628" s="44">
        <v>14627</v>
      </c>
    </row>
    <row r="14629" spans="20:20" x14ac:dyDescent="0.35">
      <c r="T14629" s="44">
        <v>14628</v>
      </c>
    </row>
    <row r="14630" spans="20:20" x14ac:dyDescent="0.35">
      <c r="T14630" s="44">
        <v>14629</v>
      </c>
    </row>
    <row r="14631" spans="20:20" x14ac:dyDescent="0.35">
      <c r="T14631" s="44">
        <v>14630</v>
      </c>
    </row>
    <row r="14632" spans="20:20" x14ac:dyDescent="0.35">
      <c r="T14632" s="44">
        <v>14631</v>
      </c>
    </row>
    <row r="14633" spans="20:20" x14ac:dyDescent="0.35">
      <c r="T14633" s="44">
        <v>14632</v>
      </c>
    </row>
    <row r="14634" spans="20:20" x14ac:dyDescent="0.35">
      <c r="T14634" s="44">
        <v>14633</v>
      </c>
    </row>
    <row r="14635" spans="20:20" x14ac:dyDescent="0.35">
      <c r="T14635" s="44">
        <v>14634</v>
      </c>
    </row>
    <row r="14636" spans="20:20" x14ac:dyDescent="0.35">
      <c r="T14636" s="44">
        <v>14635</v>
      </c>
    </row>
    <row r="14637" spans="20:20" x14ac:dyDescent="0.35">
      <c r="T14637" s="44">
        <v>14636</v>
      </c>
    </row>
    <row r="14638" spans="20:20" x14ac:dyDescent="0.35">
      <c r="T14638" s="44">
        <v>14637</v>
      </c>
    </row>
    <row r="14639" spans="20:20" x14ac:dyDescent="0.35">
      <c r="T14639" s="44">
        <v>14638</v>
      </c>
    </row>
    <row r="14640" spans="20:20" x14ac:dyDescent="0.35">
      <c r="T14640" s="44">
        <v>14639</v>
      </c>
    </row>
    <row r="14641" spans="20:20" x14ac:dyDescent="0.35">
      <c r="T14641" s="44">
        <v>14640</v>
      </c>
    </row>
    <row r="14642" spans="20:20" x14ac:dyDescent="0.35">
      <c r="T14642" s="44">
        <v>14641</v>
      </c>
    </row>
    <row r="14643" spans="20:20" x14ac:dyDescent="0.35">
      <c r="T14643" s="44">
        <v>14642</v>
      </c>
    </row>
    <row r="14644" spans="20:20" x14ac:dyDescent="0.35">
      <c r="T14644" s="44">
        <v>14643</v>
      </c>
    </row>
    <row r="14645" spans="20:20" x14ac:dyDescent="0.35">
      <c r="T14645" s="44">
        <v>14644</v>
      </c>
    </row>
    <row r="14646" spans="20:20" x14ac:dyDescent="0.35">
      <c r="T14646" s="44">
        <v>14645</v>
      </c>
    </row>
    <row r="14647" spans="20:20" x14ac:dyDescent="0.35">
      <c r="T14647" s="44">
        <v>14646</v>
      </c>
    </row>
    <row r="14648" spans="20:20" x14ac:dyDescent="0.35">
      <c r="T14648" s="44">
        <v>14647</v>
      </c>
    </row>
    <row r="14649" spans="20:20" x14ac:dyDescent="0.35">
      <c r="T14649" s="44">
        <v>14648</v>
      </c>
    </row>
    <row r="14650" spans="20:20" x14ac:dyDescent="0.35">
      <c r="T14650" s="44">
        <v>14649</v>
      </c>
    </row>
    <row r="14651" spans="20:20" x14ac:dyDescent="0.35">
      <c r="T14651" s="44">
        <v>14650</v>
      </c>
    </row>
    <row r="14652" spans="20:20" x14ac:dyDescent="0.35">
      <c r="T14652" s="44">
        <v>14651</v>
      </c>
    </row>
    <row r="14653" spans="20:20" x14ac:dyDescent="0.35">
      <c r="T14653" s="44">
        <v>14652</v>
      </c>
    </row>
    <row r="14654" spans="20:20" x14ac:dyDescent="0.35">
      <c r="T14654" s="44">
        <v>14653</v>
      </c>
    </row>
    <row r="14655" spans="20:20" x14ac:dyDescent="0.35">
      <c r="T14655" s="44">
        <v>14654</v>
      </c>
    </row>
    <row r="14656" spans="20:20" x14ac:dyDescent="0.35">
      <c r="T14656" s="44">
        <v>14655</v>
      </c>
    </row>
    <row r="14657" spans="20:20" x14ac:dyDescent="0.35">
      <c r="T14657" s="44">
        <v>14656</v>
      </c>
    </row>
    <row r="14658" spans="20:20" x14ac:dyDescent="0.35">
      <c r="T14658" s="44">
        <v>14657</v>
      </c>
    </row>
    <row r="14659" spans="20:20" x14ac:dyDescent="0.35">
      <c r="T14659" s="44">
        <v>14658</v>
      </c>
    </row>
    <row r="14660" spans="20:20" x14ac:dyDescent="0.35">
      <c r="T14660" s="44">
        <v>14659</v>
      </c>
    </row>
    <row r="14661" spans="20:20" x14ac:dyDescent="0.35">
      <c r="T14661" s="44">
        <v>14660</v>
      </c>
    </row>
    <row r="14662" spans="20:20" x14ac:dyDescent="0.35">
      <c r="T14662" s="44">
        <v>14661</v>
      </c>
    </row>
    <row r="14663" spans="20:20" x14ac:dyDescent="0.35">
      <c r="T14663" s="44">
        <v>14662</v>
      </c>
    </row>
    <row r="14664" spans="20:20" x14ac:dyDescent="0.35">
      <c r="T14664" s="44">
        <v>14663</v>
      </c>
    </row>
    <row r="14665" spans="20:20" x14ac:dyDescent="0.35">
      <c r="T14665" s="44">
        <v>14664</v>
      </c>
    </row>
    <row r="14666" spans="20:20" x14ac:dyDescent="0.35">
      <c r="T14666" s="44">
        <v>14665</v>
      </c>
    </row>
    <row r="14667" spans="20:20" x14ac:dyDescent="0.35">
      <c r="T14667" s="44">
        <v>14666</v>
      </c>
    </row>
    <row r="14668" spans="20:20" x14ac:dyDescent="0.35">
      <c r="T14668" s="44">
        <v>14667</v>
      </c>
    </row>
    <row r="14669" spans="20:20" x14ac:dyDescent="0.35">
      <c r="T14669" s="44">
        <v>14668</v>
      </c>
    </row>
    <row r="14670" spans="20:20" x14ac:dyDescent="0.35">
      <c r="T14670" s="44">
        <v>14669</v>
      </c>
    </row>
    <row r="14671" spans="20:20" x14ac:dyDescent="0.35">
      <c r="T14671" s="44">
        <v>14670</v>
      </c>
    </row>
    <row r="14672" spans="20:20" x14ac:dyDescent="0.35">
      <c r="T14672" s="44">
        <v>14671</v>
      </c>
    </row>
    <row r="14673" spans="20:20" x14ac:dyDescent="0.35">
      <c r="T14673" s="44">
        <v>14672</v>
      </c>
    </row>
    <row r="14674" spans="20:20" x14ac:dyDescent="0.35">
      <c r="T14674" s="44">
        <v>14673</v>
      </c>
    </row>
    <row r="14675" spans="20:20" x14ac:dyDescent="0.35">
      <c r="T14675" s="44">
        <v>14674</v>
      </c>
    </row>
    <row r="14676" spans="20:20" x14ac:dyDescent="0.35">
      <c r="T14676" s="44">
        <v>14675</v>
      </c>
    </row>
    <row r="14677" spans="20:20" x14ac:dyDescent="0.35">
      <c r="T14677" s="44">
        <v>14676</v>
      </c>
    </row>
    <row r="14678" spans="20:20" x14ac:dyDescent="0.35">
      <c r="T14678" s="44">
        <v>14677</v>
      </c>
    </row>
    <row r="14679" spans="20:20" x14ac:dyDescent="0.35">
      <c r="T14679" s="44">
        <v>14678</v>
      </c>
    </row>
    <row r="14680" spans="20:20" x14ac:dyDescent="0.35">
      <c r="T14680" s="44">
        <v>14679</v>
      </c>
    </row>
    <row r="14681" spans="20:20" x14ac:dyDescent="0.35">
      <c r="T14681" s="44">
        <v>14680</v>
      </c>
    </row>
    <row r="14682" spans="20:20" x14ac:dyDescent="0.35">
      <c r="T14682" s="44">
        <v>14681</v>
      </c>
    </row>
    <row r="14683" spans="20:20" x14ac:dyDescent="0.35">
      <c r="T14683" s="44">
        <v>14682</v>
      </c>
    </row>
    <row r="14684" spans="20:20" x14ac:dyDescent="0.35">
      <c r="T14684" s="44">
        <v>14683</v>
      </c>
    </row>
    <row r="14685" spans="20:20" x14ac:dyDescent="0.35">
      <c r="T14685" s="44">
        <v>14684</v>
      </c>
    </row>
    <row r="14686" spans="20:20" x14ac:dyDescent="0.35">
      <c r="T14686" s="44">
        <v>14685</v>
      </c>
    </row>
    <row r="14687" spans="20:20" x14ac:dyDescent="0.35">
      <c r="T14687" s="44">
        <v>14686</v>
      </c>
    </row>
    <row r="14688" spans="20:20" x14ac:dyDescent="0.35">
      <c r="T14688" s="44">
        <v>14687</v>
      </c>
    </row>
    <row r="14689" spans="20:20" x14ac:dyDescent="0.35">
      <c r="T14689" s="44">
        <v>14688</v>
      </c>
    </row>
    <row r="14690" spans="20:20" x14ac:dyDescent="0.35">
      <c r="T14690" s="44">
        <v>14689</v>
      </c>
    </row>
    <row r="14691" spans="20:20" x14ac:dyDescent="0.35">
      <c r="T14691" s="44">
        <v>14690</v>
      </c>
    </row>
    <row r="14692" spans="20:20" x14ac:dyDescent="0.35">
      <c r="T14692" s="44">
        <v>14691</v>
      </c>
    </row>
    <row r="14693" spans="20:20" x14ac:dyDescent="0.35">
      <c r="T14693" s="44">
        <v>14692</v>
      </c>
    </row>
    <row r="14694" spans="20:20" x14ac:dyDescent="0.35">
      <c r="T14694" s="44">
        <v>14693</v>
      </c>
    </row>
    <row r="14695" spans="20:20" x14ac:dyDescent="0.35">
      <c r="T14695" s="44">
        <v>14694</v>
      </c>
    </row>
    <row r="14696" spans="20:20" x14ac:dyDescent="0.35">
      <c r="T14696" s="44">
        <v>14695</v>
      </c>
    </row>
    <row r="14697" spans="20:20" x14ac:dyDescent="0.35">
      <c r="T14697" s="44">
        <v>14696</v>
      </c>
    </row>
    <row r="14698" spans="20:20" x14ac:dyDescent="0.35">
      <c r="T14698" s="44">
        <v>14697</v>
      </c>
    </row>
    <row r="14699" spans="20:20" x14ac:dyDescent="0.35">
      <c r="T14699" s="44">
        <v>14698</v>
      </c>
    </row>
    <row r="14700" spans="20:20" x14ac:dyDescent="0.35">
      <c r="T14700" s="44">
        <v>14699</v>
      </c>
    </row>
    <row r="14701" spans="20:20" x14ac:dyDescent="0.35">
      <c r="T14701" s="44">
        <v>14700</v>
      </c>
    </row>
    <row r="14702" spans="20:20" x14ac:dyDescent="0.35">
      <c r="T14702" s="44">
        <v>14701</v>
      </c>
    </row>
    <row r="14703" spans="20:20" x14ac:dyDescent="0.35">
      <c r="T14703" s="44">
        <v>14702</v>
      </c>
    </row>
    <row r="14704" spans="20:20" x14ac:dyDescent="0.35">
      <c r="T14704" s="44">
        <v>14703</v>
      </c>
    </row>
    <row r="14705" spans="20:20" x14ac:dyDescent="0.35">
      <c r="T14705" s="44">
        <v>14704</v>
      </c>
    </row>
    <row r="14706" spans="20:20" x14ac:dyDescent="0.35">
      <c r="T14706" s="44">
        <v>14705</v>
      </c>
    </row>
    <row r="14707" spans="20:20" x14ac:dyDescent="0.35">
      <c r="T14707" s="44">
        <v>14706</v>
      </c>
    </row>
    <row r="14708" spans="20:20" x14ac:dyDescent="0.35">
      <c r="T14708" s="44">
        <v>14707</v>
      </c>
    </row>
    <row r="14709" spans="20:20" x14ac:dyDescent="0.35">
      <c r="T14709" s="44">
        <v>14708</v>
      </c>
    </row>
    <row r="14710" spans="20:20" x14ac:dyDescent="0.35">
      <c r="T14710" s="44">
        <v>14709</v>
      </c>
    </row>
    <row r="14711" spans="20:20" x14ac:dyDescent="0.35">
      <c r="T14711" s="44">
        <v>14710</v>
      </c>
    </row>
    <row r="14712" spans="20:20" x14ac:dyDescent="0.35">
      <c r="T14712" s="44">
        <v>14711</v>
      </c>
    </row>
    <row r="14713" spans="20:20" x14ac:dyDescent="0.35">
      <c r="T14713" s="44">
        <v>14712</v>
      </c>
    </row>
    <row r="14714" spans="20:20" x14ac:dyDescent="0.35">
      <c r="T14714" s="44">
        <v>14713</v>
      </c>
    </row>
    <row r="14715" spans="20:20" x14ac:dyDescent="0.35">
      <c r="T14715" s="44">
        <v>14714</v>
      </c>
    </row>
    <row r="14716" spans="20:20" x14ac:dyDescent="0.35">
      <c r="T14716" s="44">
        <v>14715</v>
      </c>
    </row>
    <row r="14717" spans="20:20" x14ac:dyDescent="0.35">
      <c r="T14717" s="44">
        <v>14716</v>
      </c>
    </row>
    <row r="14718" spans="20:20" x14ac:dyDescent="0.35">
      <c r="T14718" s="44">
        <v>14717</v>
      </c>
    </row>
    <row r="14719" spans="20:20" x14ac:dyDescent="0.35">
      <c r="T14719" s="44">
        <v>14718</v>
      </c>
    </row>
    <row r="14720" spans="20:20" x14ac:dyDescent="0.35">
      <c r="T14720" s="44">
        <v>14719</v>
      </c>
    </row>
    <row r="14721" spans="20:20" x14ac:dyDescent="0.35">
      <c r="T14721" s="44">
        <v>14720</v>
      </c>
    </row>
    <row r="14722" spans="20:20" x14ac:dyDescent="0.35">
      <c r="T14722" s="44">
        <v>14721</v>
      </c>
    </row>
    <row r="14723" spans="20:20" x14ac:dyDescent="0.35">
      <c r="T14723" s="44">
        <v>14722</v>
      </c>
    </row>
    <row r="14724" spans="20:20" x14ac:dyDescent="0.35">
      <c r="T14724" s="44">
        <v>14723</v>
      </c>
    </row>
    <row r="14725" spans="20:20" x14ac:dyDescent="0.35">
      <c r="T14725" s="44">
        <v>14724</v>
      </c>
    </row>
    <row r="14726" spans="20:20" x14ac:dyDescent="0.35">
      <c r="T14726" s="44">
        <v>14725</v>
      </c>
    </row>
    <row r="14727" spans="20:20" x14ac:dyDescent="0.35">
      <c r="T14727" s="44">
        <v>14726</v>
      </c>
    </row>
    <row r="14728" spans="20:20" x14ac:dyDescent="0.35">
      <c r="T14728" s="44">
        <v>14727</v>
      </c>
    </row>
    <row r="14729" spans="20:20" x14ac:dyDescent="0.35">
      <c r="T14729" s="44">
        <v>14728</v>
      </c>
    </row>
    <row r="14730" spans="20:20" x14ac:dyDescent="0.35">
      <c r="T14730" s="44">
        <v>14729</v>
      </c>
    </row>
    <row r="14731" spans="20:20" x14ac:dyDescent="0.35">
      <c r="T14731" s="44">
        <v>14730</v>
      </c>
    </row>
    <row r="14732" spans="20:20" x14ac:dyDescent="0.35">
      <c r="T14732" s="44">
        <v>14731</v>
      </c>
    </row>
    <row r="14733" spans="20:20" x14ac:dyDescent="0.35">
      <c r="T14733" s="44">
        <v>14732</v>
      </c>
    </row>
    <row r="14734" spans="20:20" x14ac:dyDescent="0.35">
      <c r="T14734" s="44">
        <v>14733</v>
      </c>
    </row>
    <row r="14735" spans="20:20" x14ac:dyDescent="0.35">
      <c r="T14735" s="44">
        <v>14734</v>
      </c>
    </row>
    <row r="14736" spans="20:20" x14ac:dyDescent="0.35">
      <c r="T14736" s="44">
        <v>14735</v>
      </c>
    </row>
    <row r="14737" spans="20:20" x14ac:dyDescent="0.35">
      <c r="T14737" s="44">
        <v>14736</v>
      </c>
    </row>
    <row r="14738" spans="20:20" x14ac:dyDescent="0.35">
      <c r="T14738" s="44">
        <v>14737</v>
      </c>
    </row>
    <row r="14739" spans="20:20" x14ac:dyDescent="0.35">
      <c r="T14739" s="44">
        <v>14738</v>
      </c>
    </row>
    <row r="14740" spans="20:20" x14ac:dyDescent="0.35">
      <c r="T14740" s="44">
        <v>14739</v>
      </c>
    </row>
    <row r="14741" spans="20:20" x14ac:dyDescent="0.35">
      <c r="T14741" s="44">
        <v>14740</v>
      </c>
    </row>
    <row r="14742" spans="20:20" x14ac:dyDescent="0.35">
      <c r="T14742" s="44">
        <v>14741</v>
      </c>
    </row>
    <row r="14743" spans="20:20" x14ac:dyDescent="0.35">
      <c r="T14743" s="44">
        <v>14742</v>
      </c>
    </row>
    <row r="14744" spans="20:20" x14ac:dyDescent="0.35">
      <c r="T14744" s="44">
        <v>14743</v>
      </c>
    </row>
    <row r="14745" spans="20:20" x14ac:dyDescent="0.35">
      <c r="T14745" s="44">
        <v>14744</v>
      </c>
    </row>
    <row r="14746" spans="20:20" x14ac:dyDescent="0.35">
      <c r="T14746" s="44">
        <v>14745</v>
      </c>
    </row>
    <row r="14747" spans="20:20" x14ac:dyDescent="0.35">
      <c r="T14747" s="44">
        <v>14746</v>
      </c>
    </row>
    <row r="14748" spans="20:20" x14ac:dyDescent="0.35">
      <c r="T14748" s="44">
        <v>14747</v>
      </c>
    </row>
    <row r="14749" spans="20:20" x14ac:dyDescent="0.35">
      <c r="T14749" s="44">
        <v>14748</v>
      </c>
    </row>
    <row r="14750" spans="20:20" x14ac:dyDescent="0.35">
      <c r="T14750" s="44">
        <v>14749</v>
      </c>
    </row>
    <row r="14751" spans="20:20" x14ac:dyDescent="0.35">
      <c r="T14751" s="44">
        <v>14750</v>
      </c>
    </row>
    <row r="14752" spans="20:20" x14ac:dyDescent="0.35">
      <c r="T14752" s="44">
        <v>14751</v>
      </c>
    </row>
    <row r="14753" spans="20:20" x14ac:dyDescent="0.35">
      <c r="T14753" s="44">
        <v>14752</v>
      </c>
    </row>
    <row r="14754" spans="20:20" x14ac:dyDescent="0.35">
      <c r="T14754" s="44">
        <v>14753</v>
      </c>
    </row>
    <row r="14755" spans="20:20" x14ac:dyDescent="0.35">
      <c r="T14755" s="44">
        <v>14754</v>
      </c>
    </row>
    <row r="14756" spans="20:20" x14ac:dyDescent="0.35">
      <c r="T14756" s="44">
        <v>14755</v>
      </c>
    </row>
    <row r="14757" spans="20:20" x14ac:dyDescent="0.35">
      <c r="T14757" s="44">
        <v>14756</v>
      </c>
    </row>
    <row r="14758" spans="20:20" x14ac:dyDescent="0.35">
      <c r="T14758" s="44">
        <v>14757</v>
      </c>
    </row>
    <row r="14759" spans="20:20" x14ac:dyDescent="0.35">
      <c r="T14759" s="44">
        <v>14758</v>
      </c>
    </row>
    <row r="14760" spans="20:20" x14ac:dyDescent="0.35">
      <c r="T14760" s="44">
        <v>14759</v>
      </c>
    </row>
    <row r="14761" spans="20:20" x14ac:dyDescent="0.35">
      <c r="T14761" s="44">
        <v>14760</v>
      </c>
    </row>
    <row r="14762" spans="20:20" x14ac:dyDescent="0.35">
      <c r="T14762" s="44">
        <v>14761</v>
      </c>
    </row>
    <row r="14763" spans="20:20" x14ac:dyDescent="0.35">
      <c r="T14763" s="44">
        <v>14762</v>
      </c>
    </row>
    <row r="14764" spans="20:20" x14ac:dyDescent="0.35">
      <c r="T14764" s="44">
        <v>14763</v>
      </c>
    </row>
    <row r="14765" spans="20:20" x14ac:dyDescent="0.35">
      <c r="T14765" s="44">
        <v>14764</v>
      </c>
    </row>
    <row r="14766" spans="20:20" x14ac:dyDescent="0.35">
      <c r="T14766" s="44">
        <v>14765</v>
      </c>
    </row>
    <row r="14767" spans="20:20" x14ac:dyDescent="0.35">
      <c r="T14767" s="44">
        <v>14766</v>
      </c>
    </row>
    <row r="14768" spans="20:20" x14ac:dyDescent="0.35">
      <c r="T14768" s="44">
        <v>14767</v>
      </c>
    </row>
    <row r="14769" spans="20:20" x14ac:dyDescent="0.35">
      <c r="T14769" s="44">
        <v>14768</v>
      </c>
    </row>
    <row r="14770" spans="20:20" x14ac:dyDescent="0.35">
      <c r="T14770" s="44">
        <v>14769</v>
      </c>
    </row>
    <row r="14771" spans="20:20" x14ac:dyDescent="0.35">
      <c r="T14771" s="44">
        <v>14770</v>
      </c>
    </row>
    <row r="14772" spans="20:20" x14ac:dyDescent="0.35">
      <c r="T14772" s="44">
        <v>14771</v>
      </c>
    </row>
    <row r="14773" spans="20:20" x14ac:dyDescent="0.35">
      <c r="T14773" s="44">
        <v>14772</v>
      </c>
    </row>
    <row r="14774" spans="20:20" x14ac:dyDescent="0.35">
      <c r="T14774" s="44">
        <v>14773</v>
      </c>
    </row>
    <row r="14775" spans="20:20" x14ac:dyDescent="0.35">
      <c r="T14775" s="44">
        <v>14774</v>
      </c>
    </row>
    <row r="14776" spans="20:20" x14ac:dyDescent="0.35">
      <c r="T14776" s="44">
        <v>14775</v>
      </c>
    </row>
    <row r="14777" spans="20:20" x14ac:dyDescent="0.35">
      <c r="T14777" s="44">
        <v>14776</v>
      </c>
    </row>
    <row r="14778" spans="20:20" x14ac:dyDescent="0.35">
      <c r="T14778" s="44">
        <v>14777</v>
      </c>
    </row>
    <row r="14779" spans="20:20" x14ac:dyDescent="0.35">
      <c r="T14779" s="44">
        <v>14778</v>
      </c>
    </row>
    <row r="14780" spans="20:20" x14ac:dyDescent="0.35">
      <c r="T14780" s="44">
        <v>14779</v>
      </c>
    </row>
    <row r="14781" spans="20:20" x14ac:dyDescent="0.35">
      <c r="T14781" s="44">
        <v>14780</v>
      </c>
    </row>
    <row r="14782" spans="20:20" x14ac:dyDescent="0.35">
      <c r="T14782" s="44">
        <v>14781</v>
      </c>
    </row>
    <row r="14783" spans="20:20" x14ac:dyDescent="0.35">
      <c r="T14783" s="44">
        <v>14782</v>
      </c>
    </row>
    <row r="14784" spans="20:20" x14ac:dyDescent="0.35">
      <c r="T14784" s="44">
        <v>14783</v>
      </c>
    </row>
    <row r="14785" spans="20:20" x14ac:dyDescent="0.35">
      <c r="T14785" s="44">
        <v>14784</v>
      </c>
    </row>
    <row r="14786" spans="20:20" x14ac:dyDescent="0.35">
      <c r="T14786" s="44">
        <v>14785</v>
      </c>
    </row>
    <row r="14787" spans="20:20" x14ac:dyDescent="0.35">
      <c r="T14787" s="44">
        <v>14786</v>
      </c>
    </row>
    <row r="14788" spans="20:20" x14ac:dyDescent="0.35">
      <c r="T14788" s="44">
        <v>14787</v>
      </c>
    </row>
    <row r="14789" spans="20:20" x14ac:dyDescent="0.35">
      <c r="T14789" s="44">
        <v>14788</v>
      </c>
    </row>
    <row r="14790" spans="20:20" x14ac:dyDescent="0.35">
      <c r="T14790" s="44">
        <v>14789</v>
      </c>
    </row>
    <row r="14791" spans="20:20" x14ac:dyDescent="0.35">
      <c r="T14791" s="44">
        <v>14790</v>
      </c>
    </row>
    <row r="14792" spans="20:20" x14ac:dyDescent="0.35">
      <c r="T14792" s="44">
        <v>14791</v>
      </c>
    </row>
    <row r="14793" spans="20:20" x14ac:dyDescent="0.35">
      <c r="T14793" s="44">
        <v>14792</v>
      </c>
    </row>
    <row r="14794" spans="20:20" x14ac:dyDescent="0.35">
      <c r="T14794" s="44">
        <v>14793</v>
      </c>
    </row>
    <row r="14795" spans="20:20" x14ac:dyDescent="0.35">
      <c r="T14795" s="44">
        <v>14794</v>
      </c>
    </row>
    <row r="14796" spans="20:20" x14ac:dyDescent="0.35">
      <c r="T14796" s="44">
        <v>14795</v>
      </c>
    </row>
    <row r="14797" spans="20:20" x14ac:dyDescent="0.35">
      <c r="T14797" s="44">
        <v>14796</v>
      </c>
    </row>
    <row r="14798" spans="20:20" x14ac:dyDescent="0.35">
      <c r="T14798" s="44">
        <v>14797</v>
      </c>
    </row>
    <row r="14799" spans="20:20" x14ac:dyDescent="0.35">
      <c r="T14799" s="44">
        <v>14798</v>
      </c>
    </row>
    <row r="14800" spans="20:20" x14ac:dyDescent="0.35">
      <c r="T14800" s="44">
        <v>14799</v>
      </c>
    </row>
    <row r="14801" spans="20:20" x14ac:dyDescent="0.35">
      <c r="T14801" s="44">
        <v>14800</v>
      </c>
    </row>
    <row r="14802" spans="20:20" x14ac:dyDescent="0.35">
      <c r="T14802" s="44">
        <v>14801</v>
      </c>
    </row>
    <row r="14803" spans="20:20" x14ac:dyDescent="0.35">
      <c r="T14803" s="44">
        <v>14802</v>
      </c>
    </row>
    <row r="14804" spans="20:20" x14ac:dyDescent="0.35">
      <c r="T14804" s="44">
        <v>14803</v>
      </c>
    </row>
    <row r="14805" spans="20:20" x14ac:dyDescent="0.35">
      <c r="T14805" s="44">
        <v>14804</v>
      </c>
    </row>
    <row r="14806" spans="20:20" x14ac:dyDescent="0.35">
      <c r="T14806" s="44">
        <v>14805</v>
      </c>
    </row>
    <row r="14807" spans="20:20" x14ac:dyDescent="0.35">
      <c r="T14807" s="44">
        <v>14806</v>
      </c>
    </row>
    <row r="14808" spans="20:20" x14ac:dyDescent="0.35">
      <c r="T14808" s="44">
        <v>14807</v>
      </c>
    </row>
    <row r="14809" spans="20:20" x14ac:dyDescent="0.35">
      <c r="T14809" s="44">
        <v>14808</v>
      </c>
    </row>
    <row r="14810" spans="20:20" x14ac:dyDescent="0.35">
      <c r="T14810" s="44">
        <v>14809</v>
      </c>
    </row>
    <row r="14811" spans="20:20" x14ac:dyDescent="0.35">
      <c r="T14811" s="44">
        <v>14810</v>
      </c>
    </row>
    <row r="14812" spans="20:20" x14ac:dyDescent="0.35">
      <c r="T14812" s="44">
        <v>14811</v>
      </c>
    </row>
    <row r="14813" spans="20:20" x14ac:dyDescent="0.35">
      <c r="T14813" s="44">
        <v>14812</v>
      </c>
    </row>
    <row r="14814" spans="20:20" x14ac:dyDescent="0.35">
      <c r="T14814" s="44">
        <v>14813</v>
      </c>
    </row>
    <row r="14815" spans="20:20" x14ac:dyDescent="0.35">
      <c r="T14815" s="44">
        <v>14814</v>
      </c>
    </row>
    <row r="14816" spans="20:20" x14ac:dyDescent="0.35">
      <c r="T14816" s="44">
        <v>14815</v>
      </c>
    </row>
    <row r="14817" spans="20:20" x14ac:dyDescent="0.35">
      <c r="T14817" s="44">
        <v>14816</v>
      </c>
    </row>
    <row r="14818" spans="20:20" x14ac:dyDescent="0.35">
      <c r="T14818" s="44">
        <v>14817</v>
      </c>
    </row>
    <row r="14819" spans="20:20" x14ac:dyDescent="0.35">
      <c r="T14819" s="44">
        <v>14818</v>
      </c>
    </row>
    <row r="14820" spans="20:20" x14ac:dyDescent="0.35">
      <c r="T14820" s="44">
        <v>14819</v>
      </c>
    </row>
    <row r="14821" spans="20:20" x14ac:dyDescent="0.35">
      <c r="T14821" s="44">
        <v>14820</v>
      </c>
    </row>
    <row r="14822" spans="20:20" x14ac:dyDescent="0.35">
      <c r="T14822" s="44">
        <v>14821</v>
      </c>
    </row>
    <row r="14823" spans="20:20" x14ac:dyDescent="0.35">
      <c r="T14823" s="44">
        <v>14822</v>
      </c>
    </row>
    <row r="14824" spans="20:20" x14ac:dyDescent="0.35">
      <c r="T14824" s="44">
        <v>14823</v>
      </c>
    </row>
    <row r="14825" spans="20:20" x14ac:dyDescent="0.35">
      <c r="T14825" s="44">
        <v>14824</v>
      </c>
    </row>
    <row r="14826" spans="20:20" x14ac:dyDescent="0.35">
      <c r="T14826" s="44">
        <v>14825</v>
      </c>
    </row>
    <row r="14827" spans="20:20" x14ac:dyDescent="0.35">
      <c r="T14827" s="44">
        <v>14826</v>
      </c>
    </row>
    <row r="14828" spans="20:20" x14ac:dyDescent="0.35">
      <c r="T14828" s="44">
        <v>14827</v>
      </c>
    </row>
    <row r="14829" spans="20:20" x14ac:dyDescent="0.35">
      <c r="T14829" s="44">
        <v>14828</v>
      </c>
    </row>
    <row r="14830" spans="20:20" x14ac:dyDescent="0.35">
      <c r="T14830" s="44">
        <v>14829</v>
      </c>
    </row>
    <row r="14831" spans="20:20" x14ac:dyDescent="0.35">
      <c r="T14831" s="44">
        <v>14830</v>
      </c>
    </row>
    <row r="14832" spans="20:20" x14ac:dyDescent="0.35">
      <c r="T14832" s="44">
        <v>14831</v>
      </c>
    </row>
    <row r="14833" spans="20:20" x14ac:dyDescent="0.35">
      <c r="T14833" s="44">
        <v>14832</v>
      </c>
    </row>
    <row r="14834" spans="20:20" x14ac:dyDescent="0.35">
      <c r="T14834" s="44">
        <v>14833</v>
      </c>
    </row>
    <row r="14835" spans="20:20" x14ac:dyDescent="0.35">
      <c r="T14835" s="44">
        <v>14834</v>
      </c>
    </row>
    <row r="14836" spans="20:20" x14ac:dyDescent="0.35">
      <c r="T14836" s="44">
        <v>14835</v>
      </c>
    </row>
    <row r="14837" spans="20:20" x14ac:dyDescent="0.35">
      <c r="T14837" s="44">
        <v>14836</v>
      </c>
    </row>
    <row r="14838" spans="20:20" x14ac:dyDescent="0.35">
      <c r="T14838" s="44">
        <v>14837</v>
      </c>
    </row>
    <row r="14839" spans="20:20" x14ac:dyDescent="0.35">
      <c r="T14839" s="44">
        <v>14838</v>
      </c>
    </row>
    <row r="14840" spans="20:20" x14ac:dyDescent="0.35">
      <c r="T14840" s="44">
        <v>14839</v>
      </c>
    </row>
    <row r="14841" spans="20:20" x14ac:dyDescent="0.35">
      <c r="T14841" s="44">
        <v>14840</v>
      </c>
    </row>
    <row r="14842" spans="20:20" x14ac:dyDescent="0.35">
      <c r="T14842" s="44">
        <v>14841</v>
      </c>
    </row>
    <row r="14843" spans="20:20" x14ac:dyDescent="0.35">
      <c r="T14843" s="44">
        <v>14842</v>
      </c>
    </row>
    <row r="14844" spans="20:20" x14ac:dyDescent="0.35">
      <c r="T14844" s="44">
        <v>14843</v>
      </c>
    </row>
    <row r="14845" spans="20:20" x14ac:dyDescent="0.35">
      <c r="T14845" s="44">
        <v>14844</v>
      </c>
    </row>
    <row r="14846" spans="20:20" x14ac:dyDescent="0.35">
      <c r="T14846" s="44">
        <v>14845</v>
      </c>
    </row>
    <row r="14847" spans="20:20" x14ac:dyDescent="0.35">
      <c r="T14847" s="44">
        <v>14846</v>
      </c>
    </row>
    <row r="14848" spans="20:20" x14ac:dyDescent="0.35">
      <c r="T14848" s="44">
        <v>14847</v>
      </c>
    </row>
    <row r="14849" spans="20:20" x14ac:dyDescent="0.35">
      <c r="T14849" s="44">
        <v>14848</v>
      </c>
    </row>
    <row r="14850" spans="20:20" x14ac:dyDescent="0.35">
      <c r="T14850" s="44">
        <v>14849</v>
      </c>
    </row>
    <row r="14851" spans="20:20" x14ac:dyDescent="0.35">
      <c r="T14851" s="44">
        <v>14850</v>
      </c>
    </row>
    <row r="14852" spans="20:20" x14ac:dyDescent="0.35">
      <c r="T14852" s="44">
        <v>14851</v>
      </c>
    </row>
    <row r="14853" spans="20:20" x14ac:dyDescent="0.35">
      <c r="T14853" s="44">
        <v>14852</v>
      </c>
    </row>
    <row r="14854" spans="20:20" x14ac:dyDescent="0.35">
      <c r="T14854" s="44">
        <v>14853</v>
      </c>
    </row>
    <row r="14855" spans="20:20" x14ac:dyDescent="0.35">
      <c r="T14855" s="44">
        <v>14854</v>
      </c>
    </row>
    <row r="14856" spans="20:20" x14ac:dyDescent="0.35">
      <c r="T14856" s="44">
        <v>14855</v>
      </c>
    </row>
    <row r="14857" spans="20:20" x14ac:dyDescent="0.35">
      <c r="T14857" s="44">
        <v>14856</v>
      </c>
    </row>
    <row r="14858" spans="20:20" x14ac:dyDescent="0.35">
      <c r="T14858" s="44">
        <v>14857</v>
      </c>
    </row>
    <row r="14859" spans="20:20" x14ac:dyDescent="0.35">
      <c r="T14859" s="44">
        <v>14858</v>
      </c>
    </row>
    <row r="14860" spans="20:20" x14ac:dyDescent="0.35">
      <c r="T14860" s="44">
        <v>14859</v>
      </c>
    </row>
    <row r="14861" spans="20:20" x14ac:dyDescent="0.35">
      <c r="T14861" s="44">
        <v>14860</v>
      </c>
    </row>
    <row r="14862" spans="20:20" x14ac:dyDescent="0.35">
      <c r="T14862" s="44">
        <v>14861</v>
      </c>
    </row>
    <row r="14863" spans="20:20" x14ac:dyDescent="0.35">
      <c r="T14863" s="44">
        <v>14862</v>
      </c>
    </row>
    <row r="14864" spans="20:20" x14ac:dyDescent="0.35">
      <c r="T14864" s="44">
        <v>14863</v>
      </c>
    </row>
    <row r="14865" spans="20:20" x14ac:dyDescent="0.35">
      <c r="T14865" s="44">
        <v>14864</v>
      </c>
    </row>
    <row r="14866" spans="20:20" x14ac:dyDescent="0.35">
      <c r="T14866" s="44">
        <v>14865</v>
      </c>
    </row>
    <row r="14867" spans="20:20" x14ac:dyDescent="0.35">
      <c r="T14867" s="44">
        <v>14866</v>
      </c>
    </row>
    <row r="14868" spans="20:20" x14ac:dyDescent="0.35">
      <c r="T14868" s="44">
        <v>14867</v>
      </c>
    </row>
    <row r="14869" spans="20:20" x14ac:dyDescent="0.35">
      <c r="T14869" s="44">
        <v>14868</v>
      </c>
    </row>
    <row r="14870" spans="20:20" x14ac:dyDescent="0.35">
      <c r="T14870" s="44">
        <v>14869</v>
      </c>
    </row>
    <row r="14871" spans="20:20" x14ac:dyDescent="0.35">
      <c r="T14871" s="44">
        <v>14870</v>
      </c>
    </row>
    <row r="14872" spans="20:20" x14ac:dyDescent="0.35">
      <c r="T14872" s="44">
        <v>14871</v>
      </c>
    </row>
    <row r="14873" spans="20:20" x14ac:dyDescent="0.35">
      <c r="T14873" s="44">
        <v>14872</v>
      </c>
    </row>
    <row r="14874" spans="20:20" x14ac:dyDescent="0.35">
      <c r="T14874" s="44">
        <v>14873</v>
      </c>
    </row>
    <row r="14875" spans="20:20" x14ac:dyDescent="0.35">
      <c r="T14875" s="44">
        <v>14874</v>
      </c>
    </row>
    <row r="14876" spans="20:20" x14ac:dyDescent="0.35">
      <c r="T14876" s="44">
        <v>14875</v>
      </c>
    </row>
    <row r="14877" spans="20:20" x14ac:dyDescent="0.35">
      <c r="T14877" s="44">
        <v>14876</v>
      </c>
    </row>
    <row r="14878" spans="20:20" x14ac:dyDescent="0.35">
      <c r="T14878" s="44">
        <v>14877</v>
      </c>
    </row>
    <row r="14879" spans="20:20" x14ac:dyDescent="0.35">
      <c r="T14879" s="44">
        <v>14878</v>
      </c>
    </row>
    <row r="14880" spans="20:20" x14ac:dyDescent="0.35">
      <c r="T14880" s="44">
        <v>14879</v>
      </c>
    </row>
    <row r="14881" spans="20:20" x14ac:dyDescent="0.35">
      <c r="T14881" s="44">
        <v>14880</v>
      </c>
    </row>
    <row r="14882" spans="20:20" x14ac:dyDescent="0.35">
      <c r="T14882" s="44">
        <v>14881</v>
      </c>
    </row>
    <row r="14883" spans="20:20" x14ac:dyDescent="0.35">
      <c r="T14883" s="44">
        <v>14882</v>
      </c>
    </row>
    <row r="14884" spans="20:20" x14ac:dyDescent="0.35">
      <c r="T14884" s="44">
        <v>14883</v>
      </c>
    </row>
    <row r="14885" spans="20:20" x14ac:dyDescent="0.35">
      <c r="T14885" s="44">
        <v>14884</v>
      </c>
    </row>
    <row r="14886" spans="20:20" x14ac:dyDescent="0.35">
      <c r="T14886" s="44">
        <v>14885</v>
      </c>
    </row>
    <row r="14887" spans="20:20" x14ac:dyDescent="0.35">
      <c r="T14887" s="44">
        <v>14886</v>
      </c>
    </row>
    <row r="14888" spans="20:20" x14ac:dyDescent="0.35">
      <c r="T14888" s="44">
        <v>14887</v>
      </c>
    </row>
    <row r="14889" spans="20:20" x14ac:dyDescent="0.35">
      <c r="T14889" s="44">
        <v>14888</v>
      </c>
    </row>
    <row r="14890" spans="20:20" x14ac:dyDescent="0.35">
      <c r="T14890" s="44">
        <v>14889</v>
      </c>
    </row>
    <row r="14891" spans="20:20" x14ac:dyDescent="0.35">
      <c r="T14891" s="44">
        <v>14890</v>
      </c>
    </row>
    <row r="14892" spans="20:20" x14ac:dyDescent="0.35">
      <c r="T14892" s="44">
        <v>14891</v>
      </c>
    </row>
    <row r="14893" spans="20:20" x14ac:dyDescent="0.35">
      <c r="T14893" s="44">
        <v>14892</v>
      </c>
    </row>
    <row r="14894" spans="20:20" x14ac:dyDescent="0.35">
      <c r="T14894" s="44">
        <v>14893</v>
      </c>
    </row>
    <row r="14895" spans="20:20" x14ac:dyDescent="0.35">
      <c r="T14895" s="44">
        <v>14894</v>
      </c>
    </row>
    <row r="14896" spans="20:20" x14ac:dyDescent="0.35">
      <c r="T14896" s="44">
        <v>14895</v>
      </c>
    </row>
    <row r="14897" spans="20:20" x14ac:dyDescent="0.35">
      <c r="T14897" s="44">
        <v>14896</v>
      </c>
    </row>
    <row r="14898" spans="20:20" x14ac:dyDescent="0.35">
      <c r="T14898" s="44">
        <v>14897</v>
      </c>
    </row>
    <row r="14899" spans="20:20" x14ac:dyDescent="0.35">
      <c r="T14899" s="44">
        <v>14898</v>
      </c>
    </row>
    <row r="14900" spans="20:20" x14ac:dyDescent="0.35">
      <c r="T14900" s="44">
        <v>14899</v>
      </c>
    </row>
    <row r="14901" spans="20:20" x14ac:dyDescent="0.35">
      <c r="T14901" s="44">
        <v>14900</v>
      </c>
    </row>
    <row r="14902" spans="20:20" x14ac:dyDescent="0.35">
      <c r="T14902" s="44">
        <v>14901</v>
      </c>
    </row>
    <row r="14903" spans="20:20" x14ac:dyDescent="0.35">
      <c r="T14903" s="44">
        <v>14902</v>
      </c>
    </row>
    <row r="14904" spans="20:20" x14ac:dyDescent="0.35">
      <c r="T14904" s="44">
        <v>14903</v>
      </c>
    </row>
    <row r="14905" spans="20:20" x14ac:dyDescent="0.35">
      <c r="T14905" s="44">
        <v>14904</v>
      </c>
    </row>
    <row r="14906" spans="20:20" x14ac:dyDescent="0.35">
      <c r="T14906" s="44">
        <v>14905</v>
      </c>
    </row>
    <row r="14907" spans="20:20" x14ac:dyDescent="0.35">
      <c r="T14907" s="44">
        <v>14906</v>
      </c>
    </row>
    <row r="14908" spans="20:20" x14ac:dyDescent="0.35">
      <c r="T14908" s="44">
        <v>14907</v>
      </c>
    </row>
    <row r="14909" spans="20:20" x14ac:dyDescent="0.35">
      <c r="T14909" s="44">
        <v>14908</v>
      </c>
    </row>
    <row r="14910" spans="20:20" x14ac:dyDescent="0.35">
      <c r="T14910" s="44">
        <v>14909</v>
      </c>
    </row>
    <row r="14911" spans="20:20" x14ac:dyDescent="0.35">
      <c r="T14911" s="44">
        <v>14910</v>
      </c>
    </row>
    <row r="14912" spans="20:20" x14ac:dyDescent="0.35">
      <c r="T14912" s="44">
        <v>14911</v>
      </c>
    </row>
    <row r="14913" spans="20:20" x14ac:dyDescent="0.35">
      <c r="T14913" s="44">
        <v>14912</v>
      </c>
    </row>
    <row r="14914" spans="20:20" x14ac:dyDescent="0.35">
      <c r="T14914" s="44">
        <v>14913</v>
      </c>
    </row>
    <row r="14915" spans="20:20" x14ac:dyDescent="0.35">
      <c r="T14915" s="44">
        <v>14914</v>
      </c>
    </row>
    <row r="14916" spans="20:20" x14ac:dyDescent="0.35">
      <c r="T14916" s="44">
        <v>14915</v>
      </c>
    </row>
    <row r="14917" spans="20:20" x14ac:dyDescent="0.35">
      <c r="T14917" s="44">
        <v>14916</v>
      </c>
    </row>
    <row r="14918" spans="20:20" x14ac:dyDescent="0.35">
      <c r="T14918" s="44">
        <v>14917</v>
      </c>
    </row>
    <row r="14919" spans="20:20" x14ac:dyDescent="0.35">
      <c r="T14919" s="44">
        <v>14918</v>
      </c>
    </row>
    <row r="14920" spans="20:20" x14ac:dyDescent="0.35">
      <c r="T14920" s="44">
        <v>14919</v>
      </c>
    </row>
    <row r="14921" spans="20:20" x14ac:dyDescent="0.35">
      <c r="T14921" s="44">
        <v>14920</v>
      </c>
    </row>
    <row r="14922" spans="20:20" x14ac:dyDescent="0.35">
      <c r="T14922" s="44">
        <v>14921</v>
      </c>
    </row>
    <row r="14923" spans="20:20" x14ac:dyDescent="0.35">
      <c r="T14923" s="44">
        <v>14922</v>
      </c>
    </row>
    <row r="14924" spans="20:20" x14ac:dyDescent="0.35">
      <c r="T14924" s="44">
        <v>14923</v>
      </c>
    </row>
    <row r="14925" spans="20:20" x14ac:dyDescent="0.35">
      <c r="T14925" s="44">
        <v>14924</v>
      </c>
    </row>
    <row r="14926" spans="20:20" x14ac:dyDescent="0.35">
      <c r="T14926" s="44">
        <v>14925</v>
      </c>
    </row>
    <row r="14927" spans="20:20" x14ac:dyDescent="0.35">
      <c r="T14927" s="44">
        <v>14926</v>
      </c>
    </row>
    <row r="14928" spans="20:20" x14ac:dyDescent="0.35">
      <c r="T14928" s="44">
        <v>14927</v>
      </c>
    </row>
    <row r="14929" spans="20:20" x14ac:dyDescent="0.35">
      <c r="T14929" s="44">
        <v>14928</v>
      </c>
    </row>
    <row r="14930" spans="20:20" x14ac:dyDescent="0.35">
      <c r="T14930" s="44">
        <v>14929</v>
      </c>
    </row>
    <row r="14931" spans="20:20" x14ac:dyDescent="0.35">
      <c r="T14931" s="44">
        <v>14930</v>
      </c>
    </row>
    <row r="14932" spans="20:20" x14ac:dyDescent="0.35">
      <c r="T14932" s="44">
        <v>14931</v>
      </c>
    </row>
    <row r="14933" spans="20:20" x14ac:dyDescent="0.35">
      <c r="T14933" s="44">
        <v>14932</v>
      </c>
    </row>
    <row r="14934" spans="20:20" x14ac:dyDescent="0.35">
      <c r="T14934" s="44">
        <v>14933</v>
      </c>
    </row>
    <row r="14935" spans="20:20" x14ac:dyDescent="0.35">
      <c r="T14935" s="44">
        <v>14934</v>
      </c>
    </row>
    <row r="14936" spans="20:20" x14ac:dyDescent="0.35">
      <c r="T14936" s="44">
        <v>14935</v>
      </c>
    </row>
    <row r="14937" spans="20:20" x14ac:dyDescent="0.35">
      <c r="T14937" s="44">
        <v>14936</v>
      </c>
    </row>
    <row r="14938" spans="20:20" x14ac:dyDescent="0.35">
      <c r="T14938" s="44">
        <v>14937</v>
      </c>
    </row>
    <row r="14939" spans="20:20" x14ac:dyDescent="0.35">
      <c r="T14939" s="44">
        <v>14938</v>
      </c>
    </row>
    <row r="14940" spans="20:20" x14ac:dyDescent="0.35">
      <c r="T14940" s="44">
        <v>14939</v>
      </c>
    </row>
    <row r="14941" spans="20:20" x14ac:dyDescent="0.35">
      <c r="T14941" s="44">
        <v>14940</v>
      </c>
    </row>
    <row r="14942" spans="20:20" x14ac:dyDescent="0.35">
      <c r="T14942" s="44">
        <v>14941</v>
      </c>
    </row>
    <row r="14943" spans="20:20" x14ac:dyDescent="0.35">
      <c r="T14943" s="44">
        <v>14942</v>
      </c>
    </row>
    <row r="14944" spans="20:20" x14ac:dyDescent="0.35">
      <c r="T14944" s="44">
        <v>14943</v>
      </c>
    </row>
    <row r="14945" spans="20:20" x14ac:dyDescent="0.35">
      <c r="T14945" s="44">
        <v>14944</v>
      </c>
    </row>
    <row r="14946" spans="20:20" x14ac:dyDescent="0.35">
      <c r="T14946" s="44">
        <v>14945</v>
      </c>
    </row>
    <row r="14947" spans="20:20" x14ac:dyDescent="0.35">
      <c r="T14947" s="44">
        <v>14946</v>
      </c>
    </row>
    <row r="14948" spans="20:20" x14ac:dyDescent="0.35">
      <c r="T14948" s="44">
        <v>14947</v>
      </c>
    </row>
    <row r="14949" spans="20:20" x14ac:dyDescent="0.35">
      <c r="T14949" s="44">
        <v>14948</v>
      </c>
    </row>
    <row r="14950" spans="20:20" x14ac:dyDescent="0.35">
      <c r="T14950" s="44">
        <v>14949</v>
      </c>
    </row>
    <row r="14951" spans="20:20" x14ac:dyDescent="0.35">
      <c r="T14951" s="44">
        <v>14950</v>
      </c>
    </row>
    <row r="14952" spans="20:20" x14ac:dyDescent="0.35">
      <c r="T14952" s="44">
        <v>14951</v>
      </c>
    </row>
    <row r="14953" spans="20:20" x14ac:dyDescent="0.35">
      <c r="T14953" s="44">
        <v>14952</v>
      </c>
    </row>
    <row r="14954" spans="20:20" x14ac:dyDescent="0.35">
      <c r="T14954" s="44">
        <v>14953</v>
      </c>
    </row>
    <row r="14955" spans="20:20" x14ac:dyDescent="0.35">
      <c r="T14955" s="44">
        <v>14954</v>
      </c>
    </row>
    <row r="14956" spans="20:20" x14ac:dyDescent="0.35">
      <c r="T14956" s="44">
        <v>14955</v>
      </c>
    </row>
    <row r="14957" spans="20:20" x14ac:dyDescent="0.35">
      <c r="T14957" s="44">
        <v>14956</v>
      </c>
    </row>
    <row r="14958" spans="20:20" x14ac:dyDescent="0.35">
      <c r="T14958" s="44">
        <v>14957</v>
      </c>
    </row>
    <row r="14959" spans="20:20" x14ac:dyDescent="0.35">
      <c r="T14959" s="44">
        <v>14958</v>
      </c>
    </row>
    <row r="14960" spans="20:20" x14ac:dyDescent="0.35">
      <c r="T14960" s="44">
        <v>14959</v>
      </c>
    </row>
    <row r="14961" spans="20:20" x14ac:dyDescent="0.35">
      <c r="T14961" s="44">
        <v>14960</v>
      </c>
    </row>
    <row r="14962" spans="20:20" x14ac:dyDescent="0.35">
      <c r="T14962" s="44">
        <v>14961</v>
      </c>
    </row>
    <row r="14963" spans="20:20" x14ac:dyDescent="0.35">
      <c r="T14963" s="44">
        <v>14962</v>
      </c>
    </row>
    <row r="14964" spans="20:20" x14ac:dyDescent="0.35">
      <c r="T14964" s="44">
        <v>14963</v>
      </c>
    </row>
    <row r="14965" spans="20:20" x14ac:dyDescent="0.35">
      <c r="T14965" s="44">
        <v>14964</v>
      </c>
    </row>
    <row r="14966" spans="20:20" x14ac:dyDescent="0.35">
      <c r="T14966" s="44">
        <v>14965</v>
      </c>
    </row>
    <row r="14967" spans="20:20" x14ac:dyDescent="0.35">
      <c r="T14967" s="44">
        <v>14966</v>
      </c>
    </row>
    <row r="14968" spans="20:20" x14ac:dyDescent="0.35">
      <c r="T14968" s="44">
        <v>14967</v>
      </c>
    </row>
    <row r="14969" spans="20:20" x14ac:dyDescent="0.35">
      <c r="T14969" s="44">
        <v>14968</v>
      </c>
    </row>
    <row r="14970" spans="20:20" x14ac:dyDescent="0.35">
      <c r="T14970" s="44">
        <v>14969</v>
      </c>
    </row>
    <row r="14971" spans="20:20" x14ac:dyDescent="0.35">
      <c r="T14971" s="44">
        <v>14970</v>
      </c>
    </row>
    <row r="14972" spans="20:20" x14ac:dyDescent="0.35">
      <c r="T14972" s="44">
        <v>14971</v>
      </c>
    </row>
    <row r="14973" spans="20:20" x14ac:dyDescent="0.35">
      <c r="T14973" s="44">
        <v>14972</v>
      </c>
    </row>
    <row r="14974" spans="20:20" x14ac:dyDescent="0.35">
      <c r="T14974" s="44">
        <v>14973</v>
      </c>
    </row>
    <row r="14975" spans="20:20" x14ac:dyDescent="0.35">
      <c r="T14975" s="44">
        <v>14974</v>
      </c>
    </row>
    <row r="14976" spans="20:20" x14ac:dyDescent="0.35">
      <c r="T14976" s="44">
        <v>14975</v>
      </c>
    </row>
    <row r="14977" spans="20:20" x14ac:dyDescent="0.35">
      <c r="T14977" s="44">
        <v>14976</v>
      </c>
    </row>
    <row r="14978" spans="20:20" x14ac:dyDescent="0.35">
      <c r="T14978" s="44">
        <v>14977</v>
      </c>
    </row>
    <row r="14979" spans="20:20" x14ac:dyDescent="0.35">
      <c r="T14979" s="44">
        <v>14978</v>
      </c>
    </row>
    <row r="14980" spans="20:20" x14ac:dyDescent="0.35">
      <c r="T14980" s="44">
        <v>14979</v>
      </c>
    </row>
    <row r="14981" spans="20:20" x14ac:dyDescent="0.35">
      <c r="T14981" s="44">
        <v>14980</v>
      </c>
    </row>
    <row r="14982" spans="20:20" x14ac:dyDescent="0.35">
      <c r="T14982" s="44">
        <v>14981</v>
      </c>
    </row>
    <row r="14983" spans="20:20" x14ac:dyDescent="0.35">
      <c r="T14983" s="44">
        <v>14982</v>
      </c>
    </row>
    <row r="14984" spans="20:20" x14ac:dyDescent="0.35">
      <c r="T14984" s="44">
        <v>14983</v>
      </c>
    </row>
    <row r="14985" spans="20:20" x14ac:dyDescent="0.35">
      <c r="T14985" s="44">
        <v>14984</v>
      </c>
    </row>
    <row r="14986" spans="20:20" x14ac:dyDescent="0.35">
      <c r="T14986" s="44">
        <v>14985</v>
      </c>
    </row>
    <row r="14987" spans="20:20" x14ac:dyDescent="0.35">
      <c r="T14987" s="44">
        <v>14986</v>
      </c>
    </row>
    <row r="14988" spans="20:20" x14ac:dyDescent="0.35">
      <c r="T14988" s="44">
        <v>14987</v>
      </c>
    </row>
    <row r="14989" spans="20:20" x14ac:dyDescent="0.35">
      <c r="T14989" s="44">
        <v>14988</v>
      </c>
    </row>
    <row r="14990" spans="20:20" x14ac:dyDescent="0.35">
      <c r="T14990" s="44">
        <v>14989</v>
      </c>
    </row>
    <row r="14991" spans="20:20" x14ac:dyDescent="0.35">
      <c r="T14991" s="44">
        <v>14990</v>
      </c>
    </row>
    <row r="14992" spans="20:20" x14ac:dyDescent="0.35">
      <c r="T14992" s="44">
        <v>14991</v>
      </c>
    </row>
    <row r="14993" spans="20:20" x14ac:dyDescent="0.35">
      <c r="T14993" s="44">
        <v>14992</v>
      </c>
    </row>
    <row r="14994" spans="20:20" x14ac:dyDescent="0.35">
      <c r="T14994" s="44">
        <v>14993</v>
      </c>
    </row>
    <row r="14995" spans="20:20" x14ac:dyDescent="0.35">
      <c r="T14995" s="44">
        <v>14994</v>
      </c>
    </row>
    <row r="14996" spans="20:20" x14ac:dyDescent="0.35">
      <c r="T14996" s="44">
        <v>14995</v>
      </c>
    </row>
    <row r="14997" spans="20:20" x14ac:dyDescent="0.35">
      <c r="T14997" s="44">
        <v>14996</v>
      </c>
    </row>
    <row r="14998" spans="20:20" x14ac:dyDescent="0.35">
      <c r="T14998" s="44">
        <v>14997</v>
      </c>
    </row>
    <row r="14999" spans="20:20" x14ac:dyDescent="0.35">
      <c r="T14999" s="44">
        <v>14998</v>
      </c>
    </row>
    <row r="15000" spans="20:20" x14ac:dyDescent="0.35">
      <c r="T15000" s="44">
        <v>14999</v>
      </c>
    </row>
    <row r="15001" spans="20:20" x14ac:dyDescent="0.35">
      <c r="T15001" s="44">
        <v>15000</v>
      </c>
    </row>
    <row r="15002" spans="20:20" x14ac:dyDescent="0.35">
      <c r="T15002" s="44">
        <v>15001</v>
      </c>
    </row>
    <row r="15003" spans="20:20" x14ac:dyDescent="0.35">
      <c r="T15003" s="44">
        <v>15002</v>
      </c>
    </row>
    <row r="15004" spans="20:20" x14ac:dyDescent="0.35">
      <c r="T15004" s="44">
        <v>15003</v>
      </c>
    </row>
    <row r="15005" spans="20:20" x14ac:dyDescent="0.35">
      <c r="T15005" s="44">
        <v>15004</v>
      </c>
    </row>
    <row r="15006" spans="20:20" x14ac:dyDescent="0.35">
      <c r="T15006" s="44">
        <v>15005</v>
      </c>
    </row>
    <row r="15007" spans="20:20" x14ac:dyDescent="0.35">
      <c r="T15007" s="44">
        <v>15006</v>
      </c>
    </row>
    <row r="15008" spans="20:20" x14ac:dyDescent="0.35">
      <c r="T15008" s="44">
        <v>15007</v>
      </c>
    </row>
    <row r="15009" spans="20:20" x14ac:dyDescent="0.35">
      <c r="T15009" s="44">
        <v>15008</v>
      </c>
    </row>
    <row r="15010" spans="20:20" x14ac:dyDescent="0.35">
      <c r="T15010" s="44">
        <v>15009</v>
      </c>
    </row>
    <row r="15011" spans="20:20" x14ac:dyDescent="0.35">
      <c r="T15011" s="44">
        <v>15010</v>
      </c>
    </row>
    <row r="15012" spans="20:20" x14ac:dyDescent="0.35">
      <c r="T15012" s="44">
        <v>15011</v>
      </c>
    </row>
    <row r="15013" spans="20:20" x14ac:dyDescent="0.35">
      <c r="T15013" s="44">
        <v>15012</v>
      </c>
    </row>
    <row r="15014" spans="20:20" x14ac:dyDescent="0.35">
      <c r="T15014" s="44">
        <v>15013</v>
      </c>
    </row>
    <row r="15015" spans="20:20" x14ac:dyDescent="0.35">
      <c r="T15015" s="44">
        <v>15014</v>
      </c>
    </row>
    <row r="15016" spans="20:20" x14ac:dyDescent="0.35">
      <c r="T15016" s="44">
        <v>15015</v>
      </c>
    </row>
    <row r="15017" spans="20:20" x14ac:dyDescent="0.35">
      <c r="T15017" s="44">
        <v>15016</v>
      </c>
    </row>
    <row r="15018" spans="20:20" x14ac:dyDescent="0.35">
      <c r="T15018" s="44">
        <v>15017</v>
      </c>
    </row>
    <row r="15019" spans="20:20" x14ac:dyDescent="0.35">
      <c r="T15019" s="44">
        <v>15018</v>
      </c>
    </row>
    <row r="15020" spans="20:20" x14ac:dyDescent="0.35">
      <c r="T15020" s="44">
        <v>15019</v>
      </c>
    </row>
    <row r="15021" spans="20:20" x14ac:dyDescent="0.35">
      <c r="T15021" s="44">
        <v>15020</v>
      </c>
    </row>
    <row r="15022" spans="20:20" x14ac:dyDescent="0.35">
      <c r="T15022" s="44">
        <v>15021</v>
      </c>
    </row>
    <row r="15023" spans="20:20" x14ac:dyDescent="0.35">
      <c r="T15023" s="44">
        <v>15022</v>
      </c>
    </row>
    <row r="15024" spans="20:20" x14ac:dyDescent="0.35">
      <c r="T15024" s="44">
        <v>15023</v>
      </c>
    </row>
    <row r="15025" spans="20:20" x14ac:dyDescent="0.35">
      <c r="T15025" s="44">
        <v>15024</v>
      </c>
    </row>
    <row r="15026" spans="20:20" x14ac:dyDescent="0.35">
      <c r="T15026" s="44">
        <v>15025</v>
      </c>
    </row>
    <row r="15027" spans="20:20" x14ac:dyDescent="0.35">
      <c r="T15027" s="44">
        <v>15026</v>
      </c>
    </row>
    <row r="15028" spans="20:20" x14ac:dyDescent="0.35">
      <c r="T15028" s="44">
        <v>15027</v>
      </c>
    </row>
    <row r="15029" spans="20:20" x14ac:dyDescent="0.35">
      <c r="T15029" s="44">
        <v>15028</v>
      </c>
    </row>
    <row r="15030" spans="20:20" x14ac:dyDescent="0.35">
      <c r="T15030" s="44">
        <v>15029</v>
      </c>
    </row>
    <row r="15031" spans="20:20" x14ac:dyDescent="0.35">
      <c r="T15031" s="44">
        <v>15030</v>
      </c>
    </row>
    <row r="15032" spans="20:20" x14ac:dyDescent="0.35">
      <c r="T15032" s="44">
        <v>15031</v>
      </c>
    </row>
    <row r="15033" spans="20:20" x14ac:dyDescent="0.35">
      <c r="T15033" s="44">
        <v>15032</v>
      </c>
    </row>
    <row r="15034" spans="20:20" x14ac:dyDescent="0.35">
      <c r="T15034" s="44">
        <v>15033</v>
      </c>
    </row>
    <row r="15035" spans="20:20" x14ac:dyDescent="0.35">
      <c r="T15035" s="44">
        <v>15034</v>
      </c>
    </row>
    <row r="15036" spans="20:20" x14ac:dyDescent="0.35">
      <c r="T15036" s="44">
        <v>15035</v>
      </c>
    </row>
    <row r="15037" spans="20:20" x14ac:dyDescent="0.35">
      <c r="T15037" s="44">
        <v>15036</v>
      </c>
    </row>
    <row r="15038" spans="20:20" x14ac:dyDescent="0.35">
      <c r="T15038" s="44">
        <v>15037</v>
      </c>
    </row>
    <row r="15039" spans="20:20" x14ac:dyDescent="0.35">
      <c r="T15039" s="44">
        <v>15038</v>
      </c>
    </row>
    <row r="15040" spans="20:20" x14ac:dyDescent="0.35">
      <c r="T15040" s="44">
        <v>15039</v>
      </c>
    </row>
    <row r="15041" spans="20:20" x14ac:dyDescent="0.35">
      <c r="T15041" s="44">
        <v>15040</v>
      </c>
    </row>
    <row r="15042" spans="20:20" x14ac:dyDescent="0.35">
      <c r="T15042" s="44">
        <v>15041</v>
      </c>
    </row>
    <row r="15043" spans="20:20" x14ac:dyDescent="0.35">
      <c r="T15043" s="44">
        <v>15042</v>
      </c>
    </row>
    <row r="15044" spans="20:20" x14ac:dyDescent="0.35">
      <c r="T15044" s="44">
        <v>15043</v>
      </c>
    </row>
    <row r="15045" spans="20:20" x14ac:dyDescent="0.35">
      <c r="T15045" s="44">
        <v>15044</v>
      </c>
    </row>
    <row r="15046" spans="20:20" x14ac:dyDescent="0.35">
      <c r="T15046" s="44">
        <v>15045</v>
      </c>
    </row>
    <row r="15047" spans="20:20" x14ac:dyDescent="0.35">
      <c r="T15047" s="44">
        <v>15046</v>
      </c>
    </row>
    <row r="15048" spans="20:20" x14ac:dyDescent="0.35">
      <c r="T15048" s="44">
        <v>15047</v>
      </c>
    </row>
    <row r="15049" spans="20:20" x14ac:dyDescent="0.35">
      <c r="T15049" s="44">
        <v>15048</v>
      </c>
    </row>
    <row r="15050" spans="20:20" x14ac:dyDescent="0.35">
      <c r="T15050" s="44">
        <v>15049</v>
      </c>
    </row>
    <row r="15051" spans="20:20" x14ac:dyDescent="0.35">
      <c r="T15051" s="44">
        <v>15050</v>
      </c>
    </row>
    <row r="15052" spans="20:20" x14ac:dyDescent="0.35">
      <c r="T15052" s="44">
        <v>15051</v>
      </c>
    </row>
    <row r="15053" spans="20:20" x14ac:dyDescent="0.35">
      <c r="T15053" s="44">
        <v>15052</v>
      </c>
    </row>
    <row r="15054" spans="20:20" x14ac:dyDescent="0.35">
      <c r="T15054" s="44">
        <v>15053</v>
      </c>
    </row>
    <row r="15055" spans="20:20" x14ac:dyDescent="0.35">
      <c r="T15055" s="44">
        <v>15054</v>
      </c>
    </row>
    <row r="15056" spans="20:20" x14ac:dyDescent="0.35">
      <c r="T15056" s="44">
        <v>15055</v>
      </c>
    </row>
    <row r="15057" spans="20:20" x14ac:dyDescent="0.35">
      <c r="T15057" s="44">
        <v>15056</v>
      </c>
    </row>
    <row r="15058" spans="20:20" x14ac:dyDescent="0.35">
      <c r="T15058" s="44">
        <v>15057</v>
      </c>
    </row>
    <row r="15059" spans="20:20" x14ac:dyDescent="0.35">
      <c r="T15059" s="44">
        <v>15058</v>
      </c>
    </row>
    <row r="15060" spans="20:20" x14ac:dyDescent="0.35">
      <c r="T15060" s="44">
        <v>15059</v>
      </c>
    </row>
    <row r="15061" spans="20:20" x14ac:dyDescent="0.35">
      <c r="T15061" s="44">
        <v>15060</v>
      </c>
    </row>
    <row r="15062" spans="20:20" x14ac:dyDescent="0.35">
      <c r="T15062" s="44">
        <v>15061</v>
      </c>
    </row>
    <row r="15063" spans="20:20" x14ac:dyDescent="0.35">
      <c r="T15063" s="44">
        <v>15062</v>
      </c>
    </row>
    <row r="15064" spans="20:20" x14ac:dyDescent="0.35">
      <c r="T15064" s="44">
        <v>15063</v>
      </c>
    </row>
    <row r="15065" spans="20:20" x14ac:dyDescent="0.35">
      <c r="T15065" s="44">
        <v>15064</v>
      </c>
    </row>
    <row r="15066" spans="20:20" x14ac:dyDescent="0.35">
      <c r="T15066" s="44">
        <v>15065</v>
      </c>
    </row>
    <row r="15067" spans="20:20" x14ac:dyDescent="0.35">
      <c r="T15067" s="44">
        <v>15066</v>
      </c>
    </row>
    <row r="15068" spans="20:20" x14ac:dyDescent="0.35">
      <c r="T15068" s="44">
        <v>15067</v>
      </c>
    </row>
    <row r="15069" spans="20:20" x14ac:dyDescent="0.35">
      <c r="T15069" s="44">
        <v>15068</v>
      </c>
    </row>
    <row r="15070" spans="20:20" x14ac:dyDescent="0.35">
      <c r="T15070" s="44">
        <v>15069</v>
      </c>
    </row>
    <row r="15071" spans="20:20" x14ac:dyDescent="0.35">
      <c r="T15071" s="44">
        <v>15070</v>
      </c>
    </row>
    <row r="15072" spans="20:20" x14ac:dyDescent="0.35">
      <c r="T15072" s="44">
        <v>15071</v>
      </c>
    </row>
    <row r="15073" spans="20:20" x14ac:dyDescent="0.35">
      <c r="T15073" s="44">
        <v>15072</v>
      </c>
    </row>
    <row r="15074" spans="20:20" x14ac:dyDescent="0.35">
      <c r="T15074" s="44">
        <v>15073</v>
      </c>
    </row>
    <row r="15075" spans="20:20" x14ac:dyDescent="0.35">
      <c r="T15075" s="44">
        <v>15074</v>
      </c>
    </row>
    <row r="15076" spans="20:20" x14ac:dyDescent="0.35">
      <c r="T15076" s="44">
        <v>15075</v>
      </c>
    </row>
    <row r="15077" spans="20:20" x14ac:dyDescent="0.35">
      <c r="T15077" s="44">
        <v>15076</v>
      </c>
    </row>
    <row r="15078" spans="20:20" x14ac:dyDescent="0.35">
      <c r="T15078" s="44">
        <v>15077</v>
      </c>
    </row>
    <row r="15079" spans="20:20" x14ac:dyDescent="0.35">
      <c r="T15079" s="44">
        <v>15078</v>
      </c>
    </row>
    <row r="15080" spans="20:20" x14ac:dyDescent="0.35">
      <c r="T15080" s="44">
        <v>15079</v>
      </c>
    </row>
    <row r="15081" spans="20:20" x14ac:dyDescent="0.35">
      <c r="T15081" s="44">
        <v>15080</v>
      </c>
    </row>
    <row r="15082" spans="20:20" x14ac:dyDescent="0.35">
      <c r="T15082" s="44">
        <v>15081</v>
      </c>
    </row>
    <row r="15083" spans="20:20" x14ac:dyDescent="0.35">
      <c r="T15083" s="44">
        <v>15082</v>
      </c>
    </row>
    <row r="15084" spans="20:20" x14ac:dyDescent="0.35">
      <c r="T15084" s="44">
        <v>15083</v>
      </c>
    </row>
    <row r="15085" spans="20:20" x14ac:dyDescent="0.35">
      <c r="T15085" s="44">
        <v>15084</v>
      </c>
    </row>
    <row r="15086" spans="20:20" x14ac:dyDescent="0.35">
      <c r="T15086" s="44">
        <v>15085</v>
      </c>
    </row>
    <row r="15087" spans="20:20" x14ac:dyDescent="0.35">
      <c r="T15087" s="44">
        <v>15086</v>
      </c>
    </row>
    <row r="15088" spans="20:20" x14ac:dyDescent="0.35">
      <c r="T15088" s="44">
        <v>15087</v>
      </c>
    </row>
    <row r="15089" spans="20:20" x14ac:dyDescent="0.35">
      <c r="T15089" s="44">
        <v>15088</v>
      </c>
    </row>
    <row r="15090" spans="20:20" x14ac:dyDescent="0.35">
      <c r="T15090" s="44">
        <v>15089</v>
      </c>
    </row>
    <row r="15091" spans="20:20" x14ac:dyDescent="0.35">
      <c r="T15091" s="44">
        <v>15090</v>
      </c>
    </row>
    <row r="15092" spans="20:20" x14ac:dyDescent="0.35">
      <c r="T15092" s="44">
        <v>15091</v>
      </c>
    </row>
    <row r="15093" spans="20:20" x14ac:dyDescent="0.35">
      <c r="T15093" s="44">
        <v>15092</v>
      </c>
    </row>
    <row r="15094" spans="20:20" x14ac:dyDescent="0.35">
      <c r="T15094" s="44">
        <v>15093</v>
      </c>
    </row>
    <row r="15095" spans="20:20" x14ac:dyDescent="0.35">
      <c r="T15095" s="44">
        <v>15094</v>
      </c>
    </row>
    <row r="15096" spans="20:20" x14ac:dyDescent="0.35">
      <c r="T15096" s="44">
        <v>15095</v>
      </c>
    </row>
    <row r="15097" spans="20:20" x14ac:dyDescent="0.35">
      <c r="T15097" s="44">
        <v>15096</v>
      </c>
    </row>
    <row r="15098" spans="20:20" x14ac:dyDescent="0.35">
      <c r="T15098" s="44">
        <v>15097</v>
      </c>
    </row>
    <row r="15099" spans="20:20" x14ac:dyDescent="0.35">
      <c r="T15099" s="44">
        <v>15098</v>
      </c>
    </row>
    <row r="15100" spans="20:20" x14ac:dyDescent="0.35">
      <c r="T15100" s="44">
        <v>15099</v>
      </c>
    </row>
    <row r="15101" spans="20:20" x14ac:dyDescent="0.35">
      <c r="T15101" s="44">
        <v>15100</v>
      </c>
    </row>
    <row r="15102" spans="20:20" x14ac:dyDescent="0.35">
      <c r="T15102" s="44">
        <v>15101</v>
      </c>
    </row>
    <row r="15103" spans="20:20" x14ac:dyDescent="0.35">
      <c r="T15103" s="44">
        <v>15102</v>
      </c>
    </row>
    <row r="15104" spans="20:20" x14ac:dyDescent="0.35">
      <c r="T15104" s="44">
        <v>15103</v>
      </c>
    </row>
    <row r="15105" spans="20:20" x14ac:dyDescent="0.35">
      <c r="T15105" s="44">
        <v>15104</v>
      </c>
    </row>
    <row r="15106" spans="20:20" x14ac:dyDescent="0.35">
      <c r="T15106" s="44">
        <v>15105</v>
      </c>
    </row>
    <row r="15107" spans="20:20" x14ac:dyDescent="0.35">
      <c r="T15107" s="44">
        <v>15106</v>
      </c>
    </row>
    <row r="15108" spans="20:20" x14ac:dyDescent="0.35">
      <c r="T15108" s="44">
        <v>15107</v>
      </c>
    </row>
    <row r="15109" spans="20:20" x14ac:dyDescent="0.35">
      <c r="T15109" s="44">
        <v>15108</v>
      </c>
    </row>
    <row r="15110" spans="20:20" x14ac:dyDescent="0.35">
      <c r="T15110" s="44">
        <v>15109</v>
      </c>
    </row>
    <row r="15111" spans="20:20" x14ac:dyDescent="0.35">
      <c r="T15111" s="44">
        <v>15110</v>
      </c>
    </row>
    <row r="15112" spans="20:20" x14ac:dyDescent="0.35">
      <c r="T15112" s="44">
        <v>15111</v>
      </c>
    </row>
    <row r="15113" spans="20:20" x14ac:dyDescent="0.35">
      <c r="T15113" s="44">
        <v>15112</v>
      </c>
    </row>
    <row r="15114" spans="20:20" x14ac:dyDescent="0.35">
      <c r="T15114" s="44">
        <v>15113</v>
      </c>
    </row>
    <row r="15115" spans="20:20" x14ac:dyDescent="0.35">
      <c r="T15115" s="44">
        <v>15114</v>
      </c>
    </row>
    <row r="15116" spans="20:20" x14ac:dyDescent="0.35">
      <c r="T15116" s="44">
        <v>15115</v>
      </c>
    </row>
    <row r="15117" spans="20:20" x14ac:dyDescent="0.35">
      <c r="T15117" s="44">
        <v>15116</v>
      </c>
    </row>
    <row r="15118" spans="20:20" x14ac:dyDescent="0.35">
      <c r="T15118" s="44">
        <v>15117</v>
      </c>
    </row>
    <row r="15119" spans="20:20" x14ac:dyDescent="0.35">
      <c r="T15119" s="44">
        <v>15118</v>
      </c>
    </row>
    <row r="15120" spans="20:20" x14ac:dyDescent="0.35">
      <c r="T15120" s="44">
        <v>15119</v>
      </c>
    </row>
    <row r="15121" spans="20:20" x14ac:dyDescent="0.35">
      <c r="T15121" s="44">
        <v>15120</v>
      </c>
    </row>
    <row r="15122" spans="20:20" x14ac:dyDescent="0.35">
      <c r="T15122" s="44">
        <v>15121</v>
      </c>
    </row>
    <row r="15123" spans="20:20" x14ac:dyDescent="0.35">
      <c r="T15123" s="44">
        <v>15122</v>
      </c>
    </row>
    <row r="15124" spans="20:20" x14ac:dyDescent="0.35">
      <c r="T15124" s="44">
        <v>15123</v>
      </c>
    </row>
    <row r="15125" spans="20:20" x14ac:dyDescent="0.35">
      <c r="T15125" s="44">
        <v>15124</v>
      </c>
    </row>
    <row r="15126" spans="20:20" x14ac:dyDescent="0.35">
      <c r="T15126" s="44">
        <v>15125</v>
      </c>
    </row>
    <row r="15127" spans="20:20" x14ac:dyDescent="0.35">
      <c r="T15127" s="44">
        <v>15126</v>
      </c>
    </row>
    <row r="15128" spans="20:20" x14ac:dyDescent="0.35">
      <c r="T15128" s="44">
        <v>15127</v>
      </c>
    </row>
    <row r="15129" spans="20:20" x14ac:dyDescent="0.35">
      <c r="T15129" s="44">
        <v>15128</v>
      </c>
    </row>
    <row r="15130" spans="20:20" x14ac:dyDescent="0.35">
      <c r="T15130" s="44">
        <v>15129</v>
      </c>
    </row>
    <row r="15131" spans="20:20" x14ac:dyDescent="0.35">
      <c r="T15131" s="44">
        <v>15130</v>
      </c>
    </row>
    <row r="15132" spans="20:20" x14ac:dyDescent="0.35">
      <c r="T15132" s="44">
        <v>15131</v>
      </c>
    </row>
    <row r="15133" spans="20:20" x14ac:dyDescent="0.35">
      <c r="T15133" s="44">
        <v>15132</v>
      </c>
    </row>
    <row r="15134" spans="20:20" x14ac:dyDescent="0.35">
      <c r="T15134" s="44">
        <v>15133</v>
      </c>
    </row>
    <row r="15135" spans="20:20" x14ac:dyDescent="0.35">
      <c r="T15135" s="44">
        <v>15134</v>
      </c>
    </row>
    <row r="15136" spans="20:20" x14ac:dyDescent="0.35">
      <c r="T15136" s="44">
        <v>15135</v>
      </c>
    </row>
    <row r="15137" spans="20:20" x14ac:dyDescent="0.35">
      <c r="T15137" s="44">
        <v>15136</v>
      </c>
    </row>
    <row r="15138" spans="20:20" x14ac:dyDescent="0.35">
      <c r="T15138" s="44">
        <v>15137</v>
      </c>
    </row>
    <row r="15139" spans="20:20" x14ac:dyDescent="0.35">
      <c r="T15139" s="44">
        <v>15138</v>
      </c>
    </row>
    <row r="15140" spans="20:20" x14ac:dyDescent="0.35">
      <c r="T15140" s="44">
        <v>15139</v>
      </c>
    </row>
    <row r="15141" spans="20:20" x14ac:dyDescent="0.35">
      <c r="T15141" s="44">
        <v>15140</v>
      </c>
    </row>
    <row r="15142" spans="20:20" x14ac:dyDescent="0.35">
      <c r="T15142" s="44">
        <v>15141</v>
      </c>
    </row>
    <row r="15143" spans="20:20" x14ac:dyDescent="0.35">
      <c r="T15143" s="44">
        <v>15142</v>
      </c>
    </row>
    <row r="15144" spans="20:20" x14ac:dyDescent="0.35">
      <c r="T15144" s="44">
        <v>15143</v>
      </c>
    </row>
    <row r="15145" spans="20:20" x14ac:dyDescent="0.35">
      <c r="T15145" s="44">
        <v>15144</v>
      </c>
    </row>
    <row r="15146" spans="20:20" x14ac:dyDescent="0.35">
      <c r="T15146" s="44">
        <v>15145</v>
      </c>
    </row>
    <row r="15147" spans="20:20" x14ac:dyDescent="0.35">
      <c r="T15147" s="44">
        <v>15146</v>
      </c>
    </row>
    <row r="15148" spans="20:20" x14ac:dyDescent="0.35">
      <c r="T15148" s="44">
        <v>15147</v>
      </c>
    </row>
    <row r="15149" spans="20:20" x14ac:dyDescent="0.35">
      <c r="T15149" s="44">
        <v>15148</v>
      </c>
    </row>
    <row r="15150" spans="20:20" x14ac:dyDescent="0.35">
      <c r="T15150" s="44">
        <v>15149</v>
      </c>
    </row>
    <row r="15151" spans="20:20" x14ac:dyDescent="0.35">
      <c r="T15151" s="44">
        <v>15150</v>
      </c>
    </row>
    <row r="15152" spans="20:20" x14ac:dyDescent="0.35">
      <c r="T15152" s="44">
        <v>15151</v>
      </c>
    </row>
    <row r="15153" spans="20:20" x14ac:dyDescent="0.35">
      <c r="T15153" s="44">
        <v>15152</v>
      </c>
    </row>
    <row r="15154" spans="20:20" x14ac:dyDescent="0.35">
      <c r="T15154" s="44">
        <v>15153</v>
      </c>
    </row>
    <row r="15155" spans="20:20" x14ac:dyDescent="0.35">
      <c r="T15155" s="44">
        <v>15154</v>
      </c>
    </row>
    <row r="15156" spans="20:20" x14ac:dyDescent="0.35">
      <c r="T15156" s="44">
        <v>15155</v>
      </c>
    </row>
    <row r="15157" spans="20:20" x14ac:dyDescent="0.35">
      <c r="T15157" s="44">
        <v>15156</v>
      </c>
    </row>
    <row r="15158" spans="20:20" x14ac:dyDescent="0.35">
      <c r="T15158" s="44">
        <v>15157</v>
      </c>
    </row>
    <row r="15159" spans="20:20" x14ac:dyDescent="0.35">
      <c r="T15159" s="44">
        <v>15158</v>
      </c>
    </row>
    <row r="15160" spans="20:20" x14ac:dyDescent="0.35">
      <c r="T15160" s="44">
        <v>15159</v>
      </c>
    </row>
    <row r="15161" spans="20:20" x14ac:dyDescent="0.35">
      <c r="T15161" s="44">
        <v>15160</v>
      </c>
    </row>
    <row r="15162" spans="20:20" x14ac:dyDescent="0.35">
      <c r="T15162" s="44">
        <v>15161</v>
      </c>
    </row>
    <row r="15163" spans="20:20" x14ac:dyDescent="0.35">
      <c r="T15163" s="44">
        <v>15162</v>
      </c>
    </row>
    <row r="15164" spans="20:20" x14ac:dyDescent="0.35">
      <c r="T15164" s="44">
        <v>15163</v>
      </c>
    </row>
    <row r="15165" spans="20:20" x14ac:dyDescent="0.35">
      <c r="T15165" s="44">
        <v>15164</v>
      </c>
    </row>
    <row r="15166" spans="20:20" x14ac:dyDescent="0.35">
      <c r="T15166" s="44">
        <v>15165</v>
      </c>
    </row>
    <row r="15167" spans="20:20" x14ac:dyDescent="0.35">
      <c r="T15167" s="44">
        <v>15166</v>
      </c>
    </row>
    <row r="15168" spans="20:20" x14ac:dyDescent="0.35">
      <c r="T15168" s="44">
        <v>15167</v>
      </c>
    </row>
    <row r="15169" spans="20:20" x14ac:dyDescent="0.35">
      <c r="T15169" s="44">
        <v>15168</v>
      </c>
    </row>
    <row r="15170" spans="20:20" x14ac:dyDescent="0.35">
      <c r="T15170" s="44">
        <v>15169</v>
      </c>
    </row>
    <row r="15171" spans="20:20" x14ac:dyDescent="0.35">
      <c r="T15171" s="44">
        <v>15170</v>
      </c>
    </row>
    <row r="15172" spans="20:20" x14ac:dyDescent="0.35">
      <c r="T15172" s="44">
        <v>15171</v>
      </c>
    </row>
    <row r="15173" spans="20:20" x14ac:dyDescent="0.35">
      <c r="T15173" s="44">
        <v>15172</v>
      </c>
    </row>
    <row r="15174" spans="20:20" x14ac:dyDescent="0.35">
      <c r="T15174" s="44">
        <v>15173</v>
      </c>
    </row>
    <row r="15175" spans="20:20" x14ac:dyDescent="0.35">
      <c r="T15175" s="44">
        <v>15174</v>
      </c>
    </row>
    <row r="15176" spans="20:20" x14ac:dyDescent="0.35">
      <c r="T15176" s="44">
        <v>15175</v>
      </c>
    </row>
    <row r="15177" spans="20:20" x14ac:dyDescent="0.35">
      <c r="T15177" s="44">
        <v>15176</v>
      </c>
    </row>
    <row r="15178" spans="20:20" x14ac:dyDescent="0.35">
      <c r="T15178" s="44">
        <v>15177</v>
      </c>
    </row>
    <row r="15179" spans="20:20" x14ac:dyDescent="0.35">
      <c r="T15179" s="44">
        <v>15178</v>
      </c>
    </row>
    <row r="15180" spans="20:20" x14ac:dyDescent="0.35">
      <c r="T15180" s="44">
        <v>15179</v>
      </c>
    </row>
    <row r="15181" spans="20:20" x14ac:dyDescent="0.35">
      <c r="T15181" s="44">
        <v>15180</v>
      </c>
    </row>
    <row r="15182" spans="20:20" x14ac:dyDescent="0.35">
      <c r="T15182" s="44">
        <v>15181</v>
      </c>
    </row>
    <row r="15183" spans="20:20" x14ac:dyDescent="0.35">
      <c r="T15183" s="44">
        <v>15182</v>
      </c>
    </row>
    <row r="15184" spans="20:20" x14ac:dyDescent="0.35">
      <c r="T15184" s="44">
        <v>15183</v>
      </c>
    </row>
    <row r="15185" spans="20:20" x14ac:dyDescent="0.35">
      <c r="T15185" s="44">
        <v>15184</v>
      </c>
    </row>
    <row r="15186" spans="20:20" x14ac:dyDescent="0.35">
      <c r="T15186" s="44">
        <v>15185</v>
      </c>
    </row>
    <row r="15187" spans="20:20" x14ac:dyDescent="0.35">
      <c r="T15187" s="44">
        <v>15186</v>
      </c>
    </row>
    <row r="15188" spans="20:20" x14ac:dyDescent="0.35">
      <c r="T15188" s="44">
        <v>15187</v>
      </c>
    </row>
    <row r="15189" spans="20:20" x14ac:dyDescent="0.35">
      <c r="T15189" s="44">
        <v>15188</v>
      </c>
    </row>
    <row r="15190" spans="20:20" x14ac:dyDescent="0.35">
      <c r="T15190" s="44">
        <v>15189</v>
      </c>
    </row>
    <row r="15191" spans="20:20" x14ac:dyDescent="0.35">
      <c r="T15191" s="44">
        <v>15190</v>
      </c>
    </row>
    <row r="15192" spans="20:20" x14ac:dyDescent="0.35">
      <c r="T15192" s="44">
        <v>15191</v>
      </c>
    </row>
    <row r="15193" spans="20:20" x14ac:dyDescent="0.35">
      <c r="T15193" s="44">
        <v>15192</v>
      </c>
    </row>
    <row r="15194" spans="20:20" x14ac:dyDescent="0.35">
      <c r="T15194" s="44">
        <v>15193</v>
      </c>
    </row>
    <row r="15195" spans="20:20" x14ac:dyDescent="0.35">
      <c r="T15195" s="44">
        <v>15194</v>
      </c>
    </row>
    <row r="15196" spans="20:20" x14ac:dyDescent="0.35">
      <c r="T15196" s="44">
        <v>15195</v>
      </c>
    </row>
    <row r="15197" spans="20:20" x14ac:dyDescent="0.35">
      <c r="T15197" s="44">
        <v>15196</v>
      </c>
    </row>
    <row r="15198" spans="20:20" x14ac:dyDescent="0.35">
      <c r="T15198" s="44">
        <v>15197</v>
      </c>
    </row>
    <row r="15199" spans="20:20" x14ac:dyDescent="0.35">
      <c r="T15199" s="44">
        <v>15198</v>
      </c>
    </row>
    <row r="15200" spans="20:20" x14ac:dyDescent="0.35">
      <c r="T15200" s="44">
        <v>15199</v>
      </c>
    </row>
    <row r="15201" spans="20:20" x14ac:dyDescent="0.35">
      <c r="T15201" s="44">
        <v>15200</v>
      </c>
    </row>
    <row r="15202" spans="20:20" x14ac:dyDescent="0.35">
      <c r="T15202" s="44">
        <v>15201</v>
      </c>
    </row>
    <row r="15203" spans="20:20" x14ac:dyDescent="0.35">
      <c r="T15203" s="44">
        <v>15202</v>
      </c>
    </row>
    <row r="15204" spans="20:20" x14ac:dyDescent="0.35">
      <c r="T15204" s="44">
        <v>15203</v>
      </c>
    </row>
    <row r="15205" spans="20:20" x14ac:dyDescent="0.35">
      <c r="T15205" s="44">
        <v>15204</v>
      </c>
    </row>
    <row r="15206" spans="20:20" x14ac:dyDescent="0.35">
      <c r="T15206" s="44">
        <v>15205</v>
      </c>
    </row>
    <row r="15207" spans="20:20" x14ac:dyDescent="0.35">
      <c r="T15207" s="44">
        <v>15206</v>
      </c>
    </row>
    <row r="15208" spans="20:20" x14ac:dyDescent="0.35">
      <c r="T15208" s="44">
        <v>15207</v>
      </c>
    </row>
    <row r="15209" spans="20:20" x14ac:dyDescent="0.35">
      <c r="T15209" s="44">
        <v>15208</v>
      </c>
    </row>
    <row r="15210" spans="20:20" x14ac:dyDescent="0.35">
      <c r="T15210" s="44">
        <v>15209</v>
      </c>
    </row>
    <row r="15211" spans="20:20" x14ac:dyDescent="0.35">
      <c r="T15211" s="44">
        <v>15210</v>
      </c>
    </row>
    <row r="15212" spans="20:20" x14ac:dyDescent="0.35">
      <c r="T15212" s="44">
        <v>15211</v>
      </c>
    </row>
    <row r="15213" spans="20:20" x14ac:dyDescent="0.35">
      <c r="T15213" s="44">
        <v>15212</v>
      </c>
    </row>
    <row r="15214" spans="20:20" x14ac:dyDescent="0.35">
      <c r="T15214" s="44">
        <v>15213</v>
      </c>
    </row>
    <row r="15215" spans="20:20" x14ac:dyDescent="0.35">
      <c r="T15215" s="44">
        <v>15214</v>
      </c>
    </row>
    <row r="15216" spans="20:20" x14ac:dyDescent="0.35">
      <c r="T15216" s="44">
        <v>15215</v>
      </c>
    </row>
    <row r="15217" spans="20:20" x14ac:dyDescent="0.35">
      <c r="T15217" s="44">
        <v>15216</v>
      </c>
    </row>
    <row r="15218" spans="20:20" x14ac:dyDescent="0.35">
      <c r="T15218" s="44">
        <v>15217</v>
      </c>
    </row>
    <row r="15219" spans="20:20" x14ac:dyDescent="0.35">
      <c r="T15219" s="44">
        <v>15218</v>
      </c>
    </row>
    <row r="15220" spans="20:20" x14ac:dyDescent="0.35">
      <c r="T15220" s="44">
        <v>15219</v>
      </c>
    </row>
    <row r="15221" spans="20:20" x14ac:dyDescent="0.35">
      <c r="T15221" s="44">
        <v>15220</v>
      </c>
    </row>
    <row r="15222" spans="20:20" x14ac:dyDescent="0.35">
      <c r="T15222" s="44">
        <v>15221</v>
      </c>
    </row>
    <row r="15223" spans="20:20" x14ac:dyDescent="0.35">
      <c r="T15223" s="44">
        <v>15222</v>
      </c>
    </row>
    <row r="15224" spans="20:20" x14ac:dyDescent="0.35">
      <c r="T15224" s="44">
        <v>15223</v>
      </c>
    </row>
    <row r="15225" spans="20:20" x14ac:dyDescent="0.35">
      <c r="T15225" s="44">
        <v>15224</v>
      </c>
    </row>
    <row r="15226" spans="20:20" x14ac:dyDescent="0.35">
      <c r="T15226" s="44">
        <v>15225</v>
      </c>
    </row>
    <row r="15227" spans="20:20" x14ac:dyDescent="0.35">
      <c r="T15227" s="44">
        <v>15226</v>
      </c>
    </row>
    <row r="15228" spans="20:20" x14ac:dyDescent="0.35">
      <c r="T15228" s="44">
        <v>15227</v>
      </c>
    </row>
    <row r="15229" spans="20:20" x14ac:dyDescent="0.35">
      <c r="T15229" s="44">
        <v>15228</v>
      </c>
    </row>
    <row r="15230" spans="20:20" x14ac:dyDescent="0.35">
      <c r="T15230" s="44">
        <v>15229</v>
      </c>
    </row>
    <row r="15231" spans="20:20" x14ac:dyDescent="0.35">
      <c r="T15231" s="44">
        <v>15230</v>
      </c>
    </row>
    <row r="15232" spans="20:20" x14ac:dyDescent="0.35">
      <c r="T15232" s="44">
        <v>15231</v>
      </c>
    </row>
    <row r="15233" spans="20:20" x14ac:dyDescent="0.35">
      <c r="T15233" s="44">
        <v>15232</v>
      </c>
    </row>
    <row r="15234" spans="20:20" x14ac:dyDescent="0.35">
      <c r="T15234" s="44">
        <v>15233</v>
      </c>
    </row>
    <row r="15235" spans="20:20" x14ac:dyDescent="0.35">
      <c r="T15235" s="44">
        <v>15234</v>
      </c>
    </row>
    <row r="15236" spans="20:20" x14ac:dyDescent="0.35">
      <c r="T15236" s="44">
        <v>15235</v>
      </c>
    </row>
    <row r="15237" spans="20:20" x14ac:dyDescent="0.35">
      <c r="T15237" s="44">
        <v>15236</v>
      </c>
    </row>
    <row r="15238" spans="20:20" x14ac:dyDescent="0.35">
      <c r="T15238" s="44">
        <v>15237</v>
      </c>
    </row>
    <row r="15239" spans="20:20" x14ac:dyDescent="0.35">
      <c r="T15239" s="44">
        <v>15238</v>
      </c>
    </row>
    <row r="15240" spans="20:20" x14ac:dyDescent="0.35">
      <c r="T15240" s="44">
        <v>15239</v>
      </c>
    </row>
    <row r="15241" spans="20:20" x14ac:dyDescent="0.35">
      <c r="T15241" s="44">
        <v>15240</v>
      </c>
    </row>
    <row r="15242" spans="20:20" x14ac:dyDescent="0.35">
      <c r="T15242" s="44">
        <v>15241</v>
      </c>
    </row>
    <row r="15243" spans="20:20" x14ac:dyDescent="0.35">
      <c r="T15243" s="44">
        <v>15242</v>
      </c>
    </row>
    <row r="15244" spans="20:20" x14ac:dyDescent="0.35">
      <c r="T15244" s="44">
        <v>15243</v>
      </c>
    </row>
    <row r="15245" spans="20:20" x14ac:dyDescent="0.35">
      <c r="T15245" s="44">
        <v>15244</v>
      </c>
    </row>
    <row r="15246" spans="20:20" x14ac:dyDescent="0.35">
      <c r="T15246" s="44">
        <v>15245</v>
      </c>
    </row>
    <row r="15247" spans="20:20" x14ac:dyDescent="0.35">
      <c r="T15247" s="44">
        <v>15246</v>
      </c>
    </row>
    <row r="15248" spans="20:20" x14ac:dyDescent="0.35">
      <c r="T15248" s="44">
        <v>15247</v>
      </c>
    </row>
    <row r="15249" spans="20:20" x14ac:dyDescent="0.35">
      <c r="T15249" s="44">
        <v>15248</v>
      </c>
    </row>
    <row r="15250" spans="20:20" x14ac:dyDescent="0.35">
      <c r="T15250" s="44">
        <v>15249</v>
      </c>
    </row>
    <row r="15251" spans="20:20" x14ac:dyDescent="0.35">
      <c r="T15251" s="44">
        <v>15250</v>
      </c>
    </row>
    <row r="15252" spans="20:20" x14ac:dyDescent="0.35">
      <c r="T15252" s="44">
        <v>15251</v>
      </c>
    </row>
    <row r="15253" spans="20:20" x14ac:dyDescent="0.35">
      <c r="T15253" s="44">
        <v>15252</v>
      </c>
    </row>
    <row r="15254" spans="20:20" x14ac:dyDescent="0.35">
      <c r="T15254" s="44">
        <v>15253</v>
      </c>
    </row>
    <row r="15255" spans="20:20" x14ac:dyDescent="0.35">
      <c r="T15255" s="44">
        <v>15254</v>
      </c>
    </row>
    <row r="15256" spans="20:20" x14ac:dyDescent="0.35">
      <c r="T15256" s="44">
        <v>15255</v>
      </c>
    </row>
    <row r="15257" spans="20:20" x14ac:dyDescent="0.35">
      <c r="T15257" s="44">
        <v>15256</v>
      </c>
    </row>
    <row r="15258" spans="20:20" x14ac:dyDescent="0.35">
      <c r="T15258" s="44">
        <v>15257</v>
      </c>
    </row>
    <row r="15259" spans="20:20" x14ac:dyDescent="0.35">
      <c r="T15259" s="44">
        <v>15258</v>
      </c>
    </row>
    <row r="15260" spans="20:20" x14ac:dyDescent="0.35">
      <c r="T15260" s="44">
        <v>15259</v>
      </c>
    </row>
    <row r="15261" spans="20:20" x14ac:dyDescent="0.35">
      <c r="T15261" s="44">
        <v>15260</v>
      </c>
    </row>
    <row r="15262" spans="20:20" x14ac:dyDescent="0.35">
      <c r="T15262" s="44">
        <v>15261</v>
      </c>
    </row>
    <row r="15263" spans="20:20" x14ac:dyDescent="0.35">
      <c r="T15263" s="44">
        <v>15262</v>
      </c>
    </row>
    <row r="15264" spans="20:20" x14ac:dyDescent="0.35">
      <c r="T15264" s="44">
        <v>15263</v>
      </c>
    </row>
    <row r="15265" spans="20:20" x14ac:dyDescent="0.35">
      <c r="T15265" s="44">
        <v>15264</v>
      </c>
    </row>
    <row r="15266" spans="20:20" x14ac:dyDescent="0.35">
      <c r="T15266" s="44">
        <v>15265</v>
      </c>
    </row>
    <row r="15267" spans="20:20" x14ac:dyDescent="0.35">
      <c r="T15267" s="44">
        <v>15266</v>
      </c>
    </row>
    <row r="15268" spans="20:20" x14ac:dyDescent="0.35">
      <c r="T15268" s="44">
        <v>15267</v>
      </c>
    </row>
    <row r="15269" spans="20:20" x14ac:dyDescent="0.35">
      <c r="T15269" s="44">
        <v>15268</v>
      </c>
    </row>
    <row r="15270" spans="20:20" x14ac:dyDescent="0.35">
      <c r="T15270" s="44">
        <v>15269</v>
      </c>
    </row>
    <row r="15271" spans="20:20" x14ac:dyDescent="0.35">
      <c r="T15271" s="44">
        <v>15270</v>
      </c>
    </row>
    <row r="15272" spans="20:20" x14ac:dyDescent="0.35">
      <c r="T15272" s="44">
        <v>15271</v>
      </c>
    </row>
    <row r="15273" spans="20:20" x14ac:dyDescent="0.35">
      <c r="T15273" s="44">
        <v>15272</v>
      </c>
    </row>
    <row r="15274" spans="20:20" x14ac:dyDescent="0.35">
      <c r="T15274" s="44">
        <v>15273</v>
      </c>
    </row>
    <row r="15275" spans="20:20" x14ac:dyDescent="0.35">
      <c r="T15275" s="44">
        <v>15274</v>
      </c>
    </row>
    <row r="15276" spans="20:20" x14ac:dyDescent="0.35">
      <c r="T15276" s="44">
        <v>15275</v>
      </c>
    </row>
    <row r="15277" spans="20:20" x14ac:dyDescent="0.35">
      <c r="T15277" s="44">
        <v>15276</v>
      </c>
    </row>
    <row r="15278" spans="20:20" x14ac:dyDescent="0.35">
      <c r="T15278" s="44">
        <v>15277</v>
      </c>
    </row>
    <row r="15279" spans="20:20" x14ac:dyDescent="0.35">
      <c r="T15279" s="44">
        <v>15278</v>
      </c>
    </row>
    <row r="15280" spans="20:20" x14ac:dyDescent="0.35">
      <c r="T15280" s="44">
        <v>15279</v>
      </c>
    </row>
    <row r="15281" spans="20:20" x14ac:dyDescent="0.35">
      <c r="T15281" s="44">
        <v>15280</v>
      </c>
    </row>
    <row r="15282" spans="20:20" x14ac:dyDescent="0.35">
      <c r="T15282" s="44">
        <v>15281</v>
      </c>
    </row>
    <row r="15283" spans="20:20" x14ac:dyDescent="0.35">
      <c r="T15283" s="44">
        <v>15282</v>
      </c>
    </row>
    <row r="15284" spans="20:20" x14ac:dyDescent="0.35">
      <c r="T15284" s="44">
        <v>15283</v>
      </c>
    </row>
    <row r="15285" spans="20:20" x14ac:dyDescent="0.35">
      <c r="T15285" s="44">
        <v>15284</v>
      </c>
    </row>
    <row r="15286" spans="20:20" x14ac:dyDescent="0.35">
      <c r="T15286" s="44">
        <v>15285</v>
      </c>
    </row>
    <row r="15287" spans="20:20" x14ac:dyDescent="0.35">
      <c r="T15287" s="44">
        <v>15286</v>
      </c>
    </row>
    <row r="15288" spans="20:20" x14ac:dyDescent="0.35">
      <c r="T15288" s="44">
        <v>15287</v>
      </c>
    </row>
    <row r="15289" spans="20:20" x14ac:dyDescent="0.35">
      <c r="T15289" s="44">
        <v>15288</v>
      </c>
    </row>
    <row r="15290" spans="20:20" x14ac:dyDescent="0.35">
      <c r="T15290" s="44">
        <v>15289</v>
      </c>
    </row>
    <row r="15291" spans="20:20" x14ac:dyDescent="0.35">
      <c r="T15291" s="44">
        <v>15290</v>
      </c>
    </row>
    <row r="15292" spans="20:20" x14ac:dyDescent="0.35">
      <c r="T15292" s="44">
        <v>15291</v>
      </c>
    </row>
    <row r="15293" spans="20:20" x14ac:dyDescent="0.35">
      <c r="T15293" s="44">
        <v>15292</v>
      </c>
    </row>
    <row r="15294" spans="20:20" x14ac:dyDescent="0.35">
      <c r="T15294" s="44">
        <v>15293</v>
      </c>
    </row>
    <row r="15295" spans="20:20" x14ac:dyDescent="0.35">
      <c r="T15295" s="44">
        <v>15294</v>
      </c>
    </row>
    <row r="15296" spans="20:20" x14ac:dyDescent="0.35">
      <c r="T15296" s="44">
        <v>15295</v>
      </c>
    </row>
    <row r="15297" spans="20:20" x14ac:dyDescent="0.35">
      <c r="T15297" s="44">
        <v>15296</v>
      </c>
    </row>
    <row r="15298" spans="20:20" x14ac:dyDescent="0.35">
      <c r="T15298" s="44">
        <v>15297</v>
      </c>
    </row>
    <row r="15299" spans="20:20" x14ac:dyDescent="0.35">
      <c r="T15299" s="44">
        <v>15298</v>
      </c>
    </row>
    <row r="15300" spans="20:20" x14ac:dyDescent="0.35">
      <c r="T15300" s="44">
        <v>15299</v>
      </c>
    </row>
    <row r="15301" spans="20:20" x14ac:dyDescent="0.35">
      <c r="T15301" s="44">
        <v>15300</v>
      </c>
    </row>
    <row r="15302" spans="20:20" x14ac:dyDescent="0.35">
      <c r="T15302" s="44">
        <v>15301</v>
      </c>
    </row>
    <row r="15303" spans="20:20" x14ac:dyDescent="0.35">
      <c r="T15303" s="44">
        <v>15302</v>
      </c>
    </row>
    <row r="15304" spans="20:20" x14ac:dyDescent="0.35">
      <c r="T15304" s="44">
        <v>15303</v>
      </c>
    </row>
    <row r="15305" spans="20:20" x14ac:dyDescent="0.35">
      <c r="T15305" s="44">
        <v>15304</v>
      </c>
    </row>
    <row r="15306" spans="20:20" x14ac:dyDescent="0.35">
      <c r="T15306" s="44">
        <v>15305</v>
      </c>
    </row>
    <row r="15307" spans="20:20" x14ac:dyDescent="0.35">
      <c r="T15307" s="44">
        <v>15306</v>
      </c>
    </row>
    <row r="15308" spans="20:20" x14ac:dyDescent="0.35">
      <c r="T15308" s="44">
        <v>15307</v>
      </c>
    </row>
    <row r="15309" spans="20:20" x14ac:dyDescent="0.35">
      <c r="T15309" s="44">
        <v>15308</v>
      </c>
    </row>
    <row r="15310" spans="20:20" x14ac:dyDescent="0.35">
      <c r="T15310" s="44">
        <v>15309</v>
      </c>
    </row>
    <row r="15311" spans="20:20" x14ac:dyDescent="0.35">
      <c r="T15311" s="44">
        <v>15310</v>
      </c>
    </row>
    <row r="15312" spans="20:20" x14ac:dyDescent="0.35">
      <c r="T15312" s="44">
        <v>15311</v>
      </c>
    </row>
    <row r="15313" spans="20:20" x14ac:dyDescent="0.35">
      <c r="T15313" s="44">
        <v>15312</v>
      </c>
    </row>
    <row r="15314" spans="20:20" x14ac:dyDescent="0.35">
      <c r="T15314" s="44">
        <v>15313</v>
      </c>
    </row>
    <row r="15315" spans="20:20" x14ac:dyDescent="0.35">
      <c r="T15315" s="44">
        <v>15314</v>
      </c>
    </row>
    <row r="15316" spans="20:20" x14ac:dyDescent="0.35">
      <c r="T15316" s="44">
        <v>15315</v>
      </c>
    </row>
    <row r="15317" spans="20:20" x14ac:dyDescent="0.35">
      <c r="T15317" s="44">
        <v>15316</v>
      </c>
    </row>
    <row r="15318" spans="20:20" x14ac:dyDescent="0.35">
      <c r="T15318" s="44">
        <v>15317</v>
      </c>
    </row>
    <row r="15319" spans="20:20" x14ac:dyDescent="0.35">
      <c r="T15319" s="44">
        <v>15318</v>
      </c>
    </row>
    <row r="15320" spans="20:20" x14ac:dyDescent="0.35">
      <c r="T15320" s="44">
        <v>15319</v>
      </c>
    </row>
    <row r="15321" spans="20:20" x14ac:dyDescent="0.35">
      <c r="T15321" s="44">
        <v>15320</v>
      </c>
    </row>
    <row r="15322" spans="20:20" x14ac:dyDescent="0.35">
      <c r="T15322" s="44">
        <v>15321</v>
      </c>
    </row>
    <row r="15323" spans="20:20" x14ac:dyDescent="0.35">
      <c r="T15323" s="44">
        <v>15322</v>
      </c>
    </row>
    <row r="15324" spans="20:20" x14ac:dyDescent="0.35">
      <c r="T15324" s="44">
        <v>15323</v>
      </c>
    </row>
    <row r="15325" spans="20:20" x14ac:dyDescent="0.35">
      <c r="T15325" s="44">
        <v>15324</v>
      </c>
    </row>
    <row r="15326" spans="20:20" x14ac:dyDescent="0.35">
      <c r="T15326" s="44">
        <v>15325</v>
      </c>
    </row>
    <row r="15327" spans="20:20" x14ac:dyDescent="0.35">
      <c r="T15327" s="44">
        <v>15326</v>
      </c>
    </row>
    <row r="15328" spans="20:20" x14ac:dyDescent="0.35">
      <c r="T15328" s="44">
        <v>15327</v>
      </c>
    </row>
    <row r="15329" spans="20:20" x14ac:dyDescent="0.35">
      <c r="T15329" s="44">
        <v>15328</v>
      </c>
    </row>
    <row r="15330" spans="20:20" x14ac:dyDescent="0.35">
      <c r="T15330" s="44">
        <v>15329</v>
      </c>
    </row>
    <row r="15331" spans="20:20" x14ac:dyDescent="0.35">
      <c r="T15331" s="44">
        <v>15330</v>
      </c>
    </row>
    <row r="15332" spans="20:20" x14ac:dyDescent="0.35">
      <c r="T15332" s="44">
        <v>15331</v>
      </c>
    </row>
    <row r="15333" spans="20:20" x14ac:dyDescent="0.35">
      <c r="T15333" s="44">
        <v>15332</v>
      </c>
    </row>
    <row r="15334" spans="20:20" x14ac:dyDescent="0.35">
      <c r="T15334" s="44">
        <v>15333</v>
      </c>
    </row>
    <row r="15335" spans="20:20" x14ac:dyDescent="0.35">
      <c r="T15335" s="44">
        <v>15334</v>
      </c>
    </row>
    <row r="15336" spans="20:20" x14ac:dyDescent="0.35">
      <c r="T15336" s="44">
        <v>15335</v>
      </c>
    </row>
    <row r="15337" spans="20:20" x14ac:dyDescent="0.35">
      <c r="T15337" s="44">
        <v>15336</v>
      </c>
    </row>
    <row r="15338" spans="20:20" x14ac:dyDescent="0.35">
      <c r="T15338" s="44">
        <v>15337</v>
      </c>
    </row>
    <row r="15339" spans="20:20" x14ac:dyDescent="0.35">
      <c r="T15339" s="44">
        <v>15338</v>
      </c>
    </row>
    <row r="15340" spans="20:20" x14ac:dyDescent="0.35">
      <c r="T15340" s="44">
        <v>15339</v>
      </c>
    </row>
    <row r="15341" spans="20:20" x14ac:dyDescent="0.35">
      <c r="T15341" s="44">
        <v>15340</v>
      </c>
    </row>
    <row r="15342" spans="20:20" x14ac:dyDescent="0.35">
      <c r="T15342" s="44">
        <v>15341</v>
      </c>
    </row>
    <row r="15343" spans="20:20" x14ac:dyDescent="0.35">
      <c r="T15343" s="44">
        <v>15342</v>
      </c>
    </row>
    <row r="15344" spans="20:20" x14ac:dyDescent="0.35">
      <c r="T15344" s="44">
        <v>15343</v>
      </c>
    </row>
    <row r="15345" spans="20:20" x14ac:dyDescent="0.35">
      <c r="T15345" s="44">
        <v>15344</v>
      </c>
    </row>
    <row r="15346" spans="20:20" x14ac:dyDescent="0.35">
      <c r="T15346" s="44">
        <v>15345</v>
      </c>
    </row>
    <row r="15347" spans="20:20" x14ac:dyDescent="0.35">
      <c r="T15347" s="44">
        <v>15346</v>
      </c>
    </row>
    <row r="15348" spans="20:20" x14ac:dyDescent="0.35">
      <c r="T15348" s="44">
        <v>15347</v>
      </c>
    </row>
    <row r="15349" spans="20:20" x14ac:dyDescent="0.35">
      <c r="T15349" s="44">
        <v>15348</v>
      </c>
    </row>
    <row r="15350" spans="20:20" x14ac:dyDescent="0.35">
      <c r="T15350" s="44">
        <v>15349</v>
      </c>
    </row>
    <row r="15351" spans="20:20" x14ac:dyDescent="0.35">
      <c r="T15351" s="44">
        <v>15350</v>
      </c>
    </row>
    <row r="15352" spans="20:20" x14ac:dyDescent="0.35">
      <c r="T15352" s="44">
        <v>15351</v>
      </c>
    </row>
    <row r="15353" spans="20:20" x14ac:dyDescent="0.35">
      <c r="T15353" s="44">
        <v>15352</v>
      </c>
    </row>
    <row r="15354" spans="20:20" x14ac:dyDescent="0.35">
      <c r="T15354" s="44">
        <v>15353</v>
      </c>
    </row>
    <row r="15355" spans="20:20" x14ac:dyDescent="0.35">
      <c r="T15355" s="44">
        <v>15354</v>
      </c>
    </row>
    <row r="15356" spans="20:20" x14ac:dyDescent="0.35">
      <c r="T15356" s="44">
        <v>15355</v>
      </c>
    </row>
    <row r="15357" spans="20:20" x14ac:dyDescent="0.35">
      <c r="T15357" s="44">
        <v>15356</v>
      </c>
    </row>
    <row r="15358" spans="20:20" x14ac:dyDescent="0.35">
      <c r="T15358" s="44">
        <v>15357</v>
      </c>
    </row>
    <row r="15359" spans="20:20" x14ac:dyDescent="0.35">
      <c r="T15359" s="44">
        <v>15358</v>
      </c>
    </row>
    <row r="15360" spans="20:20" x14ac:dyDescent="0.35">
      <c r="T15360" s="44">
        <v>15359</v>
      </c>
    </row>
    <row r="15361" spans="20:20" x14ac:dyDescent="0.35">
      <c r="T15361" s="44">
        <v>15360</v>
      </c>
    </row>
    <row r="15362" spans="20:20" x14ac:dyDescent="0.35">
      <c r="T15362" s="44">
        <v>15361</v>
      </c>
    </row>
    <row r="15363" spans="20:20" x14ac:dyDescent="0.35">
      <c r="T15363" s="44">
        <v>15362</v>
      </c>
    </row>
    <row r="15364" spans="20:20" x14ac:dyDescent="0.35">
      <c r="T15364" s="44">
        <v>15363</v>
      </c>
    </row>
    <row r="15365" spans="20:20" x14ac:dyDescent="0.35">
      <c r="T15365" s="44">
        <v>15364</v>
      </c>
    </row>
    <row r="15366" spans="20:20" x14ac:dyDescent="0.35">
      <c r="T15366" s="44">
        <v>15365</v>
      </c>
    </row>
    <row r="15367" spans="20:20" x14ac:dyDescent="0.35">
      <c r="T15367" s="44">
        <v>15366</v>
      </c>
    </row>
    <row r="15368" spans="20:20" x14ac:dyDescent="0.35">
      <c r="T15368" s="44">
        <v>15367</v>
      </c>
    </row>
    <row r="15369" spans="20:20" x14ac:dyDescent="0.35">
      <c r="T15369" s="44">
        <v>15368</v>
      </c>
    </row>
    <row r="15370" spans="20:20" x14ac:dyDescent="0.35">
      <c r="T15370" s="44">
        <v>15369</v>
      </c>
    </row>
    <row r="15371" spans="20:20" x14ac:dyDescent="0.35">
      <c r="T15371" s="44">
        <v>15370</v>
      </c>
    </row>
    <row r="15372" spans="20:20" x14ac:dyDescent="0.35">
      <c r="T15372" s="44">
        <v>15371</v>
      </c>
    </row>
    <row r="15373" spans="20:20" x14ac:dyDescent="0.35">
      <c r="T15373" s="44">
        <v>15372</v>
      </c>
    </row>
    <row r="15374" spans="20:20" x14ac:dyDescent="0.35">
      <c r="T15374" s="44">
        <v>15373</v>
      </c>
    </row>
    <row r="15375" spans="20:20" x14ac:dyDescent="0.35">
      <c r="T15375" s="44">
        <v>15374</v>
      </c>
    </row>
    <row r="15376" spans="20:20" x14ac:dyDescent="0.35">
      <c r="T15376" s="44">
        <v>15375</v>
      </c>
    </row>
    <row r="15377" spans="20:20" x14ac:dyDescent="0.35">
      <c r="T15377" s="44">
        <v>15376</v>
      </c>
    </row>
    <row r="15378" spans="20:20" x14ac:dyDescent="0.35">
      <c r="T15378" s="44">
        <v>15377</v>
      </c>
    </row>
    <row r="15379" spans="20:20" x14ac:dyDescent="0.35">
      <c r="T15379" s="44">
        <v>15378</v>
      </c>
    </row>
    <row r="15380" spans="20:20" x14ac:dyDescent="0.35">
      <c r="T15380" s="44">
        <v>15379</v>
      </c>
    </row>
    <row r="15381" spans="20:20" x14ac:dyDescent="0.35">
      <c r="T15381" s="44">
        <v>15380</v>
      </c>
    </row>
    <row r="15382" spans="20:20" x14ac:dyDescent="0.35">
      <c r="T15382" s="44">
        <v>15381</v>
      </c>
    </row>
    <row r="15383" spans="20:20" x14ac:dyDescent="0.35">
      <c r="T15383" s="44">
        <v>15382</v>
      </c>
    </row>
    <row r="15384" spans="20:20" x14ac:dyDescent="0.35">
      <c r="T15384" s="44">
        <v>15383</v>
      </c>
    </row>
    <row r="15385" spans="20:20" x14ac:dyDescent="0.35">
      <c r="T15385" s="44">
        <v>15384</v>
      </c>
    </row>
    <row r="15386" spans="20:20" x14ac:dyDescent="0.35">
      <c r="T15386" s="44">
        <v>15385</v>
      </c>
    </row>
    <row r="15387" spans="20:20" x14ac:dyDescent="0.35">
      <c r="T15387" s="44">
        <v>15386</v>
      </c>
    </row>
    <row r="15388" spans="20:20" x14ac:dyDescent="0.35">
      <c r="T15388" s="44">
        <v>15387</v>
      </c>
    </row>
    <row r="15389" spans="20:20" x14ac:dyDescent="0.35">
      <c r="T15389" s="44">
        <v>15388</v>
      </c>
    </row>
    <row r="15390" spans="20:20" x14ac:dyDescent="0.35">
      <c r="T15390" s="44">
        <v>15389</v>
      </c>
    </row>
    <row r="15391" spans="20:20" x14ac:dyDescent="0.35">
      <c r="T15391" s="44">
        <v>15390</v>
      </c>
    </row>
    <row r="15392" spans="20:20" x14ac:dyDescent="0.35">
      <c r="T15392" s="44">
        <v>15391</v>
      </c>
    </row>
    <row r="15393" spans="20:20" x14ac:dyDescent="0.35">
      <c r="T15393" s="44">
        <v>15392</v>
      </c>
    </row>
    <row r="15394" spans="20:20" x14ac:dyDescent="0.35">
      <c r="T15394" s="44">
        <v>15393</v>
      </c>
    </row>
    <row r="15395" spans="20:20" x14ac:dyDescent="0.35">
      <c r="T15395" s="44">
        <v>15394</v>
      </c>
    </row>
    <row r="15396" spans="20:20" x14ac:dyDescent="0.35">
      <c r="T15396" s="44">
        <v>15395</v>
      </c>
    </row>
    <row r="15397" spans="20:20" x14ac:dyDescent="0.35">
      <c r="T15397" s="44">
        <v>15396</v>
      </c>
    </row>
    <row r="15398" spans="20:20" x14ac:dyDescent="0.35">
      <c r="T15398" s="44">
        <v>15397</v>
      </c>
    </row>
    <row r="15399" spans="20:20" x14ac:dyDescent="0.35">
      <c r="T15399" s="44">
        <v>15398</v>
      </c>
    </row>
    <row r="15400" spans="20:20" x14ac:dyDescent="0.35">
      <c r="T15400" s="44">
        <v>15399</v>
      </c>
    </row>
    <row r="15401" spans="20:20" x14ac:dyDescent="0.35">
      <c r="T15401" s="44">
        <v>15400</v>
      </c>
    </row>
    <row r="15402" spans="20:20" x14ac:dyDescent="0.35">
      <c r="T15402" s="44">
        <v>15401</v>
      </c>
    </row>
    <row r="15403" spans="20:20" x14ac:dyDescent="0.35">
      <c r="T15403" s="44">
        <v>15402</v>
      </c>
    </row>
    <row r="15404" spans="20:20" x14ac:dyDescent="0.35">
      <c r="T15404" s="44">
        <v>15403</v>
      </c>
    </row>
    <row r="15405" spans="20:20" x14ac:dyDescent="0.35">
      <c r="T15405" s="44">
        <v>15404</v>
      </c>
    </row>
    <row r="15406" spans="20:20" x14ac:dyDescent="0.35">
      <c r="T15406" s="44">
        <v>15405</v>
      </c>
    </row>
    <row r="15407" spans="20:20" x14ac:dyDescent="0.35">
      <c r="T15407" s="44">
        <v>15406</v>
      </c>
    </row>
    <row r="15408" spans="20:20" x14ac:dyDescent="0.35">
      <c r="T15408" s="44">
        <v>15407</v>
      </c>
    </row>
    <row r="15409" spans="20:20" x14ac:dyDescent="0.35">
      <c r="T15409" s="44">
        <v>15408</v>
      </c>
    </row>
    <row r="15410" spans="20:20" x14ac:dyDescent="0.35">
      <c r="T15410" s="44">
        <v>15409</v>
      </c>
    </row>
    <row r="15411" spans="20:20" x14ac:dyDescent="0.35">
      <c r="T15411" s="44">
        <v>15410</v>
      </c>
    </row>
    <row r="15412" spans="20:20" x14ac:dyDescent="0.35">
      <c r="T15412" s="44">
        <v>15411</v>
      </c>
    </row>
    <row r="15413" spans="20:20" x14ac:dyDescent="0.35">
      <c r="T15413" s="44">
        <v>15412</v>
      </c>
    </row>
    <row r="15414" spans="20:20" x14ac:dyDescent="0.35">
      <c r="T15414" s="44">
        <v>15413</v>
      </c>
    </row>
    <row r="15415" spans="20:20" x14ac:dyDescent="0.35">
      <c r="T15415" s="44">
        <v>15414</v>
      </c>
    </row>
    <row r="15416" spans="20:20" x14ac:dyDescent="0.35">
      <c r="T15416" s="44">
        <v>15415</v>
      </c>
    </row>
    <row r="15417" spans="20:20" x14ac:dyDescent="0.35">
      <c r="T15417" s="44">
        <v>15416</v>
      </c>
    </row>
    <row r="15418" spans="20:20" x14ac:dyDescent="0.35">
      <c r="T15418" s="44">
        <v>15417</v>
      </c>
    </row>
    <row r="15419" spans="20:20" x14ac:dyDescent="0.35">
      <c r="T15419" s="44">
        <v>15418</v>
      </c>
    </row>
    <row r="15420" spans="20:20" x14ac:dyDescent="0.35">
      <c r="T15420" s="44">
        <v>15419</v>
      </c>
    </row>
    <row r="15421" spans="20:20" x14ac:dyDescent="0.35">
      <c r="T15421" s="44">
        <v>15420</v>
      </c>
    </row>
    <row r="15422" spans="20:20" x14ac:dyDescent="0.35">
      <c r="T15422" s="44">
        <v>15421</v>
      </c>
    </row>
    <row r="15423" spans="20:20" x14ac:dyDescent="0.35">
      <c r="T15423" s="44">
        <v>15422</v>
      </c>
    </row>
    <row r="15424" spans="20:20" x14ac:dyDescent="0.35">
      <c r="T15424" s="44">
        <v>15423</v>
      </c>
    </row>
    <row r="15425" spans="20:20" x14ac:dyDescent="0.35">
      <c r="T15425" s="44">
        <v>15424</v>
      </c>
    </row>
    <row r="15426" spans="20:20" x14ac:dyDescent="0.35">
      <c r="T15426" s="44">
        <v>15425</v>
      </c>
    </row>
    <row r="15427" spans="20:20" x14ac:dyDescent="0.35">
      <c r="T15427" s="44">
        <v>15426</v>
      </c>
    </row>
    <row r="15428" spans="20:20" x14ac:dyDescent="0.35">
      <c r="T15428" s="44">
        <v>15427</v>
      </c>
    </row>
    <row r="15429" spans="20:20" x14ac:dyDescent="0.35">
      <c r="T15429" s="44">
        <v>15428</v>
      </c>
    </row>
    <row r="15430" spans="20:20" x14ac:dyDescent="0.35">
      <c r="T15430" s="44">
        <v>15429</v>
      </c>
    </row>
    <row r="15431" spans="20:20" x14ac:dyDescent="0.35">
      <c r="T15431" s="44">
        <v>15430</v>
      </c>
    </row>
    <row r="15432" spans="20:20" x14ac:dyDescent="0.35">
      <c r="T15432" s="44">
        <v>15431</v>
      </c>
    </row>
    <row r="15433" spans="20:20" x14ac:dyDescent="0.35">
      <c r="T15433" s="44">
        <v>15432</v>
      </c>
    </row>
    <row r="15434" spans="20:20" x14ac:dyDescent="0.35">
      <c r="T15434" s="44">
        <v>15433</v>
      </c>
    </row>
    <row r="15435" spans="20:20" x14ac:dyDescent="0.35">
      <c r="T15435" s="44">
        <v>15434</v>
      </c>
    </row>
    <row r="15436" spans="20:20" x14ac:dyDescent="0.35">
      <c r="T15436" s="44">
        <v>15435</v>
      </c>
    </row>
    <row r="15437" spans="20:20" x14ac:dyDescent="0.35">
      <c r="T15437" s="44">
        <v>15436</v>
      </c>
    </row>
    <row r="15438" spans="20:20" x14ac:dyDescent="0.35">
      <c r="T15438" s="44">
        <v>15437</v>
      </c>
    </row>
    <row r="15439" spans="20:20" x14ac:dyDescent="0.35">
      <c r="T15439" s="44">
        <v>15438</v>
      </c>
    </row>
    <row r="15440" spans="20:20" x14ac:dyDescent="0.35">
      <c r="T15440" s="44">
        <v>15439</v>
      </c>
    </row>
    <row r="15441" spans="20:20" x14ac:dyDescent="0.35">
      <c r="T15441" s="44">
        <v>15440</v>
      </c>
    </row>
    <row r="15442" spans="20:20" x14ac:dyDescent="0.35">
      <c r="T15442" s="44">
        <v>15441</v>
      </c>
    </row>
    <row r="15443" spans="20:20" x14ac:dyDescent="0.35">
      <c r="T15443" s="44">
        <v>15442</v>
      </c>
    </row>
    <row r="15444" spans="20:20" x14ac:dyDescent="0.35">
      <c r="T15444" s="44">
        <v>15443</v>
      </c>
    </row>
    <row r="15445" spans="20:20" x14ac:dyDescent="0.35">
      <c r="T15445" s="44">
        <v>15444</v>
      </c>
    </row>
    <row r="15446" spans="20:20" x14ac:dyDescent="0.35">
      <c r="T15446" s="44">
        <v>15445</v>
      </c>
    </row>
    <row r="15447" spans="20:20" x14ac:dyDescent="0.35">
      <c r="T15447" s="44">
        <v>15446</v>
      </c>
    </row>
    <row r="15448" spans="20:20" x14ac:dyDescent="0.35">
      <c r="T15448" s="44">
        <v>15447</v>
      </c>
    </row>
    <row r="15449" spans="20:20" x14ac:dyDescent="0.35">
      <c r="T15449" s="44">
        <v>15448</v>
      </c>
    </row>
    <row r="15450" spans="20:20" x14ac:dyDescent="0.35">
      <c r="T15450" s="44">
        <v>15449</v>
      </c>
    </row>
    <row r="15451" spans="20:20" x14ac:dyDescent="0.35">
      <c r="T15451" s="44">
        <v>15450</v>
      </c>
    </row>
    <row r="15452" spans="20:20" x14ac:dyDescent="0.35">
      <c r="T15452" s="44">
        <v>15451</v>
      </c>
    </row>
    <row r="15453" spans="20:20" x14ac:dyDescent="0.35">
      <c r="T15453" s="44">
        <v>15452</v>
      </c>
    </row>
    <row r="15454" spans="20:20" x14ac:dyDescent="0.35">
      <c r="T15454" s="44">
        <v>15453</v>
      </c>
    </row>
    <row r="15455" spans="20:20" x14ac:dyDescent="0.35">
      <c r="T15455" s="44">
        <v>15454</v>
      </c>
    </row>
    <row r="15456" spans="20:20" x14ac:dyDescent="0.35">
      <c r="T15456" s="44">
        <v>15455</v>
      </c>
    </row>
    <row r="15457" spans="20:20" x14ac:dyDescent="0.35">
      <c r="T15457" s="44">
        <v>15456</v>
      </c>
    </row>
    <row r="15458" spans="20:20" x14ac:dyDescent="0.35">
      <c r="T15458" s="44">
        <v>15457</v>
      </c>
    </row>
    <row r="15459" spans="20:20" x14ac:dyDescent="0.35">
      <c r="T15459" s="44">
        <v>15458</v>
      </c>
    </row>
    <row r="15460" spans="20:20" x14ac:dyDescent="0.35">
      <c r="T15460" s="44">
        <v>15459</v>
      </c>
    </row>
    <row r="15461" spans="20:20" x14ac:dyDescent="0.35">
      <c r="T15461" s="44">
        <v>15460</v>
      </c>
    </row>
    <row r="15462" spans="20:20" x14ac:dyDescent="0.35">
      <c r="T15462" s="44">
        <v>15461</v>
      </c>
    </row>
    <row r="15463" spans="20:20" x14ac:dyDescent="0.35">
      <c r="T15463" s="44">
        <v>15462</v>
      </c>
    </row>
    <row r="15464" spans="20:20" x14ac:dyDescent="0.35">
      <c r="T15464" s="44">
        <v>15463</v>
      </c>
    </row>
    <row r="15465" spans="20:20" x14ac:dyDescent="0.35">
      <c r="T15465" s="44">
        <v>15464</v>
      </c>
    </row>
    <row r="15466" spans="20:20" x14ac:dyDescent="0.35">
      <c r="T15466" s="44">
        <v>15465</v>
      </c>
    </row>
    <row r="15467" spans="20:20" x14ac:dyDescent="0.35">
      <c r="T15467" s="44">
        <v>15466</v>
      </c>
    </row>
    <row r="15468" spans="20:20" x14ac:dyDescent="0.35">
      <c r="T15468" s="44">
        <v>15467</v>
      </c>
    </row>
    <row r="15469" spans="20:20" x14ac:dyDescent="0.35">
      <c r="T15469" s="44">
        <v>15468</v>
      </c>
    </row>
    <row r="15470" spans="20:20" x14ac:dyDescent="0.35">
      <c r="T15470" s="44">
        <v>15469</v>
      </c>
    </row>
    <row r="15471" spans="20:20" x14ac:dyDescent="0.35">
      <c r="T15471" s="44">
        <v>15470</v>
      </c>
    </row>
    <row r="15472" spans="20:20" x14ac:dyDescent="0.35">
      <c r="T15472" s="44">
        <v>15471</v>
      </c>
    </row>
    <row r="15473" spans="20:20" x14ac:dyDescent="0.35">
      <c r="T15473" s="44">
        <v>15472</v>
      </c>
    </row>
    <row r="15474" spans="20:20" x14ac:dyDescent="0.35">
      <c r="T15474" s="44">
        <v>15473</v>
      </c>
    </row>
    <row r="15475" spans="20:20" x14ac:dyDescent="0.35">
      <c r="T15475" s="44">
        <v>15474</v>
      </c>
    </row>
    <row r="15476" spans="20:20" x14ac:dyDescent="0.35">
      <c r="T15476" s="44">
        <v>15475</v>
      </c>
    </row>
    <row r="15477" spans="20:20" x14ac:dyDescent="0.35">
      <c r="T15477" s="44">
        <v>15476</v>
      </c>
    </row>
    <row r="15478" spans="20:20" x14ac:dyDescent="0.35">
      <c r="T15478" s="44">
        <v>15477</v>
      </c>
    </row>
    <row r="15479" spans="20:20" x14ac:dyDescent="0.35">
      <c r="T15479" s="44">
        <v>15478</v>
      </c>
    </row>
    <row r="15480" spans="20:20" x14ac:dyDescent="0.35">
      <c r="T15480" s="44">
        <v>15479</v>
      </c>
    </row>
    <row r="15481" spans="20:20" x14ac:dyDescent="0.35">
      <c r="T15481" s="44">
        <v>15480</v>
      </c>
    </row>
    <row r="15482" spans="20:20" x14ac:dyDescent="0.35">
      <c r="T15482" s="44">
        <v>15481</v>
      </c>
    </row>
    <row r="15483" spans="20:20" x14ac:dyDescent="0.35">
      <c r="T15483" s="44">
        <v>15482</v>
      </c>
    </row>
    <row r="15484" spans="20:20" x14ac:dyDescent="0.35">
      <c r="T15484" s="44">
        <v>15483</v>
      </c>
    </row>
    <row r="15485" spans="20:20" x14ac:dyDescent="0.35">
      <c r="T15485" s="44">
        <v>15484</v>
      </c>
    </row>
    <row r="15486" spans="20:20" x14ac:dyDescent="0.35">
      <c r="T15486" s="44">
        <v>15485</v>
      </c>
    </row>
    <row r="15487" spans="20:20" x14ac:dyDescent="0.35">
      <c r="T15487" s="44">
        <v>15486</v>
      </c>
    </row>
    <row r="15488" spans="20:20" x14ac:dyDescent="0.35">
      <c r="T15488" s="44">
        <v>15487</v>
      </c>
    </row>
    <row r="15489" spans="20:20" x14ac:dyDescent="0.35">
      <c r="T15489" s="44">
        <v>15488</v>
      </c>
    </row>
    <row r="15490" spans="20:20" x14ac:dyDescent="0.35">
      <c r="T15490" s="44">
        <v>15489</v>
      </c>
    </row>
    <row r="15491" spans="20:20" x14ac:dyDescent="0.35">
      <c r="T15491" s="44">
        <v>15490</v>
      </c>
    </row>
    <row r="15492" spans="20:20" x14ac:dyDescent="0.35">
      <c r="T15492" s="44">
        <v>15491</v>
      </c>
    </row>
    <row r="15493" spans="20:20" x14ac:dyDescent="0.35">
      <c r="T15493" s="44">
        <v>15492</v>
      </c>
    </row>
    <row r="15494" spans="20:20" x14ac:dyDescent="0.35">
      <c r="T15494" s="44">
        <v>15493</v>
      </c>
    </row>
    <row r="15495" spans="20:20" x14ac:dyDescent="0.35">
      <c r="T15495" s="44">
        <v>15494</v>
      </c>
    </row>
    <row r="15496" spans="20:20" x14ac:dyDescent="0.35">
      <c r="T15496" s="44">
        <v>15495</v>
      </c>
    </row>
    <row r="15497" spans="20:20" x14ac:dyDescent="0.35">
      <c r="T15497" s="44">
        <v>15496</v>
      </c>
    </row>
    <row r="15498" spans="20:20" x14ac:dyDescent="0.35">
      <c r="T15498" s="44">
        <v>15497</v>
      </c>
    </row>
    <row r="15499" spans="20:20" x14ac:dyDescent="0.35">
      <c r="T15499" s="44">
        <v>15498</v>
      </c>
    </row>
    <row r="15500" spans="20:20" x14ac:dyDescent="0.35">
      <c r="T15500" s="44">
        <v>15499</v>
      </c>
    </row>
    <row r="15501" spans="20:20" x14ac:dyDescent="0.35">
      <c r="T15501" s="44">
        <v>15500</v>
      </c>
    </row>
    <row r="15502" spans="20:20" x14ac:dyDescent="0.35">
      <c r="T15502" s="44">
        <v>15501</v>
      </c>
    </row>
    <row r="15503" spans="20:20" x14ac:dyDescent="0.35">
      <c r="T15503" s="44">
        <v>15502</v>
      </c>
    </row>
    <row r="15504" spans="20:20" x14ac:dyDescent="0.35">
      <c r="T15504" s="44">
        <v>15503</v>
      </c>
    </row>
    <row r="15505" spans="20:20" x14ac:dyDescent="0.35">
      <c r="T15505" s="44">
        <v>15504</v>
      </c>
    </row>
    <row r="15506" spans="20:20" x14ac:dyDescent="0.35">
      <c r="T15506" s="44">
        <v>15505</v>
      </c>
    </row>
    <row r="15507" spans="20:20" x14ac:dyDescent="0.35">
      <c r="T15507" s="44">
        <v>15506</v>
      </c>
    </row>
    <row r="15508" spans="20:20" x14ac:dyDescent="0.35">
      <c r="T15508" s="44">
        <v>15507</v>
      </c>
    </row>
    <row r="15509" spans="20:20" x14ac:dyDescent="0.35">
      <c r="T15509" s="44">
        <v>15508</v>
      </c>
    </row>
    <row r="15510" spans="20:20" x14ac:dyDescent="0.35">
      <c r="T15510" s="44">
        <v>15509</v>
      </c>
    </row>
    <row r="15511" spans="20:20" x14ac:dyDescent="0.35">
      <c r="T15511" s="44">
        <v>15510</v>
      </c>
    </row>
    <row r="15512" spans="20:20" x14ac:dyDescent="0.35">
      <c r="T15512" s="44">
        <v>15511</v>
      </c>
    </row>
    <row r="15513" spans="20:20" x14ac:dyDescent="0.35">
      <c r="T15513" s="44">
        <v>15512</v>
      </c>
    </row>
    <row r="15514" spans="20:20" x14ac:dyDescent="0.35">
      <c r="T15514" s="44">
        <v>15513</v>
      </c>
    </row>
    <row r="15515" spans="20:20" x14ac:dyDescent="0.35">
      <c r="T15515" s="44">
        <v>15514</v>
      </c>
    </row>
    <row r="15516" spans="20:20" x14ac:dyDescent="0.35">
      <c r="T15516" s="44">
        <v>15515</v>
      </c>
    </row>
    <row r="15517" spans="20:20" x14ac:dyDescent="0.35">
      <c r="T15517" s="44">
        <v>15516</v>
      </c>
    </row>
    <row r="15518" spans="20:20" x14ac:dyDescent="0.35">
      <c r="T15518" s="44">
        <v>15517</v>
      </c>
    </row>
    <row r="15519" spans="20:20" x14ac:dyDescent="0.35">
      <c r="T15519" s="44">
        <v>15518</v>
      </c>
    </row>
    <row r="15520" spans="20:20" x14ac:dyDescent="0.35">
      <c r="T15520" s="44">
        <v>15519</v>
      </c>
    </row>
    <row r="15521" spans="20:20" x14ac:dyDescent="0.35">
      <c r="T15521" s="44">
        <v>15520</v>
      </c>
    </row>
    <row r="15522" spans="20:20" x14ac:dyDescent="0.35">
      <c r="T15522" s="44">
        <v>15521</v>
      </c>
    </row>
    <row r="15523" spans="20:20" x14ac:dyDescent="0.35">
      <c r="T15523" s="44">
        <v>15522</v>
      </c>
    </row>
    <row r="15524" spans="20:20" x14ac:dyDescent="0.35">
      <c r="T15524" s="44">
        <v>15523</v>
      </c>
    </row>
    <row r="15525" spans="20:20" x14ac:dyDescent="0.35">
      <c r="T15525" s="44">
        <v>15524</v>
      </c>
    </row>
    <row r="15526" spans="20:20" x14ac:dyDescent="0.35">
      <c r="T15526" s="44">
        <v>15525</v>
      </c>
    </row>
    <row r="15527" spans="20:20" x14ac:dyDescent="0.35">
      <c r="T15527" s="44">
        <v>15526</v>
      </c>
    </row>
    <row r="15528" spans="20:20" x14ac:dyDescent="0.35">
      <c r="T15528" s="44">
        <v>15527</v>
      </c>
    </row>
    <row r="15529" spans="20:20" x14ac:dyDescent="0.35">
      <c r="T15529" s="44">
        <v>15528</v>
      </c>
    </row>
    <row r="15530" spans="20:20" x14ac:dyDescent="0.35">
      <c r="T15530" s="44">
        <v>15529</v>
      </c>
    </row>
    <row r="15531" spans="20:20" x14ac:dyDescent="0.35">
      <c r="T15531" s="44">
        <v>15530</v>
      </c>
    </row>
    <row r="15532" spans="20:20" x14ac:dyDescent="0.35">
      <c r="T15532" s="44">
        <v>15531</v>
      </c>
    </row>
    <row r="15533" spans="20:20" x14ac:dyDescent="0.35">
      <c r="T15533" s="44">
        <v>15532</v>
      </c>
    </row>
    <row r="15534" spans="20:20" x14ac:dyDescent="0.35">
      <c r="T15534" s="44">
        <v>15533</v>
      </c>
    </row>
    <row r="15535" spans="20:20" x14ac:dyDescent="0.35">
      <c r="T15535" s="44">
        <v>15534</v>
      </c>
    </row>
    <row r="15536" spans="20:20" x14ac:dyDescent="0.35">
      <c r="T15536" s="44">
        <v>15535</v>
      </c>
    </row>
    <row r="15537" spans="20:20" x14ac:dyDescent="0.35">
      <c r="T15537" s="44">
        <v>15536</v>
      </c>
    </row>
    <row r="15538" spans="20:20" x14ac:dyDescent="0.35">
      <c r="T15538" s="44">
        <v>15537</v>
      </c>
    </row>
    <row r="15539" spans="20:20" x14ac:dyDescent="0.35">
      <c r="T15539" s="44">
        <v>15538</v>
      </c>
    </row>
    <row r="15540" spans="20:20" x14ac:dyDescent="0.35">
      <c r="T15540" s="44">
        <v>15539</v>
      </c>
    </row>
    <row r="15541" spans="20:20" x14ac:dyDescent="0.35">
      <c r="T15541" s="44">
        <v>15540</v>
      </c>
    </row>
    <row r="15542" spans="20:20" x14ac:dyDescent="0.35">
      <c r="T15542" s="44">
        <v>15541</v>
      </c>
    </row>
    <row r="15543" spans="20:20" x14ac:dyDescent="0.35">
      <c r="T15543" s="44">
        <v>15542</v>
      </c>
    </row>
    <row r="15544" spans="20:20" x14ac:dyDescent="0.35">
      <c r="T15544" s="44">
        <v>15543</v>
      </c>
    </row>
    <row r="15545" spans="20:20" x14ac:dyDescent="0.35">
      <c r="T15545" s="44">
        <v>15544</v>
      </c>
    </row>
    <row r="15546" spans="20:20" x14ac:dyDescent="0.35">
      <c r="T15546" s="44">
        <v>15545</v>
      </c>
    </row>
    <row r="15547" spans="20:20" x14ac:dyDescent="0.35">
      <c r="T15547" s="44">
        <v>15546</v>
      </c>
    </row>
    <row r="15548" spans="20:20" x14ac:dyDescent="0.35">
      <c r="T15548" s="44">
        <v>15547</v>
      </c>
    </row>
    <row r="15549" spans="20:20" x14ac:dyDescent="0.35">
      <c r="T15549" s="44">
        <v>15548</v>
      </c>
    </row>
    <row r="15550" spans="20:20" x14ac:dyDescent="0.35">
      <c r="T15550" s="44">
        <v>15549</v>
      </c>
    </row>
    <row r="15551" spans="20:20" x14ac:dyDescent="0.35">
      <c r="T15551" s="44">
        <v>15550</v>
      </c>
    </row>
    <row r="15552" spans="20:20" x14ac:dyDescent="0.35">
      <c r="T15552" s="44">
        <v>15551</v>
      </c>
    </row>
    <row r="15553" spans="20:20" x14ac:dyDescent="0.35">
      <c r="T15553" s="44">
        <v>15552</v>
      </c>
    </row>
    <row r="15554" spans="20:20" x14ac:dyDescent="0.35">
      <c r="T15554" s="44">
        <v>15553</v>
      </c>
    </row>
    <row r="15555" spans="20:20" x14ac:dyDescent="0.35">
      <c r="T15555" s="44">
        <v>15554</v>
      </c>
    </row>
    <row r="15556" spans="20:20" x14ac:dyDescent="0.35">
      <c r="T15556" s="44">
        <v>15555</v>
      </c>
    </row>
    <row r="15557" spans="20:20" x14ac:dyDescent="0.35">
      <c r="T15557" s="44">
        <v>15556</v>
      </c>
    </row>
    <row r="15558" spans="20:20" x14ac:dyDescent="0.35">
      <c r="T15558" s="44">
        <v>15557</v>
      </c>
    </row>
    <row r="15559" spans="20:20" x14ac:dyDescent="0.35">
      <c r="T15559" s="44">
        <v>15558</v>
      </c>
    </row>
    <row r="15560" spans="20:20" x14ac:dyDescent="0.35">
      <c r="T15560" s="44">
        <v>15559</v>
      </c>
    </row>
    <row r="15561" spans="20:20" x14ac:dyDescent="0.35">
      <c r="T15561" s="44">
        <v>15560</v>
      </c>
    </row>
    <row r="15562" spans="20:20" x14ac:dyDescent="0.35">
      <c r="T15562" s="44">
        <v>15561</v>
      </c>
    </row>
    <row r="15563" spans="20:20" x14ac:dyDescent="0.35">
      <c r="T15563" s="44">
        <v>15562</v>
      </c>
    </row>
    <row r="15564" spans="20:20" x14ac:dyDescent="0.35">
      <c r="T15564" s="44">
        <v>15563</v>
      </c>
    </row>
    <row r="15565" spans="20:20" x14ac:dyDescent="0.35">
      <c r="T15565" s="44">
        <v>15564</v>
      </c>
    </row>
    <row r="15566" spans="20:20" x14ac:dyDescent="0.35">
      <c r="T15566" s="44">
        <v>15565</v>
      </c>
    </row>
    <row r="15567" spans="20:20" x14ac:dyDescent="0.35">
      <c r="T15567" s="44">
        <v>15566</v>
      </c>
    </row>
    <row r="15568" spans="20:20" x14ac:dyDescent="0.35">
      <c r="T15568" s="44">
        <v>15567</v>
      </c>
    </row>
    <row r="15569" spans="20:20" x14ac:dyDescent="0.35">
      <c r="T15569" s="44">
        <v>15568</v>
      </c>
    </row>
    <row r="15570" spans="20:20" x14ac:dyDescent="0.35">
      <c r="T15570" s="44">
        <v>15569</v>
      </c>
    </row>
    <row r="15571" spans="20:20" x14ac:dyDescent="0.35">
      <c r="T15571" s="44">
        <v>15570</v>
      </c>
    </row>
    <row r="15572" spans="20:20" x14ac:dyDescent="0.35">
      <c r="T15572" s="44">
        <v>15571</v>
      </c>
    </row>
    <row r="15573" spans="20:20" x14ac:dyDescent="0.35">
      <c r="T15573" s="44">
        <v>15572</v>
      </c>
    </row>
    <row r="15574" spans="20:20" x14ac:dyDescent="0.35">
      <c r="T15574" s="44">
        <v>15573</v>
      </c>
    </row>
    <row r="15575" spans="20:20" x14ac:dyDescent="0.35">
      <c r="T15575" s="44">
        <v>15574</v>
      </c>
    </row>
    <row r="15576" spans="20:20" x14ac:dyDescent="0.35">
      <c r="T15576" s="44">
        <v>15575</v>
      </c>
    </row>
    <row r="15577" spans="20:20" x14ac:dyDescent="0.35">
      <c r="T15577" s="44">
        <v>15576</v>
      </c>
    </row>
    <row r="15578" spans="20:20" x14ac:dyDescent="0.35">
      <c r="T15578" s="44">
        <v>15577</v>
      </c>
    </row>
    <row r="15579" spans="20:20" x14ac:dyDescent="0.35">
      <c r="T15579" s="44">
        <v>15578</v>
      </c>
    </row>
    <row r="15580" spans="20:20" x14ac:dyDescent="0.35">
      <c r="T15580" s="44">
        <v>15579</v>
      </c>
    </row>
    <row r="15581" spans="20:20" x14ac:dyDescent="0.35">
      <c r="T15581" s="44">
        <v>15580</v>
      </c>
    </row>
    <row r="15582" spans="20:20" x14ac:dyDescent="0.35">
      <c r="T15582" s="44">
        <v>15581</v>
      </c>
    </row>
    <row r="15583" spans="20:20" x14ac:dyDescent="0.35">
      <c r="T15583" s="44">
        <v>15582</v>
      </c>
    </row>
    <row r="15584" spans="20:20" x14ac:dyDescent="0.35">
      <c r="T15584" s="44">
        <v>15583</v>
      </c>
    </row>
    <row r="15585" spans="20:20" x14ac:dyDescent="0.35">
      <c r="T15585" s="44">
        <v>15584</v>
      </c>
    </row>
    <row r="15586" spans="20:20" x14ac:dyDescent="0.35">
      <c r="T15586" s="44">
        <v>15585</v>
      </c>
    </row>
    <row r="15587" spans="20:20" x14ac:dyDescent="0.35">
      <c r="T15587" s="44">
        <v>15586</v>
      </c>
    </row>
    <row r="15588" spans="20:20" x14ac:dyDescent="0.35">
      <c r="T15588" s="44">
        <v>15587</v>
      </c>
    </row>
    <row r="15589" spans="20:20" x14ac:dyDescent="0.35">
      <c r="T15589" s="44">
        <v>15588</v>
      </c>
    </row>
    <row r="15590" spans="20:20" x14ac:dyDescent="0.35">
      <c r="T15590" s="44">
        <v>15589</v>
      </c>
    </row>
    <row r="15591" spans="20:20" x14ac:dyDescent="0.35">
      <c r="T15591" s="44">
        <v>15590</v>
      </c>
    </row>
    <row r="15592" spans="20:20" x14ac:dyDescent="0.35">
      <c r="T15592" s="44">
        <v>15591</v>
      </c>
    </row>
    <row r="15593" spans="20:20" x14ac:dyDescent="0.35">
      <c r="T15593" s="44">
        <v>15592</v>
      </c>
    </row>
    <row r="15594" spans="20:20" x14ac:dyDescent="0.35">
      <c r="T15594" s="44">
        <v>15593</v>
      </c>
    </row>
    <row r="15595" spans="20:20" x14ac:dyDescent="0.35">
      <c r="T15595" s="44">
        <v>15594</v>
      </c>
    </row>
    <row r="15596" spans="20:20" x14ac:dyDescent="0.35">
      <c r="T15596" s="44">
        <v>15595</v>
      </c>
    </row>
    <row r="15597" spans="20:20" x14ac:dyDescent="0.35">
      <c r="T15597" s="44">
        <v>15596</v>
      </c>
    </row>
    <row r="15598" spans="20:20" x14ac:dyDescent="0.35">
      <c r="T15598" s="44">
        <v>15597</v>
      </c>
    </row>
    <row r="15599" spans="20:20" x14ac:dyDescent="0.35">
      <c r="T15599" s="44">
        <v>15598</v>
      </c>
    </row>
    <row r="15600" spans="20:20" x14ac:dyDescent="0.35">
      <c r="T15600" s="44">
        <v>15599</v>
      </c>
    </row>
    <row r="15601" spans="20:20" x14ac:dyDescent="0.35">
      <c r="T15601" s="44">
        <v>15600</v>
      </c>
    </row>
    <row r="15602" spans="20:20" x14ac:dyDescent="0.35">
      <c r="T15602" s="44">
        <v>15601</v>
      </c>
    </row>
    <row r="15603" spans="20:20" x14ac:dyDescent="0.35">
      <c r="T15603" s="44">
        <v>15602</v>
      </c>
    </row>
    <row r="15604" spans="20:20" x14ac:dyDescent="0.35">
      <c r="T15604" s="44">
        <v>15603</v>
      </c>
    </row>
    <row r="15605" spans="20:20" x14ac:dyDescent="0.35">
      <c r="T15605" s="44">
        <v>15604</v>
      </c>
    </row>
    <row r="15606" spans="20:20" x14ac:dyDescent="0.35">
      <c r="T15606" s="44">
        <v>15605</v>
      </c>
    </row>
    <row r="15607" spans="20:20" x14ac:dyDescent="0.35">
      <c r="T15607" s="44">
        <v>15606</v>
      </c>
    </row>
    <row r="15608" spans="20:20" x14ac:dyDescent="0.35">
      <c r="T15608" s="44">
        <v>15607</v>
      </c>
    </row>
    <row r="15609" spans="20:20" x14ac:dyDescent="0.35">
      <c r="T15609" s="44">
        <v>15608</v>
      </c>
    </row>
    <row r="15610" spans="20:20" x14ac:dyDescent="0.35">
      <c r="T15610" s="44">
        <v>15609</v>
      </c>
    </row>
    <row r="15611" spans="20:20" x14ac:dyDescent="0.35">
      <c r="T15611" s="44">
        <v>15610</v>
      </c>
    </row>
    <row r="15612" spans="20:20" x14ac:dyDescent="0.35">
      <c r="T15612" s="44">
        <v>15611</v>
      </c>
    </row>
    <row r="15613" spans="20:20" x14ac:dyDescent="0.35">
      <c r="T15613" s="44">
        <v>15612</v>
      </c>
    </row>
    <row r="15614" spans="20:20" x14ac:dyDescent="0.35">
      <c r="T15614" s="44">
        <v>15613</v>
      </c>
    </row>
    <row r="15615" spans="20:20" x14ac:dyDescent="0.35">
      <c r="T15615" s="44">
        <v>15614</v>
      </c>
    </row>
    <row r="15616" spans="20:20" x14ac:dyDescent="0.35">
      <c r="T15616" s="44">
        <v>15615</v>
      </c>
    </row>
    <row r="15617" spans="20:20" x14ac:dyDescent="0.35">
      <c r="T15617" s="44">
        <v>15616</v>
      </c>
    </row>
    <row r="15618" spans="20:20" x14ac:dyDescent="0.35">
      <c r="T15618" s="44">
        <v>15617</v>
      </c>
    </row>
    <row r="15619" spans="20:20" x14ac:dyDescent="0.35">
      <c r="T15619" s="44">
        <v>15618</v>
      </c>
    </row>
    <row r="15620" spans="20:20" x14ac:dyDescent="0.35">
      <c r="T15620" s="44">
        <v>15619</v>
      </c>
    </row>
    <row r="15621" spans="20:20" x14ac:dyDescent="0.35">
      <c r="T15621" s="44">
        <v>15620</v>
      </c>
    </row>
    <row r="15622" spans="20:20" x14ac:dyDescent="0.35">
      <c r="T15622" s="44">
        <v>15621</v>
      </c>
    </row>
    <row r="15623" spans="20:20" x14ac:dyDescent="0.35">
      <c r="T15623" s="44">
        <v>15622</v>
      </c>
    </row>
    <row r="15624" spans="20:20" x14ac:dyDescent="0.35">
      <c r="T15624" s="44">
        <v>15623</v>
      </c>
    </row>
    <row r="15625" spans="20:20" x14ac:dyDescent="0.35">
      <c r="T15625" s="44">
        <v>15624</v>
      </c>
    </row>
    <row r="15626" spans="20:20" x14ac:dyDescent="0.35">
      <c r="T15626" s="44">
        <v>15625</v>
      </c>
    </row>
    <row r="15627" spans="20:20" x14ac:dyDescent="0.35">
      <c r="T15627" s="44">
        <v>15626</v>
      </c>
    </row>
    <row r="15628" spans="20:20" x14ac:dyDescent="0.35">
      <c r="T15628" s="44">
        <v>15627</v>
      </c>
    </row>
    <row r="15629" spans="20:20" x14ac:dyDescent="0.35">
      <c r="T15629" s="44">
        <v>15628</v>
      </c>
    </row>
    <row r="15630" spans="20:20" x14ac:dyDescent="0.35">
      <c r="T15630" s="44">
        <v>15629</v>
      </c>
    </row>
    <row r="15631" spans="20:20" x14ac:dyDescent="0.35">
      <c r="T15631" s="44">
        <v>15630</v>
      </c>
    </row>
    <row r="15632" spans="20:20" x14ac:dyDescent="0.35">
      <c r="T15632" s="44">
        <v>15631</v>
      </c>
    </row>
    <row r="15633" spans="20:20" x14ac:dyDescent="0.35">
      <c r="T15633" s="44">
        <v>15632</v>
      </c>
    </row>
    <row r="15634" spans="20:20" x14ac:dyDescent="0.35">
      <c r="T15634" s="44">
        <v>15633</v>
      </c>
    </row>
    <row r="15635" spans="20:20" x14ac:dyDescent="0.35">
      <c r="T15635" s="44">
        <v>15634</v>
      </c>
    </row>
    <row r="15636" spans="20:20" x14ac:dyDescent="0.35">
      <c r="T15636" s="44">
        <v>15635</v>
      </c>
    </row>
    <row r="15637" spans="20:20" x14ac:dyDescent="0.35">
      <c r="T15637" s="44">
        <v>15636</v>
      </c>
    </row>
    <row r="15638" spans="20:20" x14ac:dyDescent="0.35">
      <c r="T15638" s="44">
        <v>15637</v>
      </c>
    </row>
    <row r="15639" spans="20:20" x14ac:dyDescent="0.35">
      <c r="T15639" s="44">
        <v>15638</v>
      </c>
    </row>
    <row r="15640" spans="20:20" x14ac:dyDescent="0.35">
      <c r="T15640" s="44">
        <v>15639</v>
      </c>
    </row>
    <row r="15641" spans="20:20" x14ac:dyDescent="0.35">
      <c r="T15641" s="44">
        <v>15640</v>
      </c>
    </row>
    <row r="15642" spans="20:20" x14ac:dyDescent="0.35">
      <c r="T15642" s="44">
        <v>15641</v>
      </c>
    </row>
    <row r="15643" spans="20:20" x14ac:dyDescent="0.35">
      <c r="T15643" s="44">
        <v>15642</v>
      </c>
    </row>
    <row r="15644" spans="20:20" x14ac:dyDescent="0.35">
      <c r="T15644" s="44">
        <v>15643</v>
      </c>
    </row>
    <row r="15645" spans="20:20" x14ac:dyDescent="0.35">
      <c r="T15645" s="44">
        <v>15644</v>
      </c>
    </row>
    <row r="15646" spans="20:20" x14ac:dyDescent="0.35">
      <c r="T15646" s="44">
        <v>15645</v>
      </c>
    </row>
    <row r="15647" spans="20:20" x14ac:dyDescent="0.35">
      <c r="T15647" s="44">
        <v>15646</v>
      </c>
    </row>
    <row r="15648" spans="20:20" x14ac:dyDescent="0.35">
      <c r="T15648" s="44">
        <v>15647</v>
      </c>
    </row>
    <row r="15649" spans="20:20" x14ac:dyDescent="0.35">
      <c r="T15649" s="44">
        <v>15648</v>
      </c>
    </row>
    <row r="15650" spans="20:20" x14ac:dyDescent="0.35">
      <c r="T15650" s="44">
        <v>15649</v>
      </c>
    </row>
    <row r="15651" spans="20:20" x14ac:dyDescent="0.35">
      <c r="T15651" s="44">
        <v>15650</v>
      </c>
    </row>
    <row r="15652" spans="20:20" x14ac:dyDescent="0.35">
      <c r="T15652" s="44">
        <v>15651</v>
      </c>
    </row>
    <row r="15653" spans="20:20" x14ac:dyDescent="0.35">
      <c r="T15653" s="44">
        <v>15652</v>
      </c>
    </row>
    <row r="15654" spans="20:20" x14ac:dyDescent="0.35">
      <c r="T15654" s="44">
        <v>15653</v>
      </c>
    </row>
    <row r="15655" spans="20:20" x14ac:dyDescent="0.35">
      <c r="T15655" s="44">
        <v>15654</v>
      </c>
    </row>
    <row r="15656" spans="20:20" x14ac:dyDescent="0.35">
      <c r="T15656" s="44">
        <v>15655</v>
      </c>
    </row>
    <row r="15657" spans="20:20" x14ac:dyDescent="0.35">
      <c r="T15657" s="44">
        <v>15656</v>
      </c>
    </row>
    <row r="15658" spans="20:20" x14ac:dyDescent="0.35">
      <c r="T15658" s="44">
        <v>15657</v>
      </c>
    </row>
    <row r="15659" spans="20:20" x14ac:dyDescent="0.35">
      <c r="T15659" s="44">
        <v>15658</v>
      </c>
    </row>
    <row r="15660" spans="20:20" x14ac:dyDescent="0.35">
      <c r="T15660" s="44">
        <v>15659</v>
      </c>
    </row>
    <row r="15661" spans="20:20" x14ac:dyDescent="0.35">
      <c r="T15661" s="44">
        <v>15660</v>
      </c>
    </row>
    <row r="15662" spans="20:20" x14ac:dyDescent="0.35">
      <c r="T15662" s="44">
        <v>15661</v>
      </c>
    </row>
    <row r="15663" spans="20:20" x14ac:dyDescent="0.35">
      <c r="T15663" s="44">
        <v>15662</v>
      </c>
    </row>
    <row r="15664" spans="20:20" x14ac:dyDescent="0.35">
      <c r="T15664" s="44">
        <v>15663</v>
      </c>
    </row>
    <row r="15665" spans="20:20" x14ac:dyDescent="0.35">
      <c r="T15665" s="44">
        <v>15664</v>
      </c>
    </row>
    <row r="15666" spans="20:20" x14ac:dyDescent="0.35">
      <c r="T15666" s="44">
        <v>15665</v>
      </c>
    </row>
    <row r="15667" spans="20:20" x14ac:dyDescent="0.35">
      <c r="T15667" s="44">
        <v>15666</v>
      </c>
    </row>
    <row r="15668" spans="20:20" x14ac:dyDescent="0.35">
      <c r="T15668" s="44">
        <v>15667</v>
      </c>
    </row>
    <row r="15669" spans="20:20" x14ac:dyDescent="0.35">
      <c r="T15669" s="44">
        <v>15668</v>
      </c>
    </row>
    <row r="15670" spans="20:20" x14ac:dyDescent="0.35">
      <c r="T15670" s="44">
        <v>15669</v>
      </c>
    </row>
    <row r="15671" spans="20:20" x14ac:dyDescent="0.35">
      <c r="T15671" s="44">
        <v>15670</v>
      </c>
    </row>
    <row r="15672" spans="20:20" x14ac:dyDescent="0.35">
      <c r="T15672" s="44">
        <v>15671</v>
      </c>
    </row>
    <row r="15673" spans="20:20" x14ac:dyDescent="0.35">
      <c r="T15673" s="44">
        <v>15672</v>
      </c>
    </row>
    <row r="15674" spans="20:20" x14ac:dyDescent="0.35">
      <c r="T15674" s="44">
        <v>15673</v>
      </c>
    </row>
    <row r="15675" spans="20:20" x14ac:dyDescent="0.35">
      <c r="T15675" s="44">
        <v>15674</v>
      </c>
    </row>
    <row r="15676" spans="20:20" x14ac:dyDescent="0.35">
      <c r="T15676" s="44">
        <v>15675</v>
      </c>
    </row>
    <row r="15677" spans="20:20" x14ac:dyDescent="0.35">
      <c r="T15677" s="44">
        <v>15676</v>
      </c>
    </row>
    <row r="15678" spans="20:20" x14ac:dyDescent="0.35">
      <c r="T15678" s="44">
        <v>15677</v>
      </c>
    </row>
    <row r="15679" spans="20:20" x14ac:dyDescent="0.35">
      <c r="T15679" s="44">
        <v>15678</v>
      </c>
    </row>
    <row r="15680" spans="20:20" x14ac:dyDescent="0.35">
      <c r="T15680" s="44">
        <v>15679</v>
      </c>
    </row>
    <row r="15681" spans="20:20" x14ac:dyDescent="0.35">
      <c r="T15681" s="44">
        <v>15680</v>
      </c>
    </row>
    <row r="15682" spans="20:20" x14ac:dyDescent="0.35">
      <c r="T15682" s="44">
        <v>15681</v>
      </c>
    </row>
    <row r="15683" spans="20:20" x14ac:dyDescent="0.35">
      <c r="T15683" s="44">
        <v>15682</v>
      </c>
    </row>
    <row r="15684" spans="20:20" x14ac:dyDescent="0.35">
      <c r="T15684" s="44">
        <v>15683</v>
      </c>
    </row>
    <row r="15685" spans="20:20" x14ac:dyDescent="0.35">
      <c r="T15685" s="44">
        <v>15684</v>
      </c>
    </row>
    <row r="15686" spans="20:20" x14ac:dyDescent="0.35">
      <c r="T15686" s="44">
        <v>15685</v>
      </c>
    </row>
    <row r="15687" spans="20:20" x14ac:dyDescent="0.35">
      <c r="T15687" s="44">
        <v>15686</v>
      </c>
    </row>
    <row r="15688" spans="20:20" x14ac:dyDescent="0.35">
      <c r="T15688" s="44">
        <v>15687</v>
      </c>
    </row>
    <row r="15689" spans="20:20" x14ac:dyDescent="0.35">
      <c r="T15689" s="44">
        <v>15688</v>
      </c>
    </row>
    <row r="15690" spans="20:20" x14ac:dyDescent="0.35">
      <c r="T15690" s="44">
        <v>15689</v>
      </c>
    </row>
    <row r="15691" spans="20:20" x14ac:dyDescent="0.35">
      <c r="T15691" s="44">
        <v>15690</v>
      </c>
    </row>
    <row r="15692" spans="20:20" x14ac:dyDescent="0.35">
      <c r="T15692" s="44">
        <v>15691</v>
      </c>
    </row>
    <row r="15693" spans="20:20" x14ac:dyDescent="0.35">
      <c r="T15693" s="44">
        <v>15692</v>
      </c>
    </row>
    <row r="15694" spans="20:20" x14ac:dyDescent="0.35">
      <c r="T15694" s="44">
        <v>15693</v>
      </c>
    </row>
    <row r="15695" spans="20:20" x14ac:dyDescent="0.35">
      <c r="T15695" s="44">
        <v>15694</v>
      </c>
    </row>
    <row r="15696" spans="20:20" x14ac:dyDescent="0.35">
      <c r="T15696" s="44">
        <v>15695</v>
      </c>
    </row>
    <row r="15697" spans="20:20" x14ac:dyDescent="0.35">
      <c r="T15697" s="44">
        <v>15696</v>
      </c>
    </row>
    <row r="15698" spans="20:20" x14ac:dyDescent="0.35">
      <c r="T15698" s="44">
        <v>15697</v>
      </c>
    </row>
    <row r="15699" spans="20:20" x14ac:dyDescent="0.35">
      <c r="T15699" s="44">
        <v>15698</v>
      </c>
    </row>
    <row r="15700" spans="20:20" x14ac:dyDescent="0.35">
      <c r="T15700" s="44">
        <v>15699</v>
      </c>
    </row>
    <row r="15701" spans="20:20" x14ac:dyDescent="0.35">
      <c r="T15701" s="44">
        <v>15700</v>
      </c>
    </row>
    <row r="15702" spans="20:20" x14ac:dyDescent="0.35">
      <c r="T15702" s="44">
        <v>15701</v>
      </c>
    </row>
    <row r="15703" spans="20:20" x14ac:dyDescent="0.35">
      <c r="T15703" s="44">
        <v>15702</v>
      </c>
    </row>
    <row r="15704" spans="20:20" x14ac:dyDescent="0.35">
      <c r="T15704" s="44">
        <v>15703</v>
      </c>
    </row>
    <row r="15705" spans="20:20" x14ac:dyDescent="0.35">
      <c r="T15705" s="44">
        <v>15704</v>
      </c>
    </row>
    <row r="15706" spans="20:20" x14ac:dyDescent="0.35">
      <c r="T15706" s="44">
        <v>15705</v>
      </c>
    </row>
    <row r="15707" spans="20:20" x14ac:dyDescent="0.35">
      <c r="T15707" s="44">
        <v>15706</v>
      </c>
    </row>
    <row r="15708" spans="20:20" x14ac:dyDescent="0.35">
      <c r="T15708" s="44">
        <v>15707</v>
      </c>
    </row>
    <row r="15709" spans="20:20" x14ac:dyDescent="0.35">
      <c r="T15709" s="44">
        <v>15708</v>
      </c>
    </row>
    <row r="15710" spans="20:20" x14ac:dyDescent="0.35">
      <c r="T15710" s="44">
        <v>15709</v>
      </c>
    </row>
    <row r="15711" spans="20:20" x14ac:dyDescent="0.35">
      <c r="T15711" s="44">
        <v>15710</v>
      </c>
    </row>
    <row r="15712" spans="20:20" x14ac:dyDescent="0.35">
      <c r="T15712" s="44">
        <v>15711</v>
      </c>
    </row>
    <row r="15713" spans="20:20" x14ac:dyDescent="0.35">
      <c r="T15713" s="44">
        <v>15712</v>
      </c>
    </row>
    <row r="15714" spans="20:20" x14ac:dyDescent="0.35">
      <c r="T15714" s="44">
        <v>15713</v>
      </c>
    </row>
    <row r="15715" spans="20:20" x14ac:dyDescent="0.35">
      <c r="T15715" s="44">
        <v>15714</v>
      </c>
    </row>
    <row r="15716" spans="20:20" x14ac:dyDescent="0.35">
      <c r="T15716" s="44">
        <v>15715</v>
      </c>
    </row>
    <row r="15717" spans="20:20" x14ac:dyDescent="0.35">
      <c r="T15717" s="44">
        <v>15716</v>
      </c>
    </row>
    <row r="15718" spans="20:20" x14ac:dyDescent="0.35">
      <c r="T15718" s="44">
        <v>15717</v>
      </c>
    </row>
    <row r="15719" spans="20:20" x14ac:dyDescent="0.35">
      <c r="T15719" s="44">
        <v>15718</v>
      </c>
    </row>
    <row r="15720" spans="20:20" x14ac:dyDescent="0.35">
      <c r="T15720" s="44">
        <v>15719</v>
      </c>
    </row>
    <row r="15721" spans="20:20" x14ac:dyDescent="0.35">
      <c r="T15721" s="44">
        <v>15720</v>
      </c>
    </row>
    <row r="15722" spans="20:20" x14ac:dyDescent="0.35">
      <c r="T15722" s="44">
        <v>15721</v>
      </c>
    </row>
    <row r="15723" spans="20:20" x14ac:dyDescent="0.35">
      <c r="T15723" s="44">
        <v>15722</v>
      </c>
    </row>
    <row r="15724" spans="20:20" x14ac:dyDescent="0.35">
      <c r="T15724" s="44">
        <v>15723</v>
      </c>
    </row>
    <row r="15725" spans="20:20" x14ac:dyDescent="0.35">
      <c r="T15725" s="44">
        <v>15724</v>
      </c>
    </row>
    <row r="15726" spans="20:20" x14ac:dyDescent="0.35">
      <c r="T15726" s="44">
        <v>15725</v>
      </c>
    </row>
    <row r="15727" spans="20:20" x14ac:dyDescent="0.35">
      <c r="T15727" s="44">
        <v>15726</v>
      </c>
    </row>
    <row r="15728" spans="20:20" x14ac:dyDescent="0.35">
      <c r="T15728" s="44">
        <v>15727</v>
      </c>
    </row>
    <row r="15729" spans="20:20" x14ac:dyDescent="0.35">
      <c r="T15729" s="44">
        <v>15728</v>
      </c>
    </row>
    <row r="15730" spans="20:20" x14ac:dyDescent="0.35">
      <c r="T15730" s="44">
        <v>15729</v>
      </c>
    </row>
    <row r="15731" spans="20:20" x14ac:dyDescent="0.35">
      <c r="T15731" s="44">
        <v>15730</v>
      </c>
    </row>
    <row r="15732" spans="20:20" x14ac:dyDescent="0.35">
      <c r="T15732" s="44">
        <v>15731</v>
      </c>
    </row>
    <row r="15733" spans="20:20" x14ac:dyDescent="0.35">
      <c r="T15733" s="44">
        <v>15732</v>
      </c>
    </row>
    <row r="15734" spans="20:20" x14ac:dyDescent="0.35">
      <c r="T15734" s="44">
        <v>15733</v>
      </c>
    </row>
    <row r="15735" spans="20:20" x14ac:dyDescent="0.35">
      <c r="T15735" s="44">
        <v>15734</v>
      </c>
    </row>
    <row r="15736" spans="20:20" x14ac:dyDescent="0.35">
      <c r="T15736" s="44">
        <v>15735</v>
      </c>
    </row>
    <row r="15737" spans="20:20" x14ac:dyDescent="0.35">
      <c r="T15737" s="44">
        <v>15736</v>
      </c>
    </row>
    <row r="15738" spans="20:20" x14ac:dyDescent="0.35">
      <c r="T15738" s="44">
        <v>15737</v>
      </c>
    </row>
    <row r="15739" spans="20:20" x14ac:dyDescent="0.35">
      <c r="T15739" s="44">
        <v>15738</v>
      </c>
    </row>
    <row r="15740" spans="20:20" x14ac:dyDescent="0.35">
      <c r="T15740" s="44">
        <v>15739</v>
      </c>
    </row>
    <row r="15741" spans="20:20" x14ac:dyDescent="0.35">
      <c r="T15741" s="44">
        <v>15740</v>
      </c>
    </row>
    <row r="15742" spans="20:20" x14ac:dyDescent="0.35">
      <c r="T15742" s="44">
        <v>15741</v>
      </c>
    </row>
    <row r="15743" spans="20:20" x14ac:dyDescent="0.35">
      <c r="T15743" s="44">
        <v>15742</v>
      </c>
    </row>
    <row r="15744" spans="20:20" x14ac:dyDescent="0.35">
      <c r="T15744" s="44">
        <v>15743</v>
      </c>
    </row>
    <row r="15745" spans="20:20" x14ac:dyDescent="0.35">
      <c r="T15745" s="44">
        <v>15744</v>
      </c>
    </row>
    <row r="15746" spans="20:20" x14ac:dyDescent="0.35">
      <c r="T15746" s="44">
        <v>15745</v>
      </c>
    </row>
    <row r="15747" spans="20:20" x14ac:dyDescent="0.35">
      <c r="T15747" s="44">
        <v>15746</v>
      </c>
    </row>
    <row r="15748" spans="20:20" x14ac:dyDescent="0.35">
      <c r="T15748" s="44">
        <v>15747</v>
      </c>
    </row>
    <row r="15749" spans="20:20" x14ac:dyDescent="0.35">
      <c r="T15749" s="44">
        <v>15748</v>
      </c>
    </row>
    <row r="15750" spans="20:20" x14ac:dyDescent="0.35">
      <c r="T15750" s="44">
        <v>15749</v>
      </c>
    </row>
    <row r="15751" spans="20:20" x14ac:dyDescent="0.35">
      <c r="T15751" s="44">
        <v>15750</v>
      </c>
    </row>
    <row r="15752" spans="20:20" x14ac:dyDescent="0.35">
      <c r="T15752" s="44">
        <v>15751</v>
      </c>
    </row>
    <row r="15753" spans="20:20" x14ac:dyDescent="0.35">
      <c r="T15753" s="44">
        <v>15752</v>
      </c>
    </row>
    <row r="15754" spans="20:20" x14ac:dyDescent="0.35">
      <c r="T15754" s="44">
        <v>15753</v>
      </c>
    </row>
    <row r="15755" spans="20:20" x14ac:dyDescent="0.35">
      <c r="T15755" s="44">
        <v>15754</v>
      </c>
    </row>
    <row r="15756" spans="20:20" x14ac:dyDescent="0.35">
      <c r="T15756" s="44">
        <v>15755</v>
      </c>
    </row>
    <row r="15757" spans="20:20" x14ac:dyDescent="0.35">
      <c r="T15757" s="44">
        <v>15756</v>
      </c>
    </row>
    <row r="15758" spans="20:20" x14ac:dyDescent="0.35">
      <c r="T15758" s="44">
        <v>15757</v>
      </c>
    </row>
    <row r="15759" spans="20:20" x14ac:dyDescent="0.35">
      <c r="T15759" s="44">
        <v>15758</v>
      </c>
    </row>
    <row r="15760" spans="20:20" x14ac:dyDescent="0.35">
      <c r="T15760" s="44">
        <v>15759</v>
      </c>
    </row>
    <row r="15761" spans="20:20" x14ac:dyDescent="0.35">
      <c r="T15761" s="44">
        <v>15760</v>
      </c>
    </row>
    <row r="15762" spans="20:20" x14ac:dyDescent="0.35">
      <c r="T15762" s="44">
        <v>15761</v>
      </c>
    </row>
    <row r="15763" spans="20:20" x14ac:dyDescent="0.35">
      <c r="T15763" s="44">
        <v>15762</v>
      </c>
    </row>
    <row r="15764" spans="20:20" x14ac:dyDescent="0.35">
      <c r="T15764" s="44">
        <v>15763</v>
      </c>
    </row>
    <row r="15765" spans="20:20" x14ac:dyDescent="0.35">
      <c r="T15765" s="44">
        <v>15764</v>
      </c>
    </row>
    <row r="15766" spans="20:20" x14ac:dyDescent="0.35">
      <c r="T15766" s="44">
        <v>15765</v>
      </c>
    </row>
    <row r="15767" spans="20:20" x14ac:dyDescent="0.35">
      <c r="T15767" s="44">
        <v>15766</v>
      </c>
    </row>
    <row r="15768" spans="20:20" x14ac:dyDescent="0.35">
      <c r="T15768" s="44">
        <v>15767</v>
      </c>
    </row>
    <row r="15769" spans="20:20" x14ac:dyDescent="0.35">
      <c r="T15769" s="44">
        <v>15768</v>
      </c>
    </row>
    <row r="15770" spans="20:20" x14ac:dyDescent="0.35">
      <c r="T15770" s="44">
        <v>15769</v>
      </c>
    </row>
    <row r="15771" spans="20:20" x14ac:dyDescent="0.35">
      <c r="T15771" s="44">
        <v>15770</v>
      </c>
    </row>
    <row r="15772" spans="20:20" x14ac:dyDescent="0.35">
      <c r="T15772" s="44">
        <v>15771</v>
      </c>
    </row>
    <row r="15773" spans="20:20" x14ac:dyDescent="0.35">
      <c r="T15773" s="44">
        <v>15772</v>
      </c>
    </row>
    <row r="15774" spans="20:20" x14ac:dyDescent="0.35">
      <c r="T15774" s="44">
        <v>15773</v>
      </c>
    </row>
    <row r="15775" spans="20:20" x14ac:dyDescent="0.35">
      <c r="T15775" s="44">
        <v>15774</v>
      </c>
    </row>
    <row r="15776" spans="20:20" x14ac:dyDescent="0.35">
      <c r="T15776" s="44">
        <v>15775</v>
      </c>
    </row>
    <row r="15777" spans="20:20" x14ac:dyDescent="0.35">
      <c r="T15777" s="44">
        <v>15776</v>
      </c>
    </row>
    <row r="15778" spans="20:20" x14ac:dyDescent="0.35">
      <c r="T15778" s="44">
        <v>15777</v>
      </c>
    </row>
    <row r="15779" spans="20:20" x14ac:dyDescent="0.35">
      <c r="T15779" s="44">
        <v>15778</v>
      </c>
    </row>
    <row r="15780" spans="20:20" x14ac:dyDescent="0.35">
      <c r="T15780" s="44">
        <v>15779</v>
      </c>
    </row>
    <row r="15781" spans="20:20" x14ac:dyDescent="0.35">
      <c r="T15781" s="44">
        <v>15780</v>
      </c>
    </row>
    <row r="15782" spans="20:20" x14ac:dyDescent="0.35">
      <c r="T15782" s="44">
        <v>15781</v>
      </c>
    </row>
    <row r="15783" spans="20:20" x14ac:dyDescent="0.35">
      <c r="T15783" s="44">
        <v>15782</v>
      </c>
    </row>
    <row r="15784" spans="20:20" x14ac:dyDescent="0.35">
      <c r="T15784" s="44">
        <v>15783</v>
      </c>
    </row>
    <row r="15785" spans="20:20" x14ac:dyDescent="0.35">
      <c r="T15785" s="44">
        <v>15784</v>
      </c>
    </row>
    <row r="15786" spans="20:20" x14ac:dyDescent="0.35">
      <c r="T15786" s="44">
        <v>15785</v>
      </c>
    </row>
    <row r="15787" spans="20:20" x14ac:dyDescent="0.35">
      <c r="T15787" s="44">
        <v>15786</v>
      </c>
    </row>
    <row r="15788" spans="20:20" x14ac:dyDescent="0.35">
      <c r="T15788" s="44">
        <v>15787</v>
      </c>
    </row>
    <row r="15789" spans="20:20" x14ac:dyDescent="0.35">
      <c r="T15789" s="44">
        <v>15788</v>
      </c>
    </row>
    <row r="15790" spans="20:20" x14ac:dyDescent="0.35">
      <c r="T15790" s="44">
        <v>15789</v>
      </c>
    </row>
    <row r="15791" spans="20:20" x14ac:dyDescent="0.35">
      <c r="T15791" s="44">
        <v>15790</v>
      </c>
    </row>
    <row r="15792" spans="20:20" x14ac:dyDescent="0.35">
      <c r="T15792" s="44">
        <v>15791</v>
      </c>
    </row>
    <row r="15793" spans="20:20" x14ac:dyDescent="0.35">
      <c r="T15793" s="44">
        <v>15792</v>
      </c>
    </row>
    <row r="15794" spans="20:20" x14ac:dyDescent="0.35">
      <c r="T15794" s="44">
        <v>15793</v>
      </c>
    </row>
    <row r="15795" spans="20:20" x14ac:dyDescent="0.35">
      <c r="T15795" s="44">
        <v>15794</v>
      </c>
    </row>
    <row r="15796" spans="20:20" x14ac:dyDescent="0.35">
      <c r="T15796" s="44">
        <v>15795</v>
      </c>
    </row>
    <row r="15797" spans="20:20" x14ac:dyDescent="0.35">
      <c r="T15797" s="44">
        <v>15796</v>
      </c>
    </row>
    <row r="15798" spans="20:20" x14ac:dyDescent="0.35">
      <c r="T15798" s="44">
        <v>15797</v>
      </c>
    </row>
    <row r="15799" spans="20:20" x14ac:dyDescent="0.35">
      <c r="T15799" s="44">
        <v>15798</v>
      </c>
    </row>
    <row r="15800" spans="20:20" x14ac:dyDescent="0.35">
      <c r="T15800" s="44">
        <v>15799</v>
      </c>
    </row>
    <row r="15801" spans="20:20" x14ac:dyDescent="0.35">
      <c r="T15801" s="44">
        <v>15800</v>
      </c>
    </row>
    <row r="15802" spans="20:20" x14ac:dyDescent="0.35">
      <c r="T15802" s="44">
        <v>15801</v>
      </c>
    </row>
    <row r="15803" spans="20:20" x14ac:dyDescent="0.35">
      <c r="T15803" s="44">
        <v>15802</v>
      </c>
    </row>
    <row r="15804" spans="20:20" x14ac:dyDescent="0.35">
      <c r="T15804" s="44">
        <v>15803</v>
      </c>
    </row>
    <row r="15805" spans="20:20" x14ac:dyDescent="0.35">
      <c r="T15805" s="44">
        <v>15804</v>
      </c>
    </row>
    <row r="15806" spans="20:20" x14ac:dyDescent="0.35">
      <c r="T15806" s="44">
        <v>15805</v>
      </c>
    </row>
    <row r="15807" spans="20:20" x14ac:dyDescent="0.35">
      <c r="T15807" s="44">
        <v>15806</v>
      </c>
    </row>
    <row r="15808" spans="20:20" x14ac:dyDescent="0.35">
      <c r="T15808" s="44">
        <v>15807</v>
      </c>
    </row>
    <row r="15809" spans="20:20" x14ac:dyDescent="0.35">
      <c r="T15809" s="44">
        <v>15808</v>
      </c>
    </row>
    <row r="15810" spans="20:20" x14ac:dyDescent="0.35">
      <c r="T15810" s="44">
        <v>15809</v>
      </c>
    </row>
    <row r="15811" spans="20:20" x14ac:dyDescent="0.35">
      <c r="T15811" s="44">
        <v>15810</v>
      </c>
    </row>
    <row r="15812" spans="20:20" x14ac:dyDescent="0.35">
      <c r="T15812" s="44">
        <v>15811</v>
      </c>
    </row>
    <row r="15813" spans="20:20" x14ac:dyDescent="0.35">
      <c r="T15813" s="44">
        <v>15812</v>
      </c>
    </row>
    <row r="15814" spans="20:20" x14ac:dyDescent="0.35">
      <c r="T15814" s="44">
        <v>15813</v>
      </c>
    </row>
    <row r="15815" spans="20:20" x14ac:dyDescent="0.35">
      <c r="T15815" s="44">
        <v>15814</v>
      </c>
    </row>
    <row r="15816" spans="20:20" x14ac:dyDescent="0.35">
      <c r="T15816" s="44">
        <v>15815</v>
      </c>
    </row>
    <row r="15817" spans="20:20" x14ac:dyDescent="0.35">
      <c r="T15817" s="44">
        <v>15816</v>
      </c>
    </row>
    <row r="15818" spans="20:20" x14ac:dyDescent="0.35">
      <c r="T15818" s="44">
        <v>15817</v>
      </c>
    </row>
    <row r="15819" spans="20:20" x14ac:dyDescent="0.35">
      <c r="T15819" s="44">
        <v>15818</v>
      </c>
    </row>
    <row r="15820" spans="20:20" x14ac:dyDescent="0.35">
      <c r="T15820" s="44">
        <v>15819</v>
      </c>
    </row>
    <row r="15821" spans="20:20" x14ac:dyDescent="0.35">
      <c r="T15821" s="44">
        <v>15820</v>
      </c>
    </row>
    <row r="15822" spans="20:20" x14ac:dyDescent="0.35">
      <c r="T15822" s="44">
        <v>15821</v>
      </c>
    </row>
    <row r="15823" spans="20:20" x14ac:dyDescent="0.35">
      <c r="T15823" s="44">
        <v>15822</v>
      </c>
    </row>
    <row r="15824" spans="20:20" x14ac:dyDescent="0.35">
      <c r="T15824" s="44">
        <v>15823</v>
      </c>
    </row>
    <row r="15825" spans="20:20" x14ac:dyDescent="0.35">
      <c r="T15825" s="44">
        <v>15824</v>
      </c>
    </row>
    <row r="15826" spans="20:20" x14ac:dyDescent="0.35">
      <c r="T15826" s="44">
        <v>15825</v>
      </c>
    </row>
    <row r="15827" spans="20:20" x14ac:dyDescent="0.35">
      <c r="T15827" s="44">
        <v>15826</v>
      </c>
    </row>
    <row r="15828" spans="20:20" x14ac:dyDescent="0.35">
      <c r="T15828" s="44">
        <v>15827</v>
      </c>
    </row>
    <row r="15829" spans="20:20" x14ac:dyDescent="0.35">
      <c r="T15829" s="44">
        <v>15828</v>
      </c>
    </row>
    <row r="15830" spans="20:20" x14ac:dyDescent="0.35">
      <c r="T15830" s="44">
        <v>15829</v>
      </c>
    </row>
    <row r="15831" spans="20:20" x14ac:dyDescent="0.35">
      <c r="T15831" s="44">
        <v>15830</v>
      </c>
    </row>
    <row r="15832" spans="20:20" x14ac:dyDescent="0.35">
      <c r="T15832" s="44">
        <v>15831</v>
      </c>
    </row>
    <row r="15833" spans="20:20" x14ac:dyDescent="0.35">
      <c r="T15833" s="44">
        <v>15832</v>
      </c>
    </row>
    <row r="15834" spans="20:20" x14ac:dyDescent="0.35">
      <c r="T15834" s="44">
        <v>15833</v>
      </c>
    </row>
    <row r="15835" spans="20:20" x14ac:dyDescent="0.35">
      <c r="T15835" s="44">
        <v>15834</v>
      </c>
    </row>
    <row r="15836" spans="20:20" x14ac:dyDescent="0.35">
      <c r="T15836" s="44">
        <v>15835</v>
      </c>
    </row>
    <row r="15837" spans="20:20" x14ac:dyDescent="0.35">
      <c r="T15837" s="44">
        <v>15836</v>
      </c>
    </row>
    <row r="15838" spans="20:20" x14ac:dyDescent="0.35">
      <c r="T15838" s="44">
        <v>15837</v>
      </c>
    </row>
    <row r="15839" spans="20:20" x14ac:dyDescent="0.35">
      <c r="T15839" s="44">
        <v>15838</v>
      </c>
    </row>
    <row r="15840" spans="20:20" x14ac:dyDescent="0.35">
      <c r="T15840" s="44">
        <v>15839</v>
      </c>
    </row>
    <row r="15841" spans="20:20" x14ac:dyDescent="0.35">
      <c r="T15841" s="44">
        <v>15840</v>
      </c>
    </row>
    <row r="15842" spans="20:20" x14ac:dyDescent="0.35">
      <c r="T15842" s="44">
        <v>15841</v>
      </c>
    </row>
    <row r="15843" spans="20:20" x14ac:dyDescent="0.35">
      <c r="T15843" s="44">
        <v>15842</v>
      </c>
    </row>
    <row r="15844" spans="20:20" x14ac:dyDescent="0.35">
      <c r="T15844" s="44">
        <v>15843</v>
      </c>
    </row>
    <row r="15845" spans="20:20" x14ac:dyDescent="0.35">
      <c r="T15845" s="44">
        <v>15844</v>
      </c>
    </row>
    <row r="15846" spans="20:20" x14ac:dyDescent="0.35">
      <c r="T15846" s="44">
        <v>15845</v>
      </c>
    </row>
    <row r="15847" spans="20:20" x14ac:dyDescent="0.35">
      <c r="T15847" s="44">
        <v>15846</v>
      </c>
    </row>
    <row r="15848" spans="20:20" x14ac:dyDescent="0.35">
      <c r="T15848" s="44">
        <v>15847</v>
      </c>
    </row>
    <row r="15849" spans="20:20" x14ac:dyDescent="0.35">
      <c r="T15849" s="44">
        <v>15848</v>
      </c>
    </row>
    <row r="15850" spans="20:20" x14ac:dyDescent="0.35">
      <c r="T15850" s="44">
        <v>15849</v>
      </c>
    </row>
    <row r="15851" spans="20:20" x14ac:dyDescent="0.35">
      <c r="T15851" s="44">
        <v>15850</v>
      </c>
    </row>
    <row r="15852" spans="20:20" x14ac:dyDescent="0.35">
      <c r="T15852" s="44">
        <v>15851</v>
      </c>
    </row>
    <row r="15853" spans="20:20" x14ac:dyDescent="0.35">
      <c r="T15853" s="44">
        <v>15852</v>
      </c>
    </row>
    <row r="15854" spans="20:20" x14ac:dyDescent="0.35">
      <c r="T15854" s="44">
        <v>15853</v>
      </c>
    </row>
    <row r="15855" spans="20:20" x14ac:dyDescent="0.35">
      <c r="T15855" s="44">
        <v>15854</v>
      </c>
    </row>
    <row r="15856" spans="20:20" x14ac:dyDescent="0.35">
      <c r="T15856" s="44">
        <v>15855</v>
      </c>
    </row>
    <row r="15857" spans="20:20" x14ac:dyDescent="0.35">
      <c r="T15857" s="44">
        <v>15856</v>
      </c>
    </row>
    <row r="15858" spans="20:20" x14ac:dyDescent="0.35">
      <c r="T15858" s="44">
        <v>15857</v>
      </c>
    </row>
    <row r="15859" spans="20:20" x14ac:dyDescent="0.35">
      <c r="T15859" s="44">
        <v>15858</v>
      </c>
    </row>
    <row r="15860" spans="20:20" x14ac:dyDescent="0.35">
      <c r="T15860" s="44">
        <v>15859</v>
      </c>
    </row>
    <row r="15861" spans="20:20" x14ac:dyDescent="0.35">
      <c r="T15861" s="44">
        <v>15860</v>
      </c>
    </row>
    <row r="15862" spans="20:20" x14ac:dyDescent="0.35">
      <c r="T15862" s="44">
        <v>15861</v>
      </c>
    </row>
    <row r="15863" spans="20:20" x14ac:dyDescent="0.35">
      <c r="T15863" s="44">
        <v>15862</v>
      </c>
    </row>
    <row r="15864" spans="20:20" x14ac:dyDescent="0.35">
      <c r="T15864" s="44">
        <v>15863</v>
      </c>
    </row>
    <row r="15865" spans="20:20" x14ac:dyDescent="0.35">
      <c r="T15865" s="44">
        <v>15864</v>
      </c>
    </row>
    <row r="15866" spans="20:20" x14ac:dyDescent="0.35">
      <c r="T15866" s="44">
        <v>15865</v>
      </c>
    </row>
    <row r="15867" spans="20:20" x14ac:dyDescent="0.35">
      <c r="T15867" s="44">
        <v>15866</v>
      </c>
    </row>
    <row r="15868" spans="20:20" x14ac:dyDescent="0.35">
      <c r="T15868" s="44">
        <v>15867</v>
      </c>
    </row>
    <row r="15869" spans="20:20" x14ac:dyDescent="0.35">
      <c r="T15869" s="44">
        <v>15868</v>
      </c>
    </row>
    <row r="15870" spans="20:20" x14ac:dyDescent="0.35">
      <c r="T15870" s="44">
        <v>15869</v>
      </c>
    </row>
    <row r="15871" spans="20:20" x14ac:dyDescent="0.35">
      <c r="T15871" s="44">
        <v>15870</v>
      </c>
    </row>
    <row r="15872" spans="20:20" x14ac:dyDescent="0.35">
      <c r="T15872" s="44">
        <v>15871</v>
      </c>
    </row>
    <row r="15873" spans="20:20" x14ac:dyDescent="0.35">
      <c r="T15873" s="44">
        <v>15872</v>
      </c>
    </row>
    <row r="15874" spans="20:20" x14ac:dyDescent="0.35">
      <c r="T15874" s="44">
        <v>15873</v>
      </c>
    </row>
    <row r="15875" spans="20:20" x14ac:dyDescent="0.35">
      <c r="T15875" s="44">
        <v>15874</v>
      </c>
    </row>
    <row r="15876" spans="20:20" x14ac:dyDescent="0.35">
      <c r="T15876" s="44">
        <v>15875</v>
      </c>
    </row>
    <row r="15877" spans="20:20" x14ac:dyDescent="0.35">
      <c r="T15877" s="44">
        <v>15876</v>
      </c>
    </row>
    <row r="15878" spans="20:20" x14ac:dyDescent="0.35">
      <c r="T15878" s="44">
        <v>15877</v>
      </c>
    </row>
    <row r="15879" spans="20:20" x14ac:dyDescent="0.35">
      <c r="T15879" s="44">
        <v>15878</v>
      </c>
    </row>
    <row r="15880" spans="20:20" x14ac:dyDescent="0.35">
      <c r="T15880" s="44">
        <v>15879</v>
      </c>
    </row>
    <row r="15881" spans="20:20" x14ac:dyDescent="0.35">
      <c r="T15881" s="44">
        <v>15880</v>
      </c>
    </row>
    <row r="15882" spans="20:20" x14ac:dyDescent="0.35">
      <c r="T15882" s="44">
        <v>15881</v>
      </c>
    </row>
    <row r="15883" spans="20:20" x14ac:dyDescent="0.35">
      <c r="T15883" s="44">
        <v>15882</v>
      </c>
    </row>
    <row r="15884" spans="20:20" x14ac:dyDescent="0.35">
      <c r="T15884" s="44">
        <v>15883</v>
      </c>
    </row>
    <row r="15885" spans="20:20" x14ac:dyDescent="0.35">
      <c r="T15885" s="44">
        <v>15884</v>
      </c>
    </row>
    <row r="15886" spans="20:20" x14ac:dyDescent="0.35">
      <c r="T15886" s="44">
        <v>15885</v>
      </c>
    </row>
    <row r="15887" spans="20:20" x14ac:dyDescent="0.35">
      <c r="T15887" s="44">
        <v>15886</v>
      </c>
    </row>
    <row r="15888" spans="20:20" x14ac:dyDescent="0.35">
      <c r="T15888" s="44">
        <v>15887</v>
      </c>
    </row>
    <row r="15889" spans="20:20" x14ac:dyDescent="0.35">
      <c r="T15889" s="44">
        <v>15888</v>
      </c>
    </row>
    <row r="15890" spans="20:20" x14ac:dyDescent="0.35">
      <c r="T15890" s="44">
        <v>15889</v>
      </c>
    </row>
    <row r="15891" spans="20:20" x14ac:dyDescent="0.35">
      <c r="T15891" s="44">
        <v>15890</v>
      </c>
    </row>
    <row r="15892" spans="20:20" x14ac:dyDescent="0.35">
      <c r="T15892" s="44">
        <v>15891</v>
      </c>
    </row>
    <row r="15893" spans="20:20" x14ac:dyDescent="0.35">
      <c r="T15893" s="44">
        <v>15892</v>
      </c>
    </row>
    <row r="15894" spans="20:20" x14ac:dyDescent="0.35">
      <c r="T15894" s="44">
        <v>15893</v>
      </c>
    </row>
    <row r="15895" spans="20:20" x14ac:dyDescent="0.35">
      <c r="T15895" s="44">
        <v>15894</v>
      </c>
    </row>
    <row r="15896" spans="20:20" x14ac:dyDescent="0.35">
      <c r="T15896" s="44">
        <v>15895</v>
      </c>
    </row>
    <row r="15897" spans="20:20" x14ac:dyDescent="0.35">
      <c r="T15897" s="44">
        <v>15896</v>
      </c>
    </row>
    <row r="15898" spans="20:20" x14ac:dyDescent="0.35">
      <c r="T15898" s="44">
        <v>15897</v>
      </c>
    </row>
    <row r="15899" spans="20:20" x14ac:dyDescent="0.35">
      <c r="T15899" s="44">
        <v>15898</v>
      </c>
    </row>
    <row r="15900" spans="20:20" x14ac:dyDescent="0.35">
      <c r="T15900" s="44">
        <v>15899</v>
      </c>
    </row>
    <row r="15901" spans="20:20" x14ac:dyDescent="0.35">
      <c r="T15901" s="44">
        <v>15900</v>
      </c>
    </row>
    <row r="15902" spans="20:20" x14ac:dyDescent="0.35">
      <c r="T15902" s="44">
        <v>15901</v>
      </c>
    </row>
    <row r="15903" spans="20:20" x14ac:dyDescent="0.35">
      <c r="T15903" s="44">
        <v>15902</v>
      </c>
    </row>
    <row r="15904" spans="20:20" x14ac:dyDescent="0.35">
      <c r="T15904" s="44">
        <v>15903</v>
      </c>
    </row>
    <row r="15905" spans="20:20" x14ac:dyDescent="0.35">
      <c r="T15905" s="44">
        <v>15904</v>
      </c>
    </row>
    <row r="15906" spans="20:20" x14ac:dyDescent="0.35">
      <c r="T15906" s="44">
        <v>15905</v>
      </c>
    </row>
    <row r="15907" spans="20:20" x14ac:dyDescent="0.35">
      <c r="T15907" s="44">
        <v>15906</v>
      </c>
    </row>
    <row r="15908" spans="20:20" x14ac:dyDescent="0.35">
      <c r="T15908" s="44">
        <v>15907</v>
      </c>
    </row>
    <row r="15909" spans="20:20" x14ac:dyDescent="0.35">
      <c r="T15909" s="44">
        <v>15908</v>
      </c>
    </row>
    <row r="15910" spans="20:20" x14ac:dyDescent="0.35">
      <c r="T15910" s="44">
        <v>15909</v>
      </c>
    </row>
    <row r="15911" spans="20:20" x14ac:dyDescent="0.35">
      <c r="T15911" s="44">
        <v>15910</v>
      </c>
    </row>
    <row r="15912" spans="20:20" x14ac:dyDescent="0.35">
      <c r="T15912" s="44">
        <v>15911</v>
      </c>
    </row>
    <row r="15913" spans="20:20" x14ac:dyDescent="0.35">
      <c r="T15913" s="44">
        <v>15912</v>
      </c>
    </row>
    <row r="15914" spans="20:20" x14ac:dyDescent="0.35">
      <c r="T15914" s="44">
        <v>15913</v>
      </c>
    </row>
    <row r="15915" spans="20:20" x14ac:dyDescent="0.35">
      <c r="T15915" s="44">
        <v>15914</v>
      </c>
    </row>
    <row r="15916" spans="20:20" x14ac:dyDescent="0.35">
      <c r="T15916" s="44">
        <v>15915</v>
      </c>
    </row>
    <row r="15917" spans="20:20" x14ac:dyDescent="0.35">
      <c r="T15917" s="44">
        <v>15916</v>
      </c>
    </row>
    <row r="15918" spans="20:20" x14ac:dyDescent="0.35">
      <c r="T15918" s="44">
        <v>15917</v>
      </c>
    </row>
    <row r="15919" spans="20:20" x14ac:dyDescent="0.35">
      <c r="T15919" s="44">
        <v>15918</v>
      </c>
    </row>
    <row r="15920" spans="20:20" x14ac:dyDescent="0.35">
      <c r="T15920" s="44">
        <v>15919</v>
      </c>
    </row>
    <row r="15921" spans="20:20" x14ac:dyDescent="0.35">
      <c r="T15921" s="44">
        <v>15920</v>
      </c>
    </row>
    <row r="15922" spans="20:20" x14ac:dyDescent="0.35">
      <c r="T15922" s="44">
        <v>15921</v>
      </c>
    </row>
    <row r="15923" spans="20:20" x14ac:dyDescent="0.35">
      <c r="T15923" s="44">
        <v>15922</v>
      </c>
    </row>
    <row r="15924" spans="20:20" x14ac:dyDescent="0.35">
      <c r="T15924" s="44">
        <v>15923</v>
      </c>
    </row>
    <row r="15925" spans="20:20" x14ac:dyDescent="0.35">
      <c r="T15925" s="44">
        <v>15924</v>
      </c>
    </row>
    <row r="15926" spans="20:20" x14ac:dyDescent="0.35">
      <c r="T15926" s="44">
        <v>15925</v>
      </c>
    </row>
    <row r="15927" spans="20:20" x14ac:dyDescent="0.35">
      <c r="T15927" s="44">
        <v>15926</v>
      </c>
    </row>
    <row r="15928" spans="20:20" x14ac:dyDescent="0.35">
      <c r="T15928" s="44">
        <v>15927</v>
      </c>
    </row>
    <row r="15929" spans="20:20" x14ac:dyDescent="0.35">
      <c r="T15929" s="44">
        <v>15928</v>
      </c>
    </row>
    <row r="15930" spans="20:20" x14ac:dyDescent="0.35">
      <c r="T15930" s="44">
        <v>15929</v>
      </c>
    </row>
    <row r="15931" spans="20:20" x14ac:dyDescent="0.35">
      <c r="T15931" s="44">
        <v>15930</v>
      </c>
    </row>
    <row r="15932" spans="20:20" x14ac:dyDescent="0.35">
      <c r="T15932" s="44">
        <v>15931</v>
      </c>
    </row>
    <row r="15933" spans="20:20" x14ac:dyDescent="0.35">
      <c r="T15933" s="44">
        <v>15932</v>
      </c>
    </row>
    <row r="15934" spans="20:20" x14ac:dyDescent="0.35">
      <c r="T15934" s="44">
        <v>15933</v>
      </c>
    </row>
    <row r="15935" spans="20:20" x14ac:dyDescent="0.35">
      <c r="T15935" s="44">
        <v>15934</v>
      </c>
    </row>
    <row r="15936" spans="20:20" x14ac:dyDescent="0.35">
      <c r="T15936" s="44">
        <v>15935</v>
      </c>
    </row>
    <row r="15937" spans="20:20" x14ac:dyDescent="0.35">
      <c r="T15937" s="44">
        <v>15936</v>
      </c>
    </row>
    <row r="15938" spans="20:20" x14ac:dyDescent="0.35">
      <c r="T15938" s="44">
        <v>15937</v>
      </c>
    </row>
    <row r="15939" spans="20:20" x14ac:dyDescent="0.35">
      <c r="T15939" s="44">
        <v>15938</v>
      </c>
    </row>
    <row r="15940" spans="20:20" x14ac:dyDescent="0.35">
      <c r="T15940" s="44">
        <v>15939</v>
      </c>
    </row>
    <row r="15941" spans="20:20" x14ac:dyDescent="0.35">
      <c r="T15941" s="44">
        <v>15940</v>
      </c>
    </row>
    <row r="15942" spans="20:20" x14ac:dyDescent="0.35">
      <c r="T15942" s="44">
        <v>15941</v>
      </c>
    </row>
    <row r="15943" spans="20:20" x14ac:dyDescent="0.35">
      <c r="T15943" s="44">
        <v>15942</v>
      </c>
    </row>
    <row r="15944" spans="20:20" x14ac:dyDescent="0.35">
      <c r="T15944" s="44">
        <v>15943</v>
      </c>
    </row>
    <row r="15945" spans="20:20" x14ac:dyDescent="0.35">
      <c r="T15945" s="44">
        <v>15944</v>
      </c>
    </row>
    <row r="15946" spans="20:20" x14ac:dyDescent="0.35">
      <c r="T15946" s="44">
        <v>15945</v>
      </c>
    </row>
    <row r="15947" spans="20:20" x14ac:dyDescent="0.35">
      <c r="T15947" s="44">
        <v>15946</v>
      </c>
    </row>
    <row r="15948" spans="20:20" x14ac:dyDescent="0.35">
      <c r="T15948" s="44">
        <v>15947</v>
      </c>
    </row>
    <row r="15949" spans="20:20" x14ac:dyDescent="0.35">
      <c r="T15949" s="44">
        <v>15948</v>
      </c>
    </row>
    <row r="15950" spans="20:20" x14ac:dyDescent="0.35">
      <c r="T15950" s="44">
        <v>15949</v>
      </c>
    </row>
    <row r="15951" spans="20:20" x14ac:dyDescent="0.35">
      <c r="T15951" s="44">
        <v>15950</v>
      </c>
    </row>
    <row r="15952" spans="20:20" x14ac:dyDescent="0.35">
      <c r="T15952" s="44">
        <v>15951</v>
      </c>
    </row>
    <row r="15953" spans="20:20" x14ac:dyDescent="0.35">
      <c r="T15953" s="44">
        <v>15952</v>
      </c>
    </row>
    <row r="15954" spans="20:20" x14ac:dyDescent="0.35">
      <c r="T15954" s="44">
        <v>15953</v>
      </c>
    </row>
    <row r="15955" spans="20:20" x14ac:dyDescent="0.35">
      <c r="T15955" s="44">
        <v>15954</v>
      </c>
    </row>
    <row r="15956" spans="20:20" x14ac:dyDescent="0.35">
      <c r="T15956" s="44">
        <v>15955</v>
      </c>
    </row>
    <row r="15957" spans="20:20" x14ac:dyDescent="0.35">
      <c r="T15957" s="44">
        <v>15956</v>
      </c>
    </row>
    <row r="15958" spans="20:20" x14ac:dyDescent="0.35">
      <c r="T15958" s="44">
        <v>15957</v>
      </c>
    </row>
    <row r="15959" spans="20:20" x14ac:dyDescent="0.35">
      <c r="T15959" s="44">
        <v>15958</v>
      </c>
    </row>
    <row r="15960" spans="20:20" x14ac:dyDescent="0.35">
      <c r="T15960" s="44">
        <v>15959</v>
      </c>
    </row>
    <row r="15961" spans="20:20" x14ac:dyDescent="0.35">
      <c r="T15961" s="44">
        <v>15960</v>
      </c>
    </row>
    <row r="15962" spans="20:20" x14ac:dyDescent="0.35">
      <c r="T15962" s="44">
        <v>15961</v>
      </c>
    </row>
    <row r="15963" spans="20:20" x14ac:dyDescent="0.35">
      <c r="T15963" s="44">
        <v>15962</v>
      </c>
    </row>
    <row r="15964" spans="20:20" x14ac:dyDescent="0.35">
      <c r="T15964" s="44">
        <v>15963</v>
      </c>
    </row>
    <row r="15965" spans="20:20" x14ac:dyDescent="0.35">
      <c r="T15965" s="44">
        <v>15964</v>
      </c>
    </row>
    <row r="15966" spans="20:20" x14ac:dyDescent="0.35">
      <c r="T15966" s="44">
        <v>15965</v>
      </c>
    </row>
    <row r="15967" spans="20:20" x14ac:dyDescent="0.35">
      <c r="T15967" s="44">
        <v>15966</v>
      </c>
    </row>
    <row r="15968" spans="20:20" x14ac:dyDescent="0.35">
      <c r="T15968" s="44">
        <v>15967</v>
      </c>
    </row>
    <row r="15969" spans="20:20" x14ac:dyDescent="0.35">
      <c r="T15969" s="44">
        <v>15968</v>
      </c>
    </row>
    <row r="15970" spans="20:20" x14ac:dyDescent="0.35">
      <c r="T15970" s="44">
        <v>15969</v>
      </c>
    </row>
    <row r="15971" spans="20:20" x14ac:dyDescent="0.35">
      <c r="T15971" s="44">
        <v>15970</v>
      </c>
    </row>
    <row r="15972" spans="20:20" x14ac:dyDescent="0.35">
      <c r="T15972" s="44">
        <v>15971</v>
      </c>
    </row>
    <row r="15973" spans="20:20" x14ac:dyDescent="0.35">
      <c r="T15973" s="44">
        <v>15972</v>
      </c>
    </row>
    <row r="15974" spans="20:20" x14ac:dyDescent="0.35">
      <c r="T15974" s="44">
        <v>15973</v>
      </c>
    </row>
    <row r="15975" spans="20:20" x14ac:dyDescent="0.35">
      <c r="T15975" s="44">
        <v>15974</v>
      </c>
    </row>
    <row r="15976" spans="20:20" x14ac:dyDescent="0.35">
      <c r="T15976" s="44">
        <v>15975</v>
      </c>
    </row>
    <row r="15977" spans="20:20" x14ac:dyDescent="0.35">
      <c r="T15977" s="44">
        <v>15976</v>
      </c>
    </row>
    <row r="15978" spans="20:20" x14ac:dyDescent="0.35">
      <c r="T15978" s="44">
        <v>15977</v>
      </c>
    </row>
    <row r="15979" spans="20:20" x14ac:dyDescent="0.35">
      <c r="T15979" s="44">
        <v>15978</v>
      </c>
    </row>
    <row r="15980" spans="20:20" x14ac:dyDescent="0.35">
      <c r="T15980" s="44">
        <v>15979</v>
      </c>
    </row>
    <row r="15981" spans="20:20" x14ac:dyDescent="0.35">
      <c r="T15981" s="44">
        <v>15980</v>
      </c>
    </row>
    <row r="15982" spans="20:20" x14ac:dyDescent="0.35">
      <c r="T15982" s="44">
        <v>15981</v>
      </c>
    </row>
    <row r="15983" spans="20:20" x14ac:dyDescent="0.35">
      <c r="T15983" s="44">
        <v>15982</v>
      </c>
    </row>
    <row r="15984" spans="20:20" x14ac:dyDescent="0.35">
      <c r="T15984" s="44">
        <v>15983</v>
      </c>
    </row>
    <row r="15985" spans="20:20" x14ac:dyDescent="0.35">
      <c r="T15985" s="44">
        <v>15984</v>
      </c>
    </row>
    <row r="15986" spans="20:20" x14ac:dyDescent="0.35">
      <c r="T15986" s="44">
        <v>15985</v>
      </c>
    </row>
    <row r="15987" spans="20:20" x14ac:dyDescent="0.35">
      <c r="T15987" s="44">
        <v>15986</v>
      </c>
    </row>
    <row r="15988" spans="20:20" x14ac:dyDescent="0.35">
      <c r="T15988" s="44">
        <v>15987</v>
      </c>
    </row>
    <row r="15989" spans="20:20" x14ac:dyDescent="0.35">
      <c r="T15989" s="44">
        <v>15988</v>
      </c>
    </row>
    <row r="15990" spans="20:20" x14ac:dyDescent="0.35">
      <c r="T15990" s="44">
        <v>15989</v>
      </c>
    </row>
    <row r="15991" spans="20:20" x14ac:dyDescent="0.35">
      <c r="T15991" s="44">
        <v>15990</v>
      </c>
    </row>
    <row r="15992" spans="20:20" x14ac:dyDescent="0.35">
      <c r="T15992" s="44">
        <v>15991</v>
      </c>
    </row>
    <row r="15993" spans="20:20" x14ac:dyDescent="0.35">
      <c r="T15993" s="44">
        <v>15992</v>
      </c>
    </row>
    <row r="15994" spans="20:20" x14ac:dyDescent="0.35">
      <c r="T15994" s="44">
        <v>15993</v>
      </c>
    </row>
    <row r="15995" spans="20:20" x14ac:dyDescent="0.35">
      <c r="T15995" s="44">
        <v>15994</v>
      </c>
    </row>
    <row r="15996" spans="20:20" x14ac:dyDescent="0.35">
      <c r="T15996" s="44">
        <v>15995</v>
      </c>
    </row>
    <row r="15997" spans="20:20" x14ac:dyDescent="0.35">
      <c r="T15997" s="44">
        <v>15996</v>
      </c>
    </row>
    <row r="15998" spans="20:20" x14ac:dyDescent="0.35">
      <c r="T15998" s="44">
        <v>15997</v>
      </c>
    </row>
    <row r="15999" spans="20:20" x14ac:dyDescent="0.35">
      <c r="T15999" s="44">
        <v>15998</v>
      </c>
    </row>
    <row r="16000" spans="20:20" x14ac:dyDescent="0.35">
      <c r="T16000" s="44">
        <v>15999</v>
      </c>
    </row>
    <row r="16001" spans="20:20" x14ac:dyDescent="0.35">
      <c r="T16001" s="44">
        <v>16000</v>
      </c>
    </row>
    <row r="16002" spans="20:20" x14ac:dyDescent="0.35">
      <c r="T16002" s="44">
        <v>16001</v>
      </c>
    </row>
    <row r="16003" spans="20:20" x14ac:dyDescent="0.35">
      <c r="T16003" s="44">
        <v>16002</v>
      </c>
    </row>
    <row r="16004" spans="20:20" x14ac:dyDescent="0.35">
      <c r="T16004" s="44">
        <v>16003</v>
      </c>
    </row>
    <row r="16005" spans="20:20" x14ac:dyDescent="0.35">
      <c r="T16005" s="44">
        <v>16004</v>
      </c>
    </row>
    <row r="16006" spans="20:20" x14ac:dyDescent="0.35">
      <c r="T16006" s="44">
        <v>16005</v>
      </c>
    </row>
    <row r="16007" spans="20:20" x14ac:dyDescent="0.35">
      <c r="T16007" s="44">
        <v>16006</v>
      </c>
    </row>
    <row r="16008" spans="20:20" x14ac:dyDescent="0.35">
      <c r="T16008" s="44">
        <v>16007</v>
      </c>
    </row>
    <row r="16009" spans="20:20" x14ac:dyDescent="0.35">
      <c r="T16009" s="44">
        <v>16008</v>
      </c>
    </row>
    <row r="16010" spans="20:20" x14ac:dyDescent="0.35">
      <c r="T16010" s="44">
        <v>16009</v>
      </c>
    </row>
    <row r="16011" spans="20:20" x14ac:dyDescent="0.35">
      <c r="T16011" s="44">
        <v>16010</v>
      </c>
    </row>
    <row r="16012" spans="20:20" x14ac:dyDescent="0.35">
      <c r="T16012" s="44">
        <v>16011</v>
      </c>
    </row>
    <row r="16013" spans="20:20" x14ac:dyDescent="0.35">
      <c r="T16013" s="44">
        <v>16012</v>
      </c>
    </row>
    <row r="16014" spans="20:20" x14ac:dyDescent="0.35">
      <c r="T16014" s="44">
        <v>16013</v>
      </c>
    </row>
    <row r="16015" spans="20:20" x14ac:dyDescent="0.35">
      <c r="T16015" s="44">
        <v>16014</v>
      </c>
    </row>
    <row r="16016" spans="20:20" x14ac:dyDescent="0.35">
      <c r="T16016" s="44">
        <v>16015</v>
      </c>
    </row>
    <row r="16017" spans="20:20" x14ac:dyDescent="0.35">
      <c r="T16017" s="44">
        <v>16016</v>
      </c>
    </row>
    <row r="16018" spans="20:20" x14ac:dyDescent="0.35">
      <c r="T16018" s="44">
        <v>16017</v>
      </c>
    </row>
    <row r="16019" spans="20:20" x14ac:dyDescent="0.35">
      <c r="T16019" s="44">
        <v>16018</v>
      </c>
    </row>
    <row r="16020" spans="20:20" x14ac:dyDescent="0.35">
      <c r="T16020" s="44">
        <v>16019</v>
      </c>
    </row>
    <row r="16021" spans="20:20" x14ac:dyDescent="0.35">
      <c r="T16021" s="44">
        <v>16020</v>
      </c>
    </row>
    <row r="16022" spans="20:20" x14ac:dyDescent="0.35">
      <c r="T16022" s="44">
        <v>16021</v>
      </c>
    </row>
    <row r="16023" spans="20:20" x14ac:dyDescent="0.35">
      <c r="T16023" s="44">
        <v>16022</v>
      </c>
    </row>
    <row r="16024" spans="20:20" x14ac:dyDescent="0.35">
      <c r="T16024" s="44">
        <v>16023</v>
      </c>
    </row>
    <row r="16025" spans="20:20" x14ac:dyDescent="0.35">
      <c r="T16025" s="44">
        <v>16024</v>
      </c>
    </row>
    <row r="16026" spans="20:20" x14ac:dyDescent="0.35">
      <c r="T16026" s="44">
        <v>16025</v>
      </c>
    </row>
    <row r="16027" spans="20:20" x14ac:dyDescent="0.35">
      <c r="T16027" s="44">
        <v>16026</v>
      </c>
    </row>
    <row r="16028" spans="20:20" x14ac:dyDescent="0.35">
      <c r="T16028" s="44">
        <v>16027</v>
      </c>
    </row>
    <row r="16029" spans="20:20" x14ac:dyDescent="0.35">
      <c r="T16029" s="44">
        <v>16028</v>
      </c>
    </row>
    <row r="16030" spans="20:20" x14ac:dyDescent="0.35">
      <c r="T16030" s="44">
        <v>16029</v>
      </c>
    </row>
    <row r="16031" spans="20:20" x14ac:dyDescent="0.35">
      <c r="T16031" s="44">
        <v>16030</v>
      </c>
    </row>
    <row r="16032" spans="20:20" x14ac:dyDescent="0.35">
      <c r="T16032" s="44">
        <v>16031</v>
      </c>
    </row>
    <row r="16033" spans="20:20" x14ac:dyDescent="0.35">
      <c r="T16033" s="44">
        <v>16032</v>
      </c>
    </row>
    <row r="16034" spans="20:20" x14ac:dyDescent="0.35">
      <c r="T16034" s="44">
        <v>16033</v>
      </c>
    </row>
    <row r="16035" spans="20:20" x14ac:dyDescent="0.35">
      <c r="T16035" s="44">
        <v>16034</v>
      </c>
    </row>
    <row r="16036" spans="20:20" x14ac:dyDescent="0.35">
      <c r="T16036" s="44">
        <v>16035</v>
      </c>
    </row>
    <row r="16037" spans="20:20" x14ac:dyDescent="0.35">
      <c r="T16037" s="44">
        <v>16036</v>
      </c>
    </row>
    <row r="16038" spans="20:20" x14ac:dyDescent="0.35">
      <c r="T16038" s="44">
        <v>16037</v>
      </c>
    </row>
    <row r="16039" spans="20:20" x14ac:dyDescent="0.35">
      <c r="T16039" s="44">
        <v>16038</v>
      </c>
    </row>
    <row r="16040" spans="20:20" x14ac:dyDescent="0.35">
      <c r="T16040" s="44">
        <v>16039</v>
      </c>
    </row>
    <row r="16041" spans="20:20" x14ac:dyDescent="0.35">
      <c r="T16041" s="44">
        <v>16040</v>
      </c>
    </row>
    <row r="16042" spans="20:20" x14ac:dyDescent="0.35">
      <c r="T16042" s="44">
        <v>16041</v>
      </c>
    </row>
    <row r="16043" spans="20:20" x14ac:dyDescent="0.35">
      <c r="T16043" s="44">
        <v>16042</v>
      </c>
    </row>
    <row r="16044" spans="20:20" x14ac:dyDescent="0.35">
      <c r="T16044" s="44">
        <v>16043</v>
      </c>
    </row>
    <row r="16045" spans="20:20" x14ac:dyDescent="0.35">
      <c r="T16045" s="44">
        <v>16044</v>
      </c>
    </row>
    <row r="16046" spans="20:20" x14ac:dyDescent="0.35">
      <c r="T16046" s="44">
        <v>16045</v>
      </c>
    </row>
    <row r="16047" spans="20:20" x14ac:dyDescent="0.35">
      <c r="T16047" s="44">
        <v>16046</v>
      </c>
    </row>
    <row r="16048" spans="20:20" x14ac:dyDescent="0.35">
      <c r="T16048" s="44">
        <v>16047</v>
      </c>
    </row>
    <row r="16049" spans="20:20" x14ac:dyDescent="0.35">
      <c r="T16049" s="44">
        <v>16048</v>
      </c>
    </row>
    <row r="16050" spans="20:20" x14ac:dyDescent="0.35">
      <c r="T16050" s="44">
        <v>16049</v>
      </c>
    </row>
    <row r="16051" spans="20:20" x14ac:dyDescent="0.35">
      <c r="T16051" s="44">
        <v>16050</v>
      </c>
    </row>
    <row r="16052" spans="20:20" x14ac:dyDescent="0.35">
      <c r="T16052" s="44">
        <v>16051</v>
      </c>
    </row>
    <row r="16053" spans="20:20" x14ac:dyDescent="0.35">
      <c r="T16053" s="44">
        <v>16052</v>
      </c>
    </row>
    <row r="16054" spans="20:20" x14ac:dyDescent="0.35">
      <c r="T16054" s="44">
        <v>16053</v>
      </c>
    </row>
    <row r="16055" spans="20:20" x14ac:dyDescent="0.35">
      <c r="T16055" s="44">
        <v>16054</v>
      </c>
    </row>
    <row r="16056" spans="20:20" x14ac:dyDescent="0.35">
      <c r="T16056" s="44">
        <v>16055</v>
      </c>
    </row>
    <row r="16057" spans="20:20" x14ac:dyDescent="0.35">
      <c r="T16057" s="44">
        <v>16056</v>
      </c>
    </row>
    <row r="16058" spans="20:20" x14ac:dyDescent="0.35">
      <c r="T16058" s="44">
        <v>16057</v>
      </c>
    </row>
    <row r="16059" spans="20:20" x14ac:dyDescent="0.35">
      <c r="T16059" s="44">
        <v>16058</v>
      </c>
    </row>
    <row r="16060" spans="20:20" x14ac:dyDescent="0.35">
      <c r="T16060" s="44">
        <v>16059</v>
      </c>
    </row>
    <row r="16061" spans="20:20" x14ac:dyDescent="0.35">
      <c r="T16061" s="44">
        <v>16060</v>
      </c>
    </row>
    <row r="16062" spans="20:20" x14ac:dyDescent="0.35">
      <c r="T16062" s="44">
        <v>16061</v>
      </c>
    </row>
    <row r="16063" spans="20:20" x14ac:dyDescent="0.35">
      <c r="T16063" s="44">
        <v>16062</v>
      </c>
    </row>
    <row r="16064" spans="20:20" x14ac:dyDescent="0.35">
      <c r="T16064" s="44">
        <v>16063</v>
      </c>
    </row>
    <row r="16065" spans="20:20" x14ac:dyDescent="0.35">
      <c r="T16065" s="44">
        <v>16064</v>
      </c>
    </row>
    <row r="16066" spans="20:20" x14ac:dyDescent="0.35">
      <c r="T16066" s="44">
        <v>16065</v>
      </c>
    </row>
    <row r="16067" spans="20:20" x14ac:dyDescent="0.35">
      <c r="T16067" s="44">
        <v>16066</v>
      </c>
    </row>
    <row r="16068" spans="20:20" x14ac:dyDescent="0.35">
      <c r="T16068" s="44">
        <v>16067</v>
      </c>
    </row>
    <row r="16069" spans="20:20" x14ac:dyDescent="0.35">
      <c r="T16069" s="44">
        <v>16068</v>
      </c>
    </row>
    <row r="16070" spans="20:20" x14ac:dyDescent="0.35">
      <c r="T16070" s="44">
        <v>16069</v>
      </c>
    </row>
    <row r="16071" spans="20:20" x14ac:dyDescent="0.35">
      <c r="T16071" s="44">
        <v>16070</v>
      </c>
    </row>
    <row r="16072" spans="20:20" x14ac:dyDescent="0.35">
      <c r="T16072" s="44">
        <v>16071</v>
      </c>
    </row>
    <row r="16073" spans="20:20" x14ac:dyDescent="0.35">
      <c r="T16073" s="44">
        <v>16072</v>
      </c>
    </row>
    <row r="16074" spans="20:20" x14ac:dyDescent="0.35">
      <c r="T16074" s="44">
        <v>16073</v>
      </c>
    </row>
    <row r="16075" spans="20:20" x14ac:dyDescent="0.35">
      <c r="T16075" s="44">
        <v>16074</v>
      </c>
    </row>
    <row r="16076" spans="20:20" x14ac:dyDescent="0.35">
      <c r="T16076" s="44">
        <v>16075</v>
      </c>
    </row>
    <row r="16077" spans="20:20" x14ac:dyDescent="0.35">
      <c r="T16077" s="44">
        <v>16076</v>
      </c>
    </row>
    <row r="16078" spans="20:20" x14ac:dyDescent="0.35">
      <c r="T16078" s="44">
        <v>16077</v>
      </c>
    </row>
    <row r="16079" spans="20:20" x14ac:dyDescent="0.35">
      <c r="T16079" s="44">
        <v>16078</v>
      </c>
    </row>
    <row r="16080" spans="20:20" x14ac:dyDescent="0.35">
      <c r="T16080" s="44">
        <v>16079</v>
      </c>
    </row>
    <row r="16081" spans="20:20" x14ac:dyDescent="0.35">
      <c r="T16081" s="44">
        <v>16080</v>
      </c>
    </row>
    <row r="16082" spans="20:20" x14ac:dyDescent="0.35">
      <c r="T16082" s="44">
        <v>16081</v>
      </c>
    </row>
    <row r="16083" spans="20:20" x14ac:dyDescent="0.35">
      <c r="T16083" s="44">
        <v>16082</v>
      </c>
    </row>
    <row r="16084" spans="20:20" x14ac:dyDescent="0.35">
      <c r="T16084" s="44">
        <v>16083</v>
      </c>
    </row>
    <row r="16085" spans="20:20" x14ac:dyDescent="0.35">
      <c r="T16085" s="44">
        <v>16084</v>
      </c>
    </row>
    <row r="16086" spans="20:20" x14ac:dyDescent="0.35">
      <c r="T16086" s="44">
        <v>16085</v>
      </c>
    </row>
    <row r="16087" spans="20:20" x14ac:dyDescent="0.35">
      <c r="T16087" s="44">
        <v>16086</v>
      </c>
    </row>
    <row r="16088" spans="20:20" x14ac:dyDescent="0.35">
      <c r="T16088" s="44">
        <v>16087</v>
      </c>
    </row>
    <row r="16089" spans="20:20" x14ac:dyDescent="0.35">
      <c r="T16089" s="44">
        <v>16088</v>
      </c>
    </row>
    <row r="16090" spans="20:20" x14ac:dyDescent="0.35">
      <c r="T16090" s="44">
        <v>16089</v>
      </c>
    </row>
    <row r="16091" spans="20:20" x14ac:dyDescent="0.35">
      <c r="T16091" s="44">
        <v>16090</v>
      </c>
    </row>
    <row r="16092" spans="20:20" x14ac:dyDescent="0.35">
      <c r="T16092" s="44">
        <v>16091</v>
      </c>
    </row>
    <row r="16093" spans="20:20" x14ac:dyDescent="0.35">
      <c r="T16093" s="44">
        <v>16092</v>
      </c>
    </row>
    <row r="16094" spans="20:20" x14ac:dyDescent="0.35">
      <c r="T16094" s="44">
        <v>16093</v>
      </c>
    </row>
    <row r="16095" spans="20:20" x14ac:dyDescent="0.35">
      <c r="T16095" s="44">
        <v>16094</v>
      </c>
    </row>
    <row r="16096" spans="20:20" x14ac:dyDescent="0.35">
      <c r="T16096" s="44">
        <v>16095</v>
      </c>
    </row>
    <row r="16097" spans="20:20" x14ac:dyDescent="0.35">
      <c r="T16097" s="44">
        <v>16096</v>
      </c>
    </row>
    <row r="16098" spans="20:20" x14ac:dyDescent="0.35">
      <c r="T16098" s="44">
        <v>16097</v>
      </c>
    </row>
    <row r="16099" spans="20:20" x14ac:dyDescent="0.35">
      <c r="T16099" s="44">
        <v>16098</v>
      </c>
    </row>
    <row r="16100" spans="20:20" x14ac:dyDescent="0.35">
      <c r="T16100" s="44">
        <v>16099</v>
      </c>
    </row>
    <row r="16101" spans="20:20" x14ac:dyDescent="0.35">
      <c r="T16101" s="44">
        <v>16100</v>
      </c>
    </row>
    <row r="16102" spans="20:20" x14ac:dyDescent="0.35">
      <c r="T16102" s="44">
        <v>16101</v>
      </c>
    </row>
    <row r="16103" spans="20:20" x14ac:dyDescent="0.35">
      <c r="T16103" s="44">
        <v>16102</v>
      </c>
    </row>
    <row r="16104" spans="20:20" x14ac:dyDescent="0.35">
      <c r="T16104" s="44">
        <v>16103</v>
      </c>
    </row>
    <row r="16105" spans="20:20" x14ac:dyDescent="0.35">
      <c r="T16105" s="44">
        <v>16104</v>
      </c>
    </row>
    <row r="16106" spans="20:20" x14ac:dyDescent="0.35">
      <c r="T16106" s="44">
        <v>16105</v>
      </c>
    </row>
    <row r="16107" spans="20:20" x14ac:dyDescent="0.35">
      <c r="T16107" s="44">
        <v>16106</v>
      </c>
    </row>
    <row r="16108" spans="20:20" x14ac:dyDescent="0.35">
      <c r="T16108" s="44">
        <v>16107</v>
      </c>
    </row>
    <row r="16109" spans="20:20" x14ac:dyDescent="0.35">
      <c r="T16109" s="44">
        <v>16108</v>
      </c>
    </row>
    <row r="16110" spans="20:20" x14ac:dyDescent="0.35">
      <c r="T16110" s="44">
        <v>16109</v>
      </c>
    </row>
    <row r="16111" spans="20:20" x14ac:dyDescent="0.35">
      <c r="T16111" s="44">
        <v>16110</v>
      </c>
    </row>
    <row r="16112" spans="20:20" x14ac:dyDescent="0.35">
      <c r="T16112" s="44">
        <v>16111</v>
      </c>
    </row>
    <row r="16113" spans="20:20" x14ac:dyDescent="0.35">
      <c r="T16113" s="44">
        <v>16112</v>
      </c>
    </row>
    <row r="16114" spans="20:20" x14ac:dyDescent="0.35">
      <c r="T16114" s="44">
        <v>16113</v>
      </c>
    </row>
    <row r="16115" spans="20:20" x14ac:dyDescent="0.35">
      <c r="T16115" s="44">
        <v>16114</v>
      </c>
    </row>
    <row r="16116" spans="20:20" x14ac:dyDescent="0.35">
      <c r="T16116" s="44">
        <v>16115</v>
      </c>
    </row>
    <row r="16117" spans="20:20" x14ac:dyDescent="0.35">
      <c r="T16117" s="44">
        <v>16116</v>
      </c>
    </row>
    <row r="16118" spans="20:20" x14ac:dyDescent="0.35">
      <c r="T16118" s="44">
        <v>16117</v>
      </c>
    </row>
    <row r="16119" spans="20:20" x14ac:dyDescent="0.35">
      <c r="T16119" s="44">
        <v>16118</v>
      </c>
    </row>
    <row r="16120" spans="20:20" x14ac:dyDescent="0.35">
      <c r="T16120" s="44">
        <v>16119</v>
      </c>
    </row>
    <row r="16121" spans="20:20" x14ac:dyDescent="0.35">
      <c r="T16121" s="44">
        <v>16120</v>
      </c>
    </row>
    <row r="16122" spans="20:20" x14ac:dyDescent="0.35">
      <c r="T16122" s="44">
        <v>16121</v>
      </c>
    </row>
    <row r="16123" spans="20:20" x14ac:dyDescent="0.35">
      <c r="T16123" s="44">
        <v>16122</v>
      </c>
    </row>
    <row r="16124" spans="20:20" x14ac:dyDescent="0.35">
      <c r="T16124" s="44">
        <v>16123</v>
      </c>
    </row>
    <row r="16125" spans="20:20" x14ac:dyDescent="0.35">
      <c r="T16125" s="44">
        <v>16124</v>
      </c>
    </row>
    <row r="16126" spans="20:20" x14ac:dyDescent="0.35">
      <c r="T16126" s="44">
        <v>16125</v>
      </c>
    </row>
    <row r="16127" spans="20:20" x14ac:dyDescent="0.35">
      <c r="T16127" s="44">
        <v>16126</v>
      </c>
    </row>
    <row r="16128" spans="20:20" x14ac:dyDescent="0.35">
      <c r="T16128" s="44">
        <v>16127</v>
      </c>
    </row>
    <row r="16129" spans="20:20" x14ac:dyDescent="0.35">
      <c r="T16129" s="44">
        <v>16128</v>
      </c>
    </row>
    <row r="16130" spans="20:20" x14ac:dyDescent="0.35">
      <c r="T16130" s="44">
        <v>16129</v>
      </c>
    </row>
    <row r="16131" spans="20:20" x14ac:dyDescent="0.35">
      <c r="T16131" s="44">
        <v>16130</v>
      </c>
    </row>
    <row r="16132" spans="20:20" x14ac:dyDescent="0.35">
      <c r="T16132" s="44">
        <v>16131</v>
      </c>
    </row>
    <row r="16133" spans="20:20" x14ac:dyDescent="0.35">
      <c r="T16133" s="44">
        <v>16132</v>
      </c>
    </row>
    <row r="16134" spans="20:20" x14ac:dyDescent="0.35">
      <c r="T16134" s="44">
        <v>16133</v>
      </c>
    </row>
    <row r="16135" spans="20:20" x14ac:dyDescent="0.35">
      <c r="T16135" s="44">
        <v>16134</v>
      </c>
    </row>
    <row r="16136" spans="20:20" x14ac:dyDescent="0.35">
      <c r="T16136" s="44">
        <v>16135</v>
      </c>
    </row>
    <row r="16137" spans="20:20" x14ac:dyDescent="0.35">
      <c r="T16137" s="44">
        <v>16136</v>
      </c>
    </row>
    <row r="16138" spans="20:20" x14ac:dyDescent="0.35">
      <c r="T16138" s="44">
        <v>16137</v>
      </c>
    </row>
    <row r="16139" spans="20:20" x14ac:dyDescent="0.35">
      <c r="T16139" s="44">
        <v>16138</v>
      </c>
    </row>
    <row r="16140" spans="20:20" x14ac:dyDescent="0.35">
      <c r="T16140" s="44">
        <v>16139</v>
      </c>
    </row>
    <row r="16141" spans="20:20" x14ac:dyDescent="0.35">
      <c r="T16141" s="44">
        <v>16140</v>
      </c>
    </row>
    <row r="16142" spans="20:20" x14ac:dyDescent="0.35">
      <c r="T16142" s="44">
        <v>16141</v>
      </c>
    </row>
    <row r="16143" spans="20:20" x14ac:dyDescent="0.35">
      <c r="T16143" s="44">
        <v>16142</v>
      </c>
    </row>
    <row r="16144" spans="20:20" x14ac:dyDescent="0.35">
      <c r="T16144" s="44">
        <v>16143</v>
      </c>
    </row>
    <row r="16145" spans="20:20" x14ac:dyDescent="0.35">
      <c r="T16145" s="44">
        <v>16144</v>
      </c>
    </row>
    <row r="16146" spans="20:20" x14ac:dyDescent="0.35">
      <c r="T16146" s="44">
        <v>16145</v>
      </c>
    </row>
    <row r="16147" spans="20:20" x14ac:dyDescent="0.35">
      <c r="T16147" s="44">
        <v>16146</v>
      </c>
    </row>
    <row r="16148" spans="20:20" x14ac:dyDescent="0.35">
      <c r="T16148" s="44">
        <v>16147</v>
      </c>
    </row>
    <row r="16149" spans="20:20" x14ac:dyDescent="0.35">
      <c r="T16149" s="44">
        <v>16148</v>
      </c>
    </row>
    <row r="16150" spans="20:20" x14ac:dyDescent="0.35">
      <c r="T16150" s="44">
        <v>16149</v>
      </c>
    </row>
    <row r="16151" spans="20:20" x14ac:dyDescent="0.35">
      <c r="T16151" s="44">
        <v>16150</v>
      </c>
    </row>
    <row r="16152" spans="20:20" x14ac:dyDescent="0.35">
      <c r="T16152" s="44">
        <v>16151</v>
      </c>
    </row>
    <row r="16153" spans="20:20" x14ac:dyDescent="0.35">
      <c r="T16153" s="44">
        <v>16152</v>
      </c>
    </row>
    <row r="16154" spans="20:20" x14ac:dyDescent="0.35">
      <c r="T16154" s="44">
        <v>16153</v>
      </c>
    </row>
    <row r="16155" spans="20:20" x14ac:dyDescent="0.35">
      <c r="T16155" s="44">
        <v>16154</v>
      </c>
    </row>
    <row r="16156" spans="20:20" x14ac:dyDescent="0.35">
      <c r="T16156" s="44">
        <v>16155</v>
      </c>
    </row>
    <row r="16157" spans="20:20" x14ac:dyDescent="0.35">
      <c r="T16157" s="44">
        <v>16156</v>
      </c>
    </row>
    <row r="16158" spans="20:20" x14ac:dyDescent="0.35">
      <c r="T16158" s="44">
        <v>16157</v>
      </c>
    </row>
    <row r="16159" spans="20:20" x14ac:dyDescent="0.35">
      <c r="T16159" s="44">
        <v>16158</v>
      </c>
    </row>
    <row r="16160" spans="20:20" x14ac:dyDescent="0.35">
      <c r="T16160" s="44">
        <v>16159</v>
      </c>
    </row>
    <row r="16161" spans="20:20" x14ac:dyDescent="0.35">
      <c r="T16161" s="44">
        <v>16160</v>
      </c>
    </row>
    <row r="16162" spans="20:20" x14ac:dyDescent="0.35">
      <c r="T16162" s="44">
        <v>16161</v>
      </c>
    </row>
    <row r="16163" spans="20:20" x14ac:dyDescent="0.35">
      <c r="T16163" s="44">
        <v>16162</v>
      </c>
    </row>
    <row r="16164" spans="20:20" x14ac:dyDescent="0.35">
      <c r="T16164" s="44">
        <v>16163</v>
      </c>
    </row>
    <row r="16165" spans="20:20" x14ac:dyDescent="0.35">
      <c r="T16165" s="44">
        <v>16164</v>
      </c>
    </row>
    <row r="16166" spans="20:20" x14ac:dyDescent="0.35">
      <c r="T16166" s="44">
        <v>16165</v>
      </c>
    </row>
    <row r="16167" spans="20:20" x14ac:dyDescent="0.35">
      <c r="T16167" s="44">
        <v>16166</v>
      </c>
    </row>
    <row r="16168" spans="20:20" x14ac:dyDescent="0.35">
      <c r="T16168" s="44">
        <v>16167</v>
      </c>
    </row>
    <row r="16169" spans="20:20" x14ac:dyDescent="0.35">
      <c r="T16169" s="44">
        <v>16168</v>
      </c>
    </row>
    <row r="16170" spans="20:20" x14ac:dyDescent="0.35">
      <c r="T16170" s="44">
        <v>16169</v>
      </c>
    </row>
    <row r="16171" spans="20:20" x14ac:dyDescent="0.35">
      <c r="T16171" s="44">
        <v>16170</v>
      </c>
    </row>
    <row r="16172" spans="20:20" x14ac:dyDescent="0.35">
      <c r="T16172" s="44">
        <v>16171</v>
      </c>
    </row>
    <row r="16173" spans="20:20" x14ac:dyDescent="0.35">
      <c r="T16173" s="44">
        <v>16172</v>
      </c>
    </row>
    <row r="16174" spans="20:20" x14ac:dyDescent="0.35">
      <c r="T16174" s="44">
        <v>16173</v>
      </c>
    </row>
    <row r="16175" spans="20:20" x14ac:dyDescent="0.35">
      <c r="T16175" s="44">
        <v>16174</v>
      </c>
    </row>
    <row r="16176" spans="20:20" x14ac:dyDescent="0.35">
      <c r="T16176" s="44">
        <v>16175</v>
      </c>
    </row>
    <row r="16177" spans="20:20" x14ac:dyDescent="0.35">
      <c r="T16177" s="44">
        <v>16176</v>
      </c>
    </row>
    <row r="16178" spans="20:20" x14ac:dyDescent="0.35">
      <c r="T16178" s="44">
        <v>16177</v>
      </c>
    </row>
    <row r="16179" spans="20:20" x14ac:dyDescent="0.35">
      <c r="T16179" s="44">
        <v>16178</v>
      </c>
    </row>
    <row r="16180" spans="20:20" x14ac:dyDescent="0.35">
      <c r="T16180" s="44">
        <v>16179</v>
      </c>
    </row>
    <row r="16181" spans="20:20" x14ac:dyDescent="0.35">
      <c r="T16181" s="44">
        <v>16180</v>
      </c>
    </row>
    <row r="16182" spans="20:20" x14ac:dyDescent="0.35">
      <c r="T16182" s="44">
        <v>16181</v>
      </c>
    </row>
    <row r="16183" spans="20:20" x14ac:dyDescent="0.35">
      <c r="T16183" s="44">
        <v>16182</v>
      </c>
    </row>
    <row r="16184" spans="20:20" x14ac:dyDescent="0.35">
      <c r="T16184" s="44">
        <v>16183</v>
      </c>
    </row>
    <row r="16185" spans="20:20" x14ac:dyDescent="0.35">
      <c r="T16185" s="44">
        <v>16184</v>
      </c>
    </row>
    <row r="16186" spans="20:20" x14ac:dyDescent="0.35">
      <c r="T16186" s="44">
        <v>16185</v>
      </c>
    </row>
    <row r="16187" spans="20:20" x14ac:dyDescent="0.35">
      <c r="T16187" s="44">
        <v>16186</v>
      </c>
    </row>
    <row r="16188" spans="20:20" x14ac:dyDescent="0.35">
      <c r="T16188" s="44">
        <v>16187</v>
      </c>
    </row>
    <row r="16189" spans="20:20" x14ac:dyDescent="0.35">
      <c r="T16189" s="44">
        <v>16188</v>
      </c>
    </row>
    <row r="16190" spans="20:20" x14ac:dyDescent="0.35">
      <c r="T16190" s="44">
        <v>16189</v>
      </c>
    </row>
    <row r="16191" spans="20:20" x14ac:dyDescent="0.35">
      <c r="T16191" s="44">
        <v>16190</v>
      </c>
    </row>
    <row r="16192" spans="20:20" x14ac:dyDescent="0.35">
      <c r="T16192" s="44">
        <v>16191</v>
      </c>
    </row>
    <row r="16193" spans="20:20" x14ac:dyDescent="0.35">
      <c r="T16193" s="44">
        <v>16192</v>
      </c>
    </row>
    <row r="16194" spans="20:20" x14ac:dyDescent="0.35">
      <c r="T16194" s="44">
        <v>16193</v>
      </c>
    </row>
    <row r="16195" spans="20:20" x14ac:dyDescent="0.35">
      <c r="T16195" s="44">
        <v>16194</v>
      </c>
    </row>
    <row r="16196" spans="20:20" x14ac:dyDescent="0.35">
      <c r="T16196" s="44">
        <v>16195</v>
      </c>
    </row>
    <row r="16197" spans="20:20" x14ac:dyDescent="0.35">
      <c r="T16197" s="44">
        <v>16196</v>
      </c>
    </row>
    <row r="16198" spans="20:20" x14ac:dyDescent="0.35">
      <c r="T16198" s="44">
        <v>16197</v>
      </c>
    </row>
    <row r="16199" spans="20:20" x14ac:dyDescent="0.35">
      <c r="T16199" s="44">
        <v>16198</v>
      </c>
    </row>
    <row r="16200" spans="20:20" x14ac:dyDescent="0.35">
      <c r="T16200" s="44">
        <v>16199</v>
      </c>
    </row>
    <row r="16201" spans="20:20" x14ac:dyDescent="0.35">
      <c r="T16201" s="44">
        <v>16200</v>
      </c>
    </row>
    <row r="16202" spans="20:20" x14ac:dyDescent="0.35">
      <c r="T16202" s="44">
        <v>16201</v>
      </c>
    </row>
    <row r="16203" spans="20:20" x14ac:dyDescent="0.35">
      <c r="T16203" s="44">
        <v>16202</v>
      </c>
    </row>
    <row r="16204" spans="20:20" x14ac:dyDescent="0.35">
      <c r="T16204" s="44">
        <v>16203</v>
      </c>
    </row>
    <row r="16205" spans="20:20" x14ac:dyDescent="0.35">
      <c r="T16205" s="44">
        <v>16204</v>
      </c>
    </row>
    <row r="16206" spans="20:20" x14ac:dyDescent="0.35">
      <c r="T16206" s="44">
        <v>16205</v>
      </c>
    </row>
    <row r="16207" spans="20:20" x14ac:dyDescent="0.35">
      <c r="T16207" s="44">
        <v>16206</v>
      </c>
    </row>
    <row r="16208" spans="20:20" x14ac:dyDescent="0.35">
      <c r="T16208" s="44">
        <v>16207</v>
      </c>
    </row>
    <row r="16209" spans="20:20" x14ac:dyDescent="0.35">
      <c r="T16209" s="44">
        <v>16208</v>
      </c>
    </row>
    <row r="16210" spans="20:20" x14ac:dyDescent="0.35">
      <c r="T16210" s="44">
        <v>16209</v>
      </c>
    </row>
    <row r="16211" spans="20:20" x14ac:dyDescent="0.35">
      <c r="T16211" s="44">
        <v>16210</v>
      </c>
    </row>
    <row r="16212" spans="20:20" x14ac:dyDescent="0.35">
      <c r="T16212" s="44">
        <v>16211</v>
      </c>
    </row>
    <row r="16213" spans="20:20" x14ac:dyDescent="0.35">
      <c r="T16213" s="44">
        <v>16212</v>
      </c>
    </row>
    <row r="16214" spans="20:20" x14ac:dyDescent="0.35">
      <c r="T16214" s="44">
        <v>16213</v>
      </c>
    </row>
    <row r="16215" spans="20:20" x14ac:dyDescent="0.35">
      <c r="T16215" s="44">
        <v>16214</v>
      </c>
    </row>
    <row r="16216" spans="20:20" x14ac:dyDescent="0.35">
      <c r="T16216" s="44">
        <v>16215</v>
      </c>
    </row>
    <row r="16217" spans="20:20" x14ac:dyDescent="0.35">
      <c r="T16217" s="44">
        <v>16216</v>
      </c>
    </row>
    <row r="16218" spans="20:20" x14ac:dyDescent="0.35">
      <c r="T16218" s="44">
        <v>16217</v>
      </c>
    </row>
    <row r="16219" spans="20:20" x14ac:dyDescent="0.35">
      <c r="T16219" s="44">
        <v>16218</v>
      </c>
    </row>
    <row r="16220" spans="20:20" x14ac:dyDescent="0.35">
      <c r="T16220" s="44">
        <v>16219</v>
      </c>
    </row>
    <row r="16221" spans="20:20" x14ac:dyDescent="0.35">
      <c r="T16221" s="44">
        <v>16220</v>
      </c>
    </row>
    <row r="16222" spans="20:20" x14ac:dyDescent="0.35">
      <c r="T16222" s="44">
        <v>16221</v>
      </c>
    </row>
    <row r="16223" spans="20:20" x14ac:dyDescent="0.35">
      <c r="T16223" s="44">
        <v>16222</v>
      </c>
    </row>
    <row r="16224" spans="20:20" x14ac:dyDescent="0.35">
      <c r="T16224" s="44">
        <v>16223</v>
      </c>
    </row>
    <row r="16225" spans="20:20" x14ac:dyDescent="0.35">
      <c r="T16225" s="44">
        <v>16224</v>
      </c>
    </row>
    <row r="16226" spans="20:20" x14ac:dyDescent="0.35">
      <c r="T16226" s="44">
        <v>16225</v>
      </c>
    </row>
    <row r="16227" spans="20:20" x14ac:dyDescent="0.35">
      <c r="T16227" s="44">
        <v>16226</v>
      </c>
    </row>
    <row r="16228" spans="20:20" x14ac:dyDescent="0.35">
      <c r="T16228" s="44">
        <v>16227</v>
      </c>
    </row>
    <row r="16229" spans="20:20" x14ac:dyDescent="0.35">
      <c r="T16229" s="44">
        <v>16228</v>
      </c>
    </row>
    <row r="16230" spans="20:20" x14ac:dyDescent="0.35">
      <c r="T16230" s="44">
        <v>16229</v>
      </c>
    </row>
    <row r="16231" spans="20:20" x14ac:dyDescent="0.35">
      <c r="T16231" s="44">
        <v>16230</v>
      </c>
    </row>
    <row r="16232" spans="20:20" x14ac:dyDescent="0.35">
      <c r="T16232" s="44">
        <v>16231</v>
      </c>
    </row>
    <row r="16233" spans="20:20" x14ac:dyDescent="0.35">
      <c r="T16233" s="44">
        <v>16232</v>
      </c>
    </row>
    <row r="16234" spans="20:20" x14ac:dyDescent="0.35">
      <c r="T16234" s="44">
        <v>16233</v>
      </c>
    </row>
    <row r="16235" spans="20:20" x14ac:dyDescent="0.35">
      <c r="T16235" s="44">
        <v>16234</v>
      </c>
    </row>
    <row r="16236" spans="20:20" x14ac:dyDescent="0.35">
      <c r="T16236" s="44">
        <v>16235</v>
      </c>
    </row>
    <row r="16237" spans="20:20" x14ac:dyDescent="0.35">
      <c r="T16237" s="44">
        <v>16236</v>
      </c>
    </row>
    <row r="16238" spans="20:20" x14ac:dyDescent="0.35">
      <c r="T16238" s="44">
        <v>16237</v>
      </c>
    </row>
    <row r="16239" spans="20:20" x14ac:dyDescent="0.35">
      <c r="T16239" s="44">
        <v>16238</v>
      </c>
    </row>
    <row r="16240" spans="20:20" x14ac:dyDescent="0.35">
      <c r="T16240" s="44">
        <v>16239</v>
      </c>
    </row>
    <row r="16241" spans="20:20" x14ac:dyDescent="0.35">
      <c r="T16241" s="44">
        <v>16240</v>
      </c>
    </row>
    <row r="16242" spans="20:20" x14ac:dyDescent="0.35">
      <c r="T16242" s="44">
        <v>16241</v>
      </c>
    </row>
    <row r="16243" spans="20:20" x14ac:dyDescent="0.35">
      <c r="T16243" s="44">
        <v>16242</v>
      </c>
    </row>
    <row r="16244" spans="20:20" x14ac:dyDescent="0.35">
      <c r="T16244" s="44">
        <v>16243</v>
      </c>
    </row>
    <row r="16245" spans="20:20" x14ac:dyDescent="0.35">
      <c r="T16245" s="44">
        <v>16244</v>
      </c>
    </row>
    <row r="16246" spans="20:20" x14ac:dyDescent="0.35">
      <c r="T16246" s="44">
        <v>16245</v>
      </c>
    </row>
    <row r="16247" spans="20:20" x14ac:dyDescent="0.35">
      <c r="T16247" s="44">
        <v>16246</v>
      </c>
    </row>
    <row r="16248" spans="20:20" x14ac:dyDescent="0.35">
      <c r="T16248" s="44">
        <v>16247</v>
      </c>
    </row>
    <row r="16249" spans="20:20" x14ac:dyDescent="0.35">
      <c r="T16249" s="44">
        <v>16248</v>
      </c>
    </row>
    <row r="16250" spans="20:20" x14ac:dyDescent="0.35">
      <c r="T16250" s="44">
        <v>16249</v>
      </c>
    </row>
    <row r="16251" spans="20:20" x14ac:dyDescent="0.35">
      <c r="T16251" s="44">
        <v>16250</v>
      </c>
    </row>
    <row r="16252" spans="20:20" x14ac:dyDescent="0.35">
      <c r="T16252" s="44">
        <v>16251</v>
      </c>
    </row>
    <row r="16253" spans="20:20" x14ac:dyDescent="0.35">
      <c r="T16253" s="44">
        <v>16252</v>
      </c>
    </row>
    <row r="16254" spans="20:20" x14ac:dyDescent="0.35">
      <c r="T16254" s="44">
        <v>16253</v>
      </c>
    </row>
    <row r="16255" spans="20:20" x14ac:dyDescent="0.35">
      <c r="T16255" s="44">
        <v>16254</v>
      </c>
    </row>
    <row r="16256" spans="20:20" x14ac:dyDescent="0.35">
      <c r="T16256" s="44">
        <v>16255</v>
      </c>
    </row>
    <row r="16257" spans="20:20" x14ac:dyDescent="0.35">
      <c r="T16257" s="44">
        <v>16256</v>
      </c>
    </row>
    <row r="16258" spans="20:20" x14ac:dyDescent="0.35">
      <c r="T16258" s="44">
        <v>16257</v>
      </c>
    </row>
    <row r="16259" spans="20:20" x14ac:dyDescent="0.35">
      <c r="T16259" s="44">
        <v>16258</v>
      </c>
    </row>
    <row r="16260" spans="20:20" x14ac:dyDescent="0.35">
      <c r="T16260" s="44">
        <v>16259</v>
      </c>
    </row>
    <row r="16261" spans="20:20" x14ac:dyDescent="0.35">
      <c r="T16261" s="44">
        <v>16260</v>
      </c>
    </row>
    <row r="16262" spans="20:20" x14ac:dyDescent="0.35">
      <c r="T16262" s="44">
        <v>16261</v>
      </c>
    </row>
    <row r="16263" spans="20:20" x14ac:dyDescent="0.35">
      <c r="T16263" s="44">
        <v>16262</v>
      </c>
    </row>
    <row r="16264" spans="20:20" x14ac:dyDescent="0.35">
      <c r="T16264" s="44">
        <v>16263</v>
      </c>
    </row>
    <row r="16265" spans="20:20" x14ac:dyDescent="0.35">
      <c r="T16265" s="44">
        <v>16264</v>
      </c>
    </row>
    <row r="16266" spans="20:20" x14ac:dyDescent="0.35">
      <c r="T16266" s="44">
        <v>16265</v>
      </c>
    </row>
    <row r="16267" spans="20:20" x14ac:dyDescent="0.35">
      <c r="T16267" s="44">
        <v>16266</v>
      </c>
    </row>
    <row r="16268" spans="20:20" x14ac:dyDescent="0.35">
      <c r="T16268" s="44">
        <v>16267</v>
      </c>
    </row>
    <row r="16269" spans="20:20" x14ac:dyDescent="0.35">
      <c r="T16269" s="44">
        <v>16268</v>
      </c>
    </row>
    <row r="16270" spans="20:20" x14ac:dyDescent="0.35">
      <c r="T16270" s="44">
        <v>16269</v>
      </c>
    </row>
    <row r="16271" spans="20:20" x14ac:dyDescent="0.35">
      <c r="T16271" s="44">
        <v>16270</v>
      </c>
    </row>
    <row r="16272" spans="20:20" x14ac:dyDescent="0.35">
      <c r="T16272" s="44">
        <v>16271</v>
      </c>
    </row>
    <row r="16273" spans="20:20" x14ac:dyDescent="0.35">
      <c r="T16273" s="44">
        <v>16272</v>
      </c>
    </row>
    <row r="16274" spans="20:20" x14ac:dyDescent="0.35">
      <c r="T16274" s="44">
        <v>16273</v>
      </c>
    </row>
    <row r="16275" spans="20:20" x14ac:dyDescent="0.35">
      <c r="T16275" s="44">
        <v>16274</v>
      </c>
    </row>
    <row r="16276" spans="20:20" x14ac:dyDescent="0.35">
      <c r="T16276" s="44">
        <v>16275</v>
      </c>
    </row>
    <row r="16277" spans="20:20" x14ac:dyDescent="0.35">
      <c r="T16277" s="44">
        <v>16276</v>
      </c>
    </row>
    <row r="16278" spans="20:20" x14ac:dyDescent="0.35">
      <c r="T16278" s="44">
        <v>16277</v>
      </c>
    </row>
    <row r="16279" spans="20:20" x14ac:dyDescent="0.35">
      <c r="T16279" s="44">
        <v>16278</v>
      </c>
    </row>
    <row r="16280" spans="20:20" x14ac:dyDescent="0.35">
      <c r="T16280" s="44">
        <v>16279</v>
      </c>
    </row>
    <row r="16281" spans="20:20" x14ac:dyDescent="0.35">
      <c r="T16281" s="44">
        <v>16280</v>
      </c>
    </row>
    <row r="16282" spans="20:20" x14ac:dyDescent="0.35">
      <c r="T16282" s="44">
        <v>16281</v>
      </c>
    </row>
    <row r="16283" spans="20:20" x14ac:dyDescent="0.35">
      <c r="T16283" s="44">
        <v>16282</v>
      </c>
    </row>
    <row r="16284" spans="20:20" x14ac:dyDescent="0.35">
      <c r="T16284" s="44">
        <v>16283</v>
      </c>
    </row>
    <row r="16285" spans="20:20" x14ac:dyDescent="0.35">
      <c r="T16285" s="44">
        <v>16284</v>
      </c>
    </row>
    <row r="16286" spans="20:20" x14ac:dyDescent="0.35">
      <c r="T16286" s="44">
        <v>16285</v>
      </c>
    </row>
    <row r="16287" spans="20:20" x14ac:dyDescent="0.35">
      <c r="T16287" s="44">
        <v>16286</v>
      </c>
    </row>
    <row r="16288" spans="20:20" x14ac:dyDescent="0.35">
      <c r="T16288" s="44">
        <v>16287</v>
      </c>
    </row>
    <row r="16289" spans="20:20" x14ac:dyDescent="0.35">
      <c r="T16289" s="44">
        <v>16288</v>
      </c>
    </row>
    <row r="16290" spans="20:20" x14ac:dyDescent="0.35">
      <c r="T16290" s="44">
        <v>16289</v>
      </c>
    </row>
    <row r="16291" spans="20:20" x14ac:dyDescent="0.35">
      <c r="T16291" s="44">
        <v>16290</v>
      </c>
    </row>
    <row r="16292" spans="20:20" x14ac:dyDescent="0.35">
      <c r="T16292" s="44">
        <v>16291</v>
      </c>
    </row>
    <row r="16293" spans="20:20" x14ac:dyDescent="0.35">
      <c r="T16293" s="44">
        <v>16292</v>
      </c>
    </row>
    <row r="16294" spans="20:20" x14ac:dyDescent="0.35">
      <c r="T16294" s="44">
        <v>16293</v>
      </c>
    </row>
    <row r="16295" spans="20:20" x14ac:dyDescent="0.35">
      <c r="T16295" s="44">
        <v>16294</v>
      </c>
    </row>
    <row r="16296" spans="20:20" x14ac:dyDescent="0.35">
      <c r="T16296" s="44">
        <v>16295</v>
      </c>
    </row>
    <row r="16297" spans="20:20" x14ac:dyDescent="0.35">
      <c r="T16297" s="44">
        <v>16296</v>
      </c>
    </row>
    <row r="16298" spans="20:20" x14ac:dyDescent="0.35">
      <c r="T16298" s="44">
        <v>16297</v>
      </c>
    </row>
    <row r="16299" spans="20:20" x14ac:dyDescent="0.35">
      <c r="T16299" s="44">
        <v>16298</v>
      </c>
    </row>
    <row r="16300" spans="20:20" x14ac:dyDescent="0.35">
      <c r="T16300" s="44">
        <v>16299</v>
      </c>
    </row>
    <row r="16301" spans="20:20" x14ac:dyDescent="0.35">
      <c r="T16301" s="44">
        <v>16300</v>
      </c>
    </row>
    <row r="16302" spans="20:20" x14ac:dyDescent="0.35">
      <c r="T16302" s="44">
        <v>16301</v>
      </c>
    </row>
    <row r="16303" spans="20:20" x14ac:dyDescent="0.35">
      <c r="T16303" s="44">
        <v>16302</v>
      </c>
    </row>
    <row r="16304" spans="20:20" x14ac:dyDescent="0.35">
      <c r="T16304" s="44">
        <v>16303</v>
      </c>
    </row>
    <row r="16305" spans="20:20" x14ac:dyDescent="0.35">
      <c r="T16305" s="44">
        <v>16304</v>
      </c>
    </row>
    <row r="16306" spans="20:20" x14ac:dyDescent="0.35">
      <c r="T16306" s="44">
        <v>16305</v>
      </c>
    </row>
    <row r="16307" spans="20:20" x14ac:dyDescent="0.35">
      <c r="T16307" s="44">
        <v>16306</v>
      </c>
    </row>
    <row r="16308" spans="20:20" x14ac:dyDescent="0.35">
      <c r="T16308" s="44">
        <v>16307</v>
      </c>
    </row>
    <row r="16309" spans="20:20" x14ac:dyDescent="0.35">
      <c r="T16309" s="44">
        <v>16308</v>
      </c>
    </row>
    <row r="16310" spans="20:20" x14ac:dyDescent="0.35">
      <c r="T16310" s="44">
        <v>16309</v>
      </c>
    </row>
    <row r="16311" spans="20:20" x14ac:dyDescent="0.35">
      <c r="T16311" s="44">
        <v>16310</v>
      </c>
    </row>
    <row r="16312" spans="20:20" x14ac:dyDescent="0.35">
      <c r="T16312" s="44">
        <v>16311</v>
      </c>
    </row>
    <row r="16313" spans="20:20" x14ac:dyDescent="0.35">
      <c r="T16313" s="44">
        <v>16312</v>
      </c>
    </row>
    <row r="16314" spans="20:20" x14ac:dyDescent="0.35">
      <c r="T16314" s="44">
        <v>16313</v>
      </c>
    </row>
    <row r="16315" spans="20:20" x14ac:dyDescent="0.35">
      <c r="T16315" s="44">
        <v>16314</v>
      </c>
    </row>
    <row r="16316" spans="20:20" x14ac:dyDescent="0.35">
      <c r="T16316" s="44">
        <v>16315</v>
      </c>
    </row>
    <row r="16317" spans="20:20" x14ac:dyDescent="0.35">
      <c r="T16317" s="44">
        <v>16316</v>
      </c>
    </row>
    <row r="16318" spans="20:20" x14ac:dyDescent="0.35">
      <c r="T16318" s="44">
        <v>16317</v>
      </c>
    </row>
    <row r="16319" spans="20:20" x14ac:dyDescent="0.35">
      <c r="T16319" s="44">
        <v>16318</v>
      </c>
    </row>
    <row r="16320" spans="20:20" x14ac:dyDescent="0.35">
      <c r="T16320" s="44">
        <v>16319</v>
      </c>
    </row>
    <row r="16321" spans="20:20" x14ac:dyDescent="0.35">
      <c r="T16321" s="44">
        <v>16320</v>
      </c>
    </row>
    <row r="16322" spans="20:20" x14ac:dyDescent="0.35">
      <c r="T16322" s="44">
        <v>16321</v>
      </c>
    </row>
    <row r="16323" spans="20:20" x14ac:dyDescent="0.35">
      <c r="T16323" s="44">
        <v>16322</v>
      </c>
    </row>
    <row r="16324" spans="20:20" x14ac:dyDescent="0.35">
      <c r="T16324" s="44">
        <v>16323</v>
      </c>
    </row>
    <row r="16325" spans="20:20" x14ac:dyDescent="0.35">
      <c r="T16325" s="44">
        <v>16324</v>
      </c>
    </row>
    <row r="16326" spans="20:20" x14ac:dyDescent="0.35">
      <c r="T16326" s="44">
        <v>16325</v>
      </c>
    </row>
    <row r="16327" spans="20:20" x14ac:dyDescent="0.35">
      <c r="T16327" s="44">
        <v>16326</v>
      </c>
    </row>
    <row r="16328" spans="20:20" x14ac:dyDescent="0.35">
      <c r="T16328" s="44">
        <v>16327</v>
      </c>
    </row>
    <row r="16329" spans="20:20" x14ac:dyDescent="0.35">
      <c r="T16329" s="44">
        <v>16328</v>
      </c>
    </row>
    <row r="16330" spans="20:20" x14ac:dyDescent="0.35">
      <c r="T16330" s="44">
        <v>16329</v>
      </c>
    </row>
    <row r="16331" spans="20:20" x14ac:dyDescent="0.35">
      <c r="T16331" s="44">
        <v>16330</v>
      </c>
    </row>
    <row r="16332" spans="20:20" x14ac:dyDescent="0.35">
      <c r="T16332" s="44">
        <v>16331</v>
      </c>
    </row>
    <row r="16333" spans="20:20" x14ac:dyDescent="0.35">
      <c r="T16333" s="44">
        <v>16332</v>
      </c>
    </row>
    <row r="16334" spans="20:20" x14ac:dyDescent="0.35">
      <c r="T16334" s="44">
        <v>16333</v>
      </c>
    </row>
    <row r="16335" spans="20:20" x14ac:dyDescent="0.35">
      <c r="T16335" s="44">
        <v>16334</v>
      </c>
    </row>
    <row r="16336" spans="20:20" x14ac:dyDescent="0.35">
      <c r="T16336" s="44">
        <v>16335</v>
      </c>
    </row>
    <row r="16337" spans="20:20" x14ac:dyDescent="0.35">
      <c r="T16337" s="44">
        <v>16336</v>
      </c>
    </row>
    <row r="16338" spans="20:20" x14ac:dyDescent="0.35">
      <c r="T16338" s="44">
        <v>16337</v>
      </c>
    </row>
    <row r="16339" spans="20:20" x14ac:dyDescent="0.35">
      <c r="T16339" s="44">
        <v>16338</v>
      </c>
    </row>
    <row r="16340" spans="20:20" x14ac:dyDescent="0.35">
      <c r="T16340" s="44">
        <v>16339</v>
      </c>
    </row>
    <row r="16341" spans="20:20" x14ac:dyDescent="0.35">
      <c r="T16341" s="44">
        <v>16340</v>
      </c>
    </row>
    <row r="16342" spans="20:20" x14ac:dyDescent="0.35">
      <c r="T16342" s="44">
        <v>16341</v>
      </c>
    </row>
    <row r="16343" spans="20:20" x14ac:dyDescent="0.35">
      <c r="T16343" s="44">
        <v>16342</v>
      </c>
    </row>
    <row r="16344" spans="20:20" x14ac:dyDescent="0.35">
      <c r="T16344" s="44">
        <v>16343</v>
      </c>
    </row>
    <row r="16345" spans="20:20" x14ac:dyDescent="0.35">
      <c r="T16345" s="44">
        <v>16344</v>
      </c>
    </row>
    <row r="16346" spans="20:20" x14ac:dyDescent="0.35">
      <c r="T16346" s="44">
        <v>16345</v>
      </c>
    </row>
    <row r="16347" spans="20:20" x14ac:dyDescent="0.35">
      <c r="T16347" s="44">
        <v>16346</v>
      </c>
    </row>
    <row r="16348" spans="20:20" x14ac:dyDescent="0.35">
      <c r="T16348" s="44">
        <v>16347</v>
      </c>
    </row>
    <row r="16349" spans="20:20" x14ac:dyDescent="0.35">
      <c r="T16349" s="44">
        <v>16348</v>
      </c>
    </row>
    <row r="16350" spans="20:20" x14ac:dyDescent="0.35">
      <c r="T16350" s="44">
        <v>16349</v>
      </c>
    </row>
    <row r="16351" spans="20:20" x14ac:dyDescent="0.35">
      <c r="T16351" s="44">
        <v>16350</v>
      </c>
    </row>
    <row r="16352" spans="20:20" x14ac:dyDescent="0.35">
      <c r="T16352" s="44">
        <v>16351</v>
      </c>
    </row>
    <row r="16353" spans="20:20" x14ac:dyDescent="0.35">
      <c r="T16353" s="44">
        <v>16352</v>
      </c>
    </row>
    <row r="16354" spans="20:20" x14ac:dyDescent="0.35">
      <c r="T16354" s="44">
        <v>16353</v>
      </c>
    </row>
    <row r="16355" spans="20:20" x14ac:dyDescent="0.35">
      <c r="T16355" s="44">
        <v>16354</v>
      </c>
    </row>
    <row r="16356" spans="20:20" x14ac:dyDescent="0.35">
      <c r="T16356" s="44">
        <v>16355</v>
      </c>
    </row>
    <row r="16357" spans="20:20" x14ac:dyDescent="0.35">
      <c r="T16357" s="44">
        <v>16356</v>
      </c>
    </row>
    <row r="16358" spans="20:20" x14ac:dyDescent="0.35">
      <c r="T16358" s="44">
        <v>16357</v>
      </c>
    </row>
    <row r="16359" spans="20:20" x14ac:dyDescent="0.35">
      <c r="T16359" s="44">
        <v>16358</v>
      </c>
    </row>
    <row r="16360" spans="20:20" x14ac:dyDescent="0.35">
      <c r="T16360" s="44">
        <v>16359</v>
      </c>
    </row>
    <row r="16361" spans="20:20" x14ac:dyDescent="0.35">
      <c r="T16361" s="44">
        <v>16360</v>
      </c>
    </row>
    <row r="16362" spans="20:20" x14ac:dyDescent="0.35">
      <c r="T16362" s="44">
        <v>16361</v>
      </c>
    </row>
    <row r="16363" spans="20:20" x14ac:dyDescent="0.35">
      <c r="T16363" s="44">
        <v>16362</v>
      </c>
    </row>
    <row r="16364" spans="20:20" x14ac:dyDescent="0.35">
      <c r="T16364" s="44">
        <v>16363</v>
      </c>
    </row>
    <row r="16365" spans="20:20" x14ac:dyDescent="0.35">
      <c r="T16365" s="44">
        <v>16364</v>
      </c>
    </row>
    <row r="16366" spans="20:20" x14ac:dyDescent="0.35">
      <c r="T16366" s="44">
        <v>16365</v>
      </c>
    </row>
    <row r="16367" spans="20:20" x14ac:dyDescent="0.35">
      <c r="T16367" s="44">
        <v>16366</v>
      </c>
    </row>
    <row r="16368" spans="20:20" x14ac:dyDescent="0.35">
      <c r="T16368" s="44">
        <v>16367</v>
      </c>
    </row>
    <row r="16369" spans="20:20" x14ac:dyDescent="0.35">
      <c r="T16369" s="44">
        <v>16368</v>
      </c>
    </row>
    <row r="16370" spans="20:20" x14ac:dyDescent="0.35">
      <c r="T16370" s="44">
        <v>16369</v>
      </c>
    </row>
    <row r="16371" spans="20:20" x14ac:dyDescent="0.35">
      <c r="T16371" s="44">
        <v>16370</v>
      </c>
    </row>
    <row r="16372" spans="20:20" x14ac:dyDescent="0.35">
      <c r="T16372" s="44">
        <v>16371</v>
      </c>
    </row>
    <row r="16373" spans="20:20" x14ac:dyDescent="0.35">
      <c r="T16373" s="44">
        <v>16372</v>
      </c>
    </row>
    <row r="16374" spans="20:20" x14ac:dyDescent="0.35">
      <c r="T16374" s="44">
        <v>16373</v>
      </c>
    </row>
    <row r="16375" spans="20:20" x14ac:dyDescent="0.35">
      <c r="T16375" s="44">
        <v>16374</v>
      </c>
    </row>
    <row r="16376" spans="20:20" x14ac:dyDescent="0.35">
      <c r="T16376" s="44">
        <v>16375</v>
      </c>
    </row>
    <row r="16377" spans="20:20" x14ac:dyDescent="0.35">
      <c r="T16377" s="44">
        <v>16376</v>
      </c>
    </row>
    <row r="16378" spans="20:20" x14ac:dyDescent="0.35">
      <c r="T16378" s="44">
        <v>16377</v>
      </c>
    </row>
    <row r="16379" spans="20:20" x14ac:dyDescent="0.35">
      <c r="T16379" s="44">
        <v>16378</v>
      </c>
    </row>
    <row r="16380" spans="20:20" x14ac:dyDescent="0.35">
      <c r="T16380" s="44">
        <v>16379</v>
      </c>
    </row>
    <row r="16381" spans="20:20" x14ac:dyDescent="0.35">
      <c r="T16381" s="44">
        <v>16380</v>
      </c>
    </row>
    <row r="16382" spans="20:20" x14ac:dyDescent="0.35">
      <c r="T16382" s="44">
        <v>16381</v>
      </c>
    </row>
    <row r="16383" spans="20:20" x14ac:dyDescent="0.35">
      <c r="T16383" s="44">
        <v>16382</v>
      </c>
    </row>
    <row r="16384" spans="20:20" x14ac:dyDescent="0.35">
      <c r="T16384" s="44">
        <v>16383</v>
      </c>
    </row>
    <row r="16385" spans="20:20" x14ac:dyDescent="0.35">
      <c r="T16385" s="44">
        <v>16384</v>
      </c>
    </row>
    <row r="16386" spans="20:20" x14ac:dyDescent="0.35">
      <c r="T16386" s="44">
        <v>16385</v>
      </c>
    </row>
    <row r="16387" spans="20:20" x14ac:dyDescent="0.35">
      <c r="T16387" s="44">
        <v>16386</v>
      </c>
    </row>
    <row r="16388" spans="20:20" x14ac:dyDescent="0.35">
      <c r="T16388" s="44">
        <v>16387</v>
      </c>
    </row>
    <row r="16389" spans="20:20" x14ac:dyDescent="0.35">
      <c r="T16389" s="44">
        <v>16388</v>
      </c>
    </row>
    <row r="16390" spans="20:20" x14ac:dyDescent="0.35">
      <c r="T16390" s="44">
        <v>16389</v>
      </c>
    </row>
    <row r="16391" spans="20:20" x14ac:dyDescent="0.35">
      <c r="T16391" s="44">
        <v>16390</v>
      </c>
    </row>
    <row r="16392" spans="20:20" x14ac:dyDescent="0.35">
      <c r="T16392" s="44">
        <v>16391</v>
      </c>
    </row>
    <row r="16393" spans="20:20" x14ac:dyDescent="0.35">
      <c r="T16393" s="44">
        <v>16392</v>
      </c>
    </row>
    <row r="16394" spans="20:20" x14ac:dyDescent="0.35">
      <c r="T16394" s="44">
        <v>16393</v>
      </c>
    </row>
    <row r="16395" spans="20:20" x14ac:dyDescent="0.35">
      <c r="T16395" s="44">
        <v>16394</v>
      </c>
    </row>
    <row r="16396" spans="20:20" x14ac:dyDescent="0.35">
      <c r="T16396" s="44">
        <v>16395</v>
      </c>
    </row>
    <row r="16397" spans="20:20" x14ac:dyDescent="0.35">
      <c r="T16397" s="44">
        <v>16396</v>
      </c>
    </row>
    <row r="16398" spans="20:20" x14ac:dyDescent="0.35">
      <c r="T16398" s="44">
        <v>16397</v>
      </c>
    </row>
    <row r="16399" spans="20:20" x14ac:dyDescent="0.35">
      <c r="T16399" s="44">
        <v>16398</v>
      </c>
    </row>
    <row r="16400" spans="20:20" x14ac:dyDescent="0.35">
      <c r="T16400" s="44">
        <v>16399</v>
      </c>
    </row>
    <row r="16401" spans="20:20" x14ac:dyDescent="0.35">
      <c r="T16401" s="44">
        <v>16400</v>
      </c>
    </row>
    <row r="16402" spans="20:20" x14ac:dyDescent="0.35">
      <c r="T16402" s="44">
        <v>16401</v>
      </c>
    </row>
    <row r="16403" spans="20:20" x14ac:dyDescent="0.35">
      <c r="T16403" s="44">
        <v>16402</v>
      </c>
    </row>
    <row r="16404" spans="20:20" x14ac:dyDescent="0.35">
      <c r="T16404" s="44">
        <v>16403</v>
      </c>
    </row>
    <row r="16405" spans="20:20" x14ac:dyDescent="0.35">
      <c r="T16405" s="44">
        <v>16404</v>
      </c>
    </row>
    <row r="16406" spans="20:20" x14ac:dyDescent="0.35">
      <c r="T16406" s="44">
        <v>16405</v>
      </c>
    </row>
    <row r="16407" spans="20:20" x14ac:dyDescent="0.35">
      <c r="T16407" s="44">
        <v>16406</v>
      </c>
    </row>
    <row r="16408" spans="20:20" x14ac:dyDescent="0.35">
      <c r="T16408" s="44">
        <v>16407</v>
      </c>
    </row>
    <row r="16409" spans="20:20" x14ac:dyDescent="0.35">
      <c r="T16409" s="44">
        <v>16408</v>
      </c>
    </row>
    <row r="16410" spans="20:20" x14ac:dyDescent="0.35">
      <c r="T16410" s="44">
        <v>16409</v>
      </c>
    </row>
    <row r="16411" spans="20:20" x14ac:dyDescent="0.35">
      <c r="T16411" s="44">
        <v>16410</v>
      </c>
    </row>
    <row r="16412" spans="20:20" x14ac:dyDescent="0.35">
      <c r="T16412" s="44">
        <v>16411</v>
      </c>
    </row>
    <row r="16413" spans="20:20" x14ac:dyDescent="0.35">
      <c r="T16413" s="44">
        <v>16412</v>
      </c>
    </row>
    <row r="16414" spans="20:20" x14ac:dyDescent="0.35">
      <c r="T16414" s="44">
        <v>16413</v>
      </c>
    </row>
    <row r="16415" spans="20:20" x14ac:dyDescent="0.35">
      <c r="T16415" s="44">
        <v>16414</v>
      </c>
    </row>
    <row r="16416" spans="20:20" x14ac:dyDescent="0.35">
      <c r="T16416" s="44">
        <v>16415</v>
      </c>
    </row>
    <row r="16417" spans="20:20" x14ac:dyDescent="0.35">
      <c r="T16417" s="44">
        <v>16416</v>
      </c>
    </row>
    <row r="16418" spans="20:20" x14ac:dyDescent="0.35">
      <c r="T16418" s="44">
        <v>16417</v>
      </c>
    </row>
    <row r="16419" spans="20:20" x14ac:dyDescent="0.35">
      <c r="T16419" s="44">
        <v>16418</v>
      </c>
    </row>
    <row r="16420" spans="20:20" x14ac:dyDescent="0.35">
      <c r="T16420" s="44">
        <v>16419</v>
      </c>
    </row>
    <row r="16421" spans="20:20" x14ac:dyDescent="0.35">
      <c r="T16421" s="44">
        <v>16420</v>
      </c>
    </row>
    <row r="16422" spans="20:20" x14ac:dyDescent="0.35">
      <c r="T16422" s="44">
        <v>16421</v>
      </c>
    </row>
    <row r="16423" spans="20:20" x14ac:dyDescent="0.35">
      <c r="T16423" s="44">
        <v>16422</v>
      </c>
    </row>
    <row r="16424" spans="20:20" x14ac:dyDescent="0.35">
      <c r="T16424" s="44">
        <v>16423</v>
      </c>
    </row>
    <row r="16425" spans="20:20" x14ac:dyDescent="0.35">
      <c r="T16425" s="44">
        <v>16424</v>
      </c>
    </row>
    <row r="16426" spans="20:20" x14ac:dyDescent="0.35">
      <c r="T16426" s="44">
        <v>16425</v>
      </c>
    </row>
    <row r="16427" spans="20:20" x14ac:dyDescent="0.35">
      <c r="T16427" s="44">
        <v>16426</v>
      </c>
    </row>
    <row r="16428" spans="20:20" x14ac:dyDescent="0.35">
      <c r="T16428" s="44">
        <v>16427</v>
      </c>
    </row>
    <row r="16429" spans="20:20" x14ac:dyDescent="0.35">
      <c r="T16429" s="44">
        <v>16428</v>
      </c>
    </row>
    <row r="16430" spans="20:20" x14ac:dyDescent="0.35">
      <c r="T16430" s="44">
        <v>16429</v>
      </c>
    </row>
    <row r="16431" spans="20:20" x14ac:dyDescent="0.35">
      <c r="T16431" s="44">
        <v>16430</v>
      </c>
    </row>
    <row r="16432" spans="20:20" x14ac:dyDescent="0.35">
      <c r="T16432" s="44">
        <v>16431</v>
      </c>
    </row>
    <row r="16433" spans="20:20" x14ac:dyDescent="0.35">
      <c r="T16433" s="44">
        <v>16432</v>
      </c>
    </row>
    <row r="16434" spans="20:20" x14ac:dyDescent="0.35">
      <c r="T16434" s="44">
        <v>16433</v>
      </c>
    </row>
    <row r="16435" spans="20:20" x14ac:dyDescent="0.35">
      <c r="T16435" s="44">
        <v>16434</v>
      </c>
    </row>
    <row r="16436" spans="20:20" x14ac:dyDescent="0.35">
      <c r="T16436" s="44">
        <v>16435</v>
      </c>
    </row>
    <row r="16437" spans="20:20" x14ac:dyDescent="0.35">
      <c r="T16437" s="44">
        <v>16436</v>
      </c>
    </row>
    <row r="16438" spans="20:20" x14ac:dyDescent="0.35">
      <c r="T16438" s="44">
        <v>16437</v>
      </c>
    </row>
    <row r="16439" spans="20:20" x14ac:dyDescent="0.35">
      <c r="T16439" s="44">
        <v>16438</v>
      </c>
    </row>
    <row r="16440" spans="20:20" x14ac:dyDescent="0.35">
      <c r="T16440" s="44">
        <v>16439</v>
      </c>
    </row>
    <row r="16441" spans="20:20" x14ac:dyDescent="0.35">
      <c r="T16441" s="44">
        <v>16440</v>
      </c>
    </row>
    <row r="16442" spans="20:20" x14ac:dyDescent="0.35">
      <c r="T16442" s="44">
        <v>16441</v>
      </c>
    </row>
    <row r="16443" spans="20:20" x14ac:dyDescent="0.35">
      <c r="T16443" s="44">
        <v>16442</v>
      </c>
    </row>
    <row r="16444" spans="20:20" x14ac:dyDescent="0.35">
      <c r="T16444" s="44">
        <v>16443</v>
      </c>
    </row>
    <row r="16445" spans="20:20" x14ac:dyDescent="0.35">
      <c r="T16445" s="44">
        <v>16444</v>
      </c>
    </row>
    <row r="16446" spans="20:20" x14ac:dyDescent="0.35">
      <c r="T16446" s="44">
        <v>16445</v>
      </c>
    </row>
    <row r="16447" spans="20:20" x14ac:dyDescent="0.35">
      <c r="T16447" s="44">
        <v>16446</v>
      </c>
    </row>
    <row r="16448" spans="20:20" x14ac:dyDescent="0.35">
      <c r="T16448" s="44">
        <v>16447</v>
      </c>
    </row>
    <row r="16449" spans="20:20" x14ac:dyDescent="0.35">
      <c r="T16449" s="44">
        <v>16448</v>
      </c>
    </row>
    <row r="16450" spans="20:20" x14ac:dyDescent="0.35">
      <c r="T16450" s="44">
        <v>16449</v>
      </c>
    </row>
    <row r="16451" spans="20:20" x14ac:dyDescent="0.35">
      <c r="T16451" s="44">
        <v>16450</v>
      </c>
    </row>
    <row r="16452" spans="20:20" x14ac:dyDescent="0.35">
      <c r="T16452" s="44">
        <v>16451</v>
      </c>
    </row>
    <row r="16453" spans="20:20" x14ac:dyDescent="0.35">
      <c r="T16453" s="44">
        <v>16452</v>
      </c>
    </row>
    <row r="16454" spans="20:20" x14ac:dyDescent="0.35">
      <c r="T16454" s="44">
        <v>16453</v>
      </c>
    </row>
    <row r="16455" spans="20:20" x14ac:dyDescent="0.35">
      <c r="T16455" s="44">
        <v>16454</v>
      </c>
    </row>
    <row r="16456" spans="20:20" x14ac:dyDescent="0.35">
      <c r="T16456" s="44">
        <v>16455</v>
      </c>
    </row>
    <row r="16457" spans="20:20" x14ac:dyDescent="0.35">
      <c r="T16457" s="44">
        <v>16456</v>
      </c>
    </row>
    <row r="16458" spans="20:20" x14ac:dyDescent="0.35">
      <c r="T16458" s="44">
        <v>16457</v>
      </c>
    </row>
    <row r="16459" spans="20:20" x14ac:dyDescent="0.35">
      <c r="T16459" s="44">
        <v>16458</v>
      </c>
    </row>
    <row r="16460" spans="20:20" x14ac:dyDescent="0.35">
      <c r="T16460" s="44">
        <v>16459</v>
      </c>
    </row>
    <row r="16461" spans="20:20" x14ac:dyDescent="0.35">
      <c r="T16461" s="44">
        <v>16460</v>
      </c>
    </row>
    <row r="16462" spans="20:20" x14ac:dyDescent="0.35">
      <c r="T16462" s="44">
        <v>16461</v>
      </c>
    </row>
    <row r="16463" spans="20:20" x14ac:dyDescent="0.35">
      <c r="T16463" s="44">
        <v>16462</v>
      </c>
    </row>
    <row r="16464" spans="20:20" x14ac:dyDescent="0.35">
      <c r="T16464" s="44">
        <v>16463</v>
      </c>
    </row>
    <row r="16465" spans="20:20" x14ac:dyDescent="0.35">
      <c r="T16465" s="44">
        <v>16464</v>
      </c>
    </row>
    <row r="16466" spans="20:20" x14ac:dyDescent="0.35">
      <c r="T16466" s="44">
        <v>16465</v>
      </c>
    </row>
    <row r="16467" spans="20:20" x14ac:dyDescent="0.35">
      <c r="T16467" s="44">
        <v>16466</v>
      </c>
    </row>
    <row r="16468" spans="20:20" x14ac:dyDescent="0.35">
      <c r="T16468" s="44">
        <v>16467</v>
      </c>
    </row>
    <row r="16469" spans="20:20" x14ac:dyDescent="0.35">
      <c r="T16469" s="44">
        <v>16468</v>
      </c>
    </row>
    <row r="16470" spans="20:20" x14ac:dyDescent="0.35">
      <c r="T16470" s="44">
        <v>16469</v>
      </c>
    </row>
    <row r="16471" spans="20:20" x14ac:dyDescent="0.35">
      <c r="T16471" s="44">
        <v>16470</v>
      </c>
    </row>
    <row r="16472" spans="20:20" x14ac:dyDescent="0.35">
      <c r="T16472" s="44">
        <v>16471</v>
      </c>
    </row>
    <row r="16473" spans="20:20" x14ac:dyDescent="0.35">
      <c r="T16473" s="44">
        <v>16472</v>
      </c>
    </row>
    <row r="16474" spans="20:20" x14ac:dyDescent="0.35">
      <c r="T16474" s="44">
        <v>16473</v>
      </c>
    </row>
    <row r="16475" spans="20:20" x14ac:dyDescent="0.35">
      <c r="T16475" s="44">
        <v>16474</v>
      </c>
    </row>
    <row r="16476" spans="20:20" x14ac:dyDescent="0.35">
      <c r="T16476" s="44">
        <v>16475</v>
      </c>
    </row>
    <row r="16477" spans="20:20" x14ac:dyDescent="0.35">
      <c r="T16477" s="44">
        <v>16476</v>
      </c>
    </row>
    <row r="16478" spans="20:20" x14ac:dyDescent="0.35">
      <c r="T16478" s="44">
        <v>16477</v>
      </c>
    </row>
    <row r="16479" spans="20:20" x14ac:dyDescent="0.35">
      <c r="T16479" s="44">
        <v>16478</v>
      </c>
    </row>
    <row r="16480" spans="20:20" x14ac:dyDescent="0.35">
      <c r="T16480" s="44">
        <v>16479</v>
      </c>
    </row>
    <row r="16481" spans="20:20" x14ac:dyDescent="0.35">
      <c r="T16481" s="44">
        <v>16480</v>
      </c>
    </row>
    <row r="16482" spans="20:20" x14ac:dyDescent="0.35">
      <c r="T16482" s="44">
        <v>16481</v>
      </c>
    </row>
    <row r="16483" spans="20:20" x14ac:dyDescent="0.35">
      <c r="T16483" s="44">
        <v>16482</v>
      </c>
    </row>
    <row r="16484" spans="20:20" x14ac:dyDescent="0.35">
      <c r="T16484" s="44">
        <v>16483</v>
      </c>
    </row>
    <row r="16485" spans="20:20" x14ac:dyDescent="0.35">
      <c r="T16485" s="44">
        <v>16484</v>
      </c>
    </row>
    <row r="16486" spans="20:20" x14ac:dyDescent="0.35">
      <c r="T16486" s="44">
        <v>16485</v>
      </c>
    </row>
    <row r="16487" spans="20:20" x14ac:dyDescent="0.35">
      <c r="T16487" s="44">
        <v>16486</v>
      </c>
    </row>
    <row r="16488" spans="20:20" x14ac:dyDescent="0.35">
      <c r="T16488" s="44">
        <v>16487</v>
      </c>
    </row>
    <row r="16489" spans="20:20" x14ac:dyDescent="0.35">
      <c r="T16489" s="44">
        <v>16488</v>
      </c>
    </row>
    <row r="16490" spans="20:20" x14ac:dyDescent="0.35">
      <c r="T16490" s="44">
        <v>16489</v>
      </c>
    </row>
    <row r="16491" spans="20:20" x14ac:dyDescent="0.35">
      <c r="T16491" s="44">
        <v>16490</v>
      </c>
    </row>
    <row r="16492" spans="20:20" x14ac:dyDescent="0.35">
      <c r="T16492" s="44">
        <v>16491</v>
      </c>
    </row>
    <row r="16493" spans="20:20" x14ac:dyDescent="0.35">
      <c r="T16493" s="44">
        <v>16492</v>
      </c>
    </row>
    <row r="16494" spans="20:20" x14ac:dyDescent="0.35">
      <c r="T16494" s="44">
        <v>16493</v>
      </c>
    </row>
    <row r="16495" spans="20:20" x14ac:dyDescent="0.35">
      <c r="T16495" s="44">
        <v>16494</v>
      </c>
    </row>
    <row r="16496" spans="20:20" x14ac:dyDescent="0.35">
      <c r="T16496" s="44">
        <v>16495</v>
      </c>
    </row>
    <row r="16497" spans="20:20" x14ac:dyDescent="0.35">
      <c r="T16497" s="44">
        <v>16496</v>
      </c>
    </row>
    <row r="16498" spans="20:20" x14ac:dyDescent="0.35">
      <c r="T16498" s="44">
        <v>16497</v>
      </c>
    </row>
    <row r="16499" spans="20:20" x14ac:dyDescent="0.35">
      <c r="T16499" s="44">
        <v>16498</v>
      </c>
    </row>
    <row r="16500" spans="20:20" x14ac:dyDescent="0.35">
      <c r="T16500" s="44">
        <v>16499</v>
      </c>
    </row>
    <row r="16501" spans="20:20" x14ac:dyDescent="0.35">
      <c r="T16501" s="44">
        <v>16500</v>
      </c>
    </row>
    <row r="16502" spans="20:20" x14ac:dyDescent="0.35">
      <c r="T16502" s="44">
        <v>16501</v>
      </c>
    </row>
    <row r="16503" spans="20:20" x14ac:dyDescent="0.35">
      <c r="T16503" s="44">
        <v>16502</v>
      </c>
    </row>
    <row r="16504" spans="20:20" x14ac:dyDescent="0.35">
      <c r="T16504" s="44">
        <v>16503</v>
      </c>
    </row>
    <row r="16505" spans="20:20" x14ac:dyDescent="0.35">
      <c r="T16505" s="44">
        <v>16504</v>
      </c>
    </row>
    <row r="16506" spans="20:20" x14ac:dyDescent="0.35">
      <c r="T16506" s="44">
        <v>16505</v>
      </c>
    </row>
    <row r="16507" spans="20:20" x14ac:dyDescent="0.35">
      <c r="T16507" s="44">
        <v>16506</v>
      </c>
    </row>
    <row r="16508" spans="20:20" x14ac:dyDescent="0.35">
      <c r="T16508" s="44">
        <v>16507</v>
      </c>
    </row>
    <row r="16509" spans="20:20" x14ac:dyDescent="0.35">
      <c r="T16509" s="44">
        <v>16508</v>
      </c>
    </row>
    <row r="16510" spans="20:20" x14ac:dyDescent="0.35">
      <c r="T16510" s="44">
        <v>16509</v>
      </c>
    </row>
    <row r="16511" spans="20:20" x14ac:dyDescent="0.35">
      <c r="T16511" s="44">
        <v>16510</v>
      </c>
    </row>
    <row r="16512" spans="20:20" x14ac:dyDescent="0.35">
      <c r="T16512" s="44">
        <v>16511</v>
      </c>
    </row>
    <row r="16513" spans="20:20" x14ac:dyDescent="0.35">
      <c r="T16513" s="44">
        <v>16512</v>
      </c>
    </row>
    <row r="16514" spans="20:20" x14ac:dyDescent="0.35">
      <c r="T16514" s="44">
        <v>16513</v>
      </c>
    </row>
    <row r="16515" spans="20:20" x14ac:dyDescent="0.35">
      <c r="T16515" s="44">
        <v>16514</v>
      </c>
    </row>
    <row r="16516" spans="20:20" x14ac:dyDescent="0.35">
      <c r="T16516" s="44">
        <v>16515</v>
      </c>
    </row>
    <row r="16517" spans="20:20" x14ac:dyDescent="0.35">
      <c r="T16517" s="44">
        <v>16516</v>
      </c>
    </row>
    <row r="16518" spans="20:20" x14ac:dyDescent="0.35">
      <c r="T16518" s="44">
        <v>16517</v>
      </c>
    </row>
    <row r="16519" spans="20:20" x14ac:dyDescent="0.35">
      <c r="T16519" s="44">
        <v>16518</v>
      </c>
    </row>
    <row r="16520" spans="20:20" x14ac:dyDescent="0.35">
      <c r="T16520" s="44">
        <v>16519</v>
      </c>
    </row>
    <row r="16521" spans="20:20" x14ac:dyDescent="0.35">
      <c r="T16521" s="44">
        <v>16520</v>
      </c>
    </row>
    <row r="16522" spans="20:20" x14ac:dyDescent="0.35">
      <c r="T16522" s="44">
        <v>16521</v>
      </c>
    </row>
    <row r="16523" spans="20:20" x14ac:dyDescent="0.35">
      <c r="T16523" s="44">
        <v>16522</v>
      </c>
    </row>
    <row r="16524" spans="20:20" x14ac:dyDescent="0.35">
      <c r="T16524" s="44">
        <v>16523</v>
      </c>
    </row>
    <row r="16525" spans="20:20" x14ac:dyDescent="0.35">
      <c r="T16525" s="44">
        <v>16524</v>
      </c>
    </row>
    <row r="16526" spans="20:20" x14ac:dyDescent="0.35">
      <c r="T16526" s="44">
        <v>16525</v>
      </c>
    </row>
    <row r="16527" spans="20:20" x14ac:dyDescent="0.35">
      <c r="T16527" s="44">
        <v>16526</v>
      </c>
    </row>
    <row r="16528" spans="20:20" x14ac:dyDescent="0.35">
      <c r="T16528" s="44">
        <v>16527</v>
      </c>
    </row>
    <row r="16529" spans="20:20" x14ac:dyDescent="0.35">
      <c r="T16529" s="44">
        <v>16528</v>
      </c>
    </row>
    <row r="16530" spans="20:20" x14ac:dyDescent="0.35">
      <c r="T16530" s="44">
        <v>16529</v>
      </c>
    </row>
    <row r="16531" spans="20:20" x14ac:dyDescent="0.35">
      <c r="T16531" s="44">
        <v>16530</v>
      </c>
    </row>
    <row r="16532" spans="20:20" x14ac:dyDescent="0.35">
      <c r="T16532" s="44">
        <v>16531</v>
      </c>
    </row>
    <row r="16533" spans="20:20" x14ac:dyDescent="0.35">
      <c r="T16533" s="44">
        <v>16532</v>
      </c>
    </row>
    <row r="16534" spans="20:20" x14ac:dyDescent="0.35">
      <c r="T16534" s="44">
        <v>16533</v>
      </c>
    </row>
    <row r="16535" spans="20:20" x14ac:dyDescent="0.35">
      <c r="T16535" s="44">
        <v>16534</v>
      </c>
    </row>
    <row r="16536" spans="20:20" x14ac:dyDescent="0.35">
      <c r="T16536" s="44">
        <v>16535</v>
      </c>
    </row>
    <row r="16537" spans="20:20" x14ac:dyDescent="0.35">
      <c r="T16537" s="44">
        <v>16536</v>
      </c>
    </row>
    <row r="16538" spans="20:20" x14ac:dyDescent="0.35">
      <c r="T16538" s="44">
        <v>16537</v>
      </c>
    </row>
    <row r="16539" spans="20:20" x14ac:dyDescent="0.35">
      <c r="T16539" s="44">
        <v>16538</v>
      </c>
    </row>
    <row r="16540" spans="20:20" x14ac:dyDescent="0.35">
      <c r="T16540" s="44">
        <v>16539</v>
      </c>
    </row>
    <row r="16541" spans="20:20" x14ac:dyDescent="0.35">
      <c r="T16541" s="44">
        <v>16540</v>
      </c>
    </row>
    <row r="16542" spans="20:20" x14ac:dyDescent="0.35">
      <c r="T16542" s="44">
        <v>16541</v>
      </c>
    </row>
    <row r="16543" spans="20:20" x14ac:dyDescent="0.35">
      <c r="T16543" s="44">
        <v>16542</v>
      </c>
    </row>
    <row r="16544" spans="20:20" x14ac:dyDescent="0.35">
      <c r="T16544" s="44">
        <v>16543</v>
      </c>
    </row>
    <row r="16545" spans="20:20" x14ac:dyDescent="0.35">
      <c r="T16545" s="44">
        <v>16544</v>
      </c>
    </row>
    <row r="16546" spans="20:20" x14ac:dyDescent="0.35">
      <c r="T16546" s="44">
        <v>16545</v>
      </c>
    </row>
    <row r="16547" spans="20:20" x14ac:dyDescent="0.35">
      <c r="T16547" s="44">
        <v>16546</v>
      </c>
    </row>
    <row r="16548" spans="20:20" x14ac:dyDescent="0.35">
      <c r="T16548" s="44">
        <v>16547</v>
      </c>
    </row>
    <row r="16549" spans="20:20" x14ac:dyDescent="0.35">
      <c r="T16549" s="44">
        <v>16548</v>
      </c>
    </row>
    <row r="16550" spans="20:20" x14ac:dyDescent="0.35">
      <c r="T16550" s="44">
        <v>16549</v>
      </c>
    </row>
    <row r="16551" spans="20:20" x14ac:dyDescent="0.35">
      <c r="T16551" s="44">
        <v>16550</v>
      </c>
    </row>
    <row r="16552" spans="20:20" x14ac:dyDescent="0.35">
      <c r="T16552" s="44">
        <v>16551</v>
      </c>
    </row>
    <row r="16553" spans="20:20" x14ac:dyDescent="0.35">
      <c r="T16553" s="44">
        <v>16552</v>
      </c>
    </row>
    <row r="16554" spans="20:20" x14ac:dyDescent="0.35">
      <c r="T16554" s="44">
        <v>16553</v>
      </c>
    </row>
    <row r="16555" spans="20:20" x14ac:dyDescent="0.35">
      <c r="T16555" s="44">
        <v>16554</v>
      </c>
    </row>
    <row r="16556" spans="20:20" x14ac:dyDescent="0.35">
      <c r="T16556" s="44">
        <v>16555</v>
      </c>
    </row>
    <row r="16557" spans="20:20" x14ac:dyDescent="0.35">
      <c r="T16557" s="44">
        <v>16556</v>
      </c>
    </row>
    <row r="16558" spans="20:20" x14ac:dyDescent="0.35">
      <c r="T16558" s="44">
        <v>16557</v>
      </c>
    </row>
    <row r="16559" spans="20:20" x14ac:dyDescent="0.35">
      <c r="T16559" s="44">
        <v>16558</v>
      </c>
    </row>
    <row r="16560" spans="20:20" x14ac:dyDescent="0.35">
      <c r="T16560" s="44">
        <v>16559</v>
      </c>
    </row>
    <row r="16561" spans="20:20" x14ac:dyDescent="0.35">
      <c r="T16561" s="44">
        <v>16560</v>
      </c>
    </row>
    <row r="16562" spans="20:20" x14ac:dyDescent="0.35">
      <c r="T16562" s="44">
        <v>16561</v>
      </c>
    </row>
    <row r="16563" spans="20:20" x14ac:dyDescent="0.35">
      <c r="T16563" s="44">
        <v>16562</v>
      </c>
    </row>
    <row r="16564" spans="20:20" x14ac:dyDescent="0.35">
      <c r="T16564" s="44">
        <v>16563</v>
      </c>
    </row>
    <row r="16565" spans="20:20" x14ac:dyDescent="0.35">
      <c r="T16565" s="44">
        <v>16564</v>
      </c>
    </row>
    <row r="16566" spans="20:20" x14ac:dyDescent="0.35">
      <c r="T16566" s="44">
        <v>16565</v>
      </c>
    </row>
    <row r="16567" spans="20:20" x14ac:dyDescent="0.35">
      <c r="T16567" s="44">
        <v>16566</v>
      </c>
    </row>
    <row r="16568" spans="20:20" x14ac:dyDescent="0.35">
      <c r="T16568" s="44">
        <v>16567</v>
      </c>
    </row>
    <row r="16569" spans="20:20" x14ac:dyDescent="0.35">
      <c r="T16569" s="44">
        <v>16568</v>
      </c>
    </row>
    <row r="16570" spans="20:20" x14ac:dyDescent="0.35">
      <c r="T16570" s="44">
        <v>16569</v>
      </c>
    </row>
    <row r="16571" spans="20:20" x14ac:dyDescent="0.35">
      <c r="T16571" s="44">
        <v>16570</v>
      </c>
    </row>
    <row r="16572" spans="20:20" x14ac:dyDescent="0.35">
      <c r="T16572" s="44">
        <v>16571</v>
      </c>
    </row>
    <row r="16573" spans="20:20" x14ac:dyDescent="0.35">
      <c r="T16573" s="44">
        <v>16572</v>
      </c>
    </row>
    <row r="16574" spans="20:20" x14ac:dyDescent="0.35">
      <c r="T16574" s="44">
        <v>16573</v>
      </c>
    </row>
    <row r="16575" spans="20:20" x14ac:dyDescent="0.35">
      <c r="T16575" s="44">
        <v>16574</v>
      </c>
    </row>
    <row r="16576" spans="20:20" x14ac:dyDescent="0.35">
      <c r="T16576" s="44">
        <v>16575</v>
      </c>
    </row>
    <row r="16577" spans="20:20" x14ac:dyDescent="0.35">
      <c r="T16577" s="44">
        <v>16576</v>
      </c>
    </row>
    <row r="16578" spans="20:20" x14ac:dyDescent="0.35">
      <c r="T16578" s="44">
        <v>16577</v>
      </c>
    </row>
    <row r="16579" spans="20:20" x14ac:dyDescent="0.35">
      <c r="T16579" s="44">
        <v>16578</v>
      </c>
    </row>
    <row r="16580" spans="20:20" x14ac:dyDescent="0.35">
      <c r="T16580" s="44">
        <v>16579</v>
      </c>
    </row>
    <row r="16581" spans="20:20" x14ac:dyDescent="0.35">
      <c r="T16581" s="44">
        <v>16580</v>
      </c>
    </row>
    <row r="16582" spans="20:20" x14ac:dyDescent="0.35">
      <c r="T16582" s="44">
        <v>16581</v>
      </c>
    </row>
    <row r="16583" spans="20:20" x14ac:dyDescent="0.35">
      <c r="T16583" s="44">
        <v>16582</v>
      </c>
    </row>
    <row r="16584" spans="20:20" x14ac:dyDescent="0.35">
      <c r="T16584" s="44">
        <v>16583</v>
      </c>
    </row>
    <row r="16585" spans="20:20" x14ac:dyDescent="0.35">
      <c r="T16585" s="44">
        <v>16584</v>
      </c>
    </row>
    <row r="16586" spans="20:20" x14ac:dyDescent="0.35">
      <c r="T16586" s="44">
        <v>16585</v>
      </c>
    </row>
    <row r="16587" spans="20:20" x14ac:dyDescent="0.35">
      <c r="T16587" s="44">
        <v>16586</v>
      </c>
    </row>
    <row r="16588" spans="20:20" x14ac:dyDescent="0.35">
      <c r="T16588" s="44">
        <v>16587</v>
      </c>
    </row>
    <row r="16589" spans="20:20" x14ac:dyDescent="0.35">
      <c r="T16589" s="44">
        <v>16588</v>
      </c>
    </row>
    <row r="16590" spans="20:20" x14ac:dyDescent="0.35">
      <c r="T16590" s="44">
        <v>16589</v>
      </c>
    </row>
    <row r="16591" spans="20:20" x14ac:dyDescent="0.35">
      <c r="T16591" s="44">
        <v>16590</v>
      </c>
    </row>
    <row r="16592" spans="20:20" x14ac:dyDescent="0.35">
      <c r="T16592" s="44">
        <v>16591</v>
      </c>
    </row>
    <row r="16593" spans="20:20" x14ac:dyDescent="0.35">
      <c r="T16593" s="44">
        <v>16592</v>
      </c>
    </row>
    <row r="16594" spans="20:20" x14ac:dyDescent="0.35">
      <c r="T16594" s="44">
        <v>16593</v>
      </c>
    </row>
    <row r="16595" spans="20:20" x14ac:dyDescent="0.35">
      <c r="T16595" s="44">
        <v>16594</v>
      </c>
    </row>
    <row r="16596" spans="20:20" x14ac:dyDescent="0.35">
      <c r="T16596" s="44">
        <v>16595</v>
      </c>
    </row>
    <row r="16597" spans="20:20" x14ac:dyDescent="0.35">
      <c r="T16597" s="44">
        <v>16596</v>
      </c>
    </row>
    <row r="16598" spans="20:20" x14ac:dyDescent="0.35">
      <c r="T16598" s="44">
        <v>16597</v>
      </c>
    </row>
    <row r="16599" spans="20:20" x14ac:dyDescent="0.35">
      <c r="T16599" s="44">
        <v>16598</v>
      </c>
    </row>
    <row r="16600" spans="20:20" x14ac:dyDescent="0.35">
      <c r="T16600" s="44">
        <v>16599</v>
      </c>
    </row>
    <row r="16601" spans="20:20" x14ac:dyDescent="0.35">
      <c r="T16601" s="44">
        <v>16600</v>
      </c>
    </row>
    <row r="16602" spans="20:20" x14ac:dyDescent="0.35">
      <c r="T16602" s="44">
        <v>16601</v>
      </c>
    </row>
    <row r="16603" spans="20:20" x14ac:dyDescent="0.35">
      <c r="T16603" s="44">
        <v>16602</v>
      </c>
    </row>
    <row r="16604" spans="20:20" x14ac:dyDescent="0.35">
      <c r="T16604" s="44">
        <v>16603</v>
      </c>
    </row>
    <row r="16605" spans="20:20" x14ac:dyDescent="0.35">
      <c r="T16605" s="44">
        <v>16604</v>
      </c>
    </row>
    <row r="16606" spans="20:20" x14ac:dyDescent="0.35">
      <c r="T16606" s="44">
        <v>16605</v>
      </c>
    </row>
    <row r="16607" spans="20:20" x14ac:dyDescent="0.35">
      <c r="T16607" s="44">
        <v>16606</v>
      </c>
    </row>
    <row r="16608" spans="20:20" x14ac:dyDescent="0.35">
      <c r="T16608" s="44">
        <v>16607</v>
      </c>
    </row>
    <row r="16609" spans="20:20" x14ac:dyDescent="0.35">
      <c r="T16609" s="44">
        <v>16608</v>
      </c>
    </row>
    <row r="16610" spans="20:20" x14ac:dyDescent="0.35">
      <c r="T16610" s="44">
        <v>16609</v>
      </c>
    </row>
    <row r="16611" spans="20:20" x14ac:dyDescent="0.35">
      <c r="T16611" s="44">
        <v>16610</v>
      </c>
    </row>
    <row r="16612" spans="20:20" x14ac:dyDescent="0.35">
      <c r="T16612" s="44">
        <v>16611</v>
      </c>
    </row>
    <row r="16613" spans="20:20" x14ac:dyDescent="0.35">
      <c r="T16613" s="44">
        <v>16612</v>
      </c>
    </row>
    <row r="16614" spans="20:20" x14ac:dyDescent="0.35">
      <c r="T16614" s="44">
        <v>16613</v>
      </c>
    </row>
    <row r="16615" spans="20:20" x14ac:dyDescent="0.35">
      <c r="T16615" s="44">
        <v>16614</v>
      </c>
    </row>
    <row r="16616" spans="20:20" x14ac:dyDescent="0.35">
      <c r="T16616" s="44">
        <v>16615</v>
      </c>
    </row>
    <row r="16617" spans="20:20" x14ac:dyDescent="0.35">
      <c r="T16617" s="44">
        <v>16616</v>
      </c>
    </row>
    <row r="16618" spans="20:20" x14ac:dyDescent="0.35">
      <c r="T16618" s="44">
        <v>16617</v>
      </c>
    </row>
    <row r="16619" spans="20:20" x14ac:dyDescent="0.35">
      <c r="T16619" s="44">
        <v>16618</v>
      </c>
    </row>
    <row r="16620" spans="20:20" x14ac:dyDescent="0.35">
      <c r="T16620" s="44">
        <v>16619</v>
      </c>
    </row>
    <row r="16621" spans="20:20" x14ac:dyDescent="0.35">
      <c r="T16621" s="44">
        <v>16620</v>
      </c>
    </row>
    <row r="16622" spans="20:20" x14ac:dyDescent="0.35">
      <c r="T16622" s="44">
        <v>16621</v>
      </c>
    </row>
    <row r="16623" spans="20:20" x14ac:dyDescent="0.35">
      <c r="T16623" s="44">
        <v>16622</v>
      </c>
    </row>
    <row r="16624" spans="20:20" x14ac:dyDescent="0.35">
      <c r="T16624" s="44">
        <v>16623</v>
      </c>
    </row>
    <row r="16625" spans="20:20" x14ac:dyDescent="0.35">
      <c r="T16625" s="44">
        <v>16624</v>
      </c>
    </row>
    <row r="16626" spans="20:20" x14ac:dyDescent="0.35">
      <c r="T16626" s="44">
        <v>16625</v>
      </c>
    </row>
    <row r="16627" spans="20:20" x14ac:dyDescent="0.35">
      <c r="T16627" s="44">
        <v>16626</v>
      </c>
    </row>
    <row r="16628" spans="20:20" x14ac:dyDescent="0.35">
      <c r="T16628" s="44">
        <v>16627</v>
      </c>
    </row>
    <row r="16629" spans="20:20" x14ac:dyDescent="0.35">
      <c r="T16629" s="44">
        <v>16628</v>
      </c>
    </row>
    <row r="16630" spans="20:20" x14ac:dyDescent="0.35">
      <c r="T16630" s="44">
        <v>16629</v>
      </c>
    </row>
    <row r="16631" spans="20:20" x14ac:dyDescent="0.35">
      <c r="T16631" s="44">
        <v>16630</v>
      </c>
    </row>
    <row r="16632" spans="20:20" x14ac:dyDescent="0.35">
      <c r="T16632" s="44">
        <v>16631</v>
      </c>
    </row>
    <row r="16633" spans="20:20" x14ac:dyDescent="0.35">
      <c r="T16633" s="44">
        <v>16632</v>
      </c>
    </row>
    <row r="16634" spans="20:20" x14ac:dyDescent="0.35">
      <c r="T16634" s="44">
        <v>16633</v>
      </c>
    </row>
    <row r="16635" spans="20:20" x14ac:dyDescent="0.35">
      <c r="T16635" s="44">
        <v>16634</v>
      </c>
    </row>
    <row r="16636" spans="20:20" x14ac:dyDescent="0.35">
      <c r="T16636" s="44">
        <v>16635</v>
      </c>
    </row>
    <row r="16637" spans="20:20" x14ac:dyDescent="0.35">
      <c r="T16637" s="44">
        <v>16636</v>
      </c>
    </row>
    <row r="16638" spans="20:20" x14ac:dyDescent="0.35">
      <c r="T16638" s="44">
        <v>16637</v>
      </c>
    </row>
    <row r="16639" spans="20:20" x14ac:dyDescent="0.35">
      <c r="T16639" s="44">
        <v>16638</v>
      </c>
    </row>
    <row r="16640" spans="20:20" x14ac:dyDescent="0.35">
      <c r="T16640" s="44">
        <v>16639</v>
      </c>
    </row>
    <row r="16641" spans="20:20" x14ac:dyDescent="0.35">
      <c r="T16641" s="44">
        <v>16640</v>
      </c>
    </row>
    <row r="16642" spans="20:20" x14ac:dyDescent="0.35">
      <c r="T16642" s="44">
        <v>16641</v>
      </c>
    </row>
    <row r="16643" spans="20:20" x14ac:dyDescent="0.35">
      <c r="T16643" s="44">
        <v>16642</v>
      </c>
    </row>
    <row r="16644" spans="20:20" x14ac:dyDescent="0.35">
      <c r="T16644" s="44">
        <v>16643</v>
      </c>
    </row>
    <row r="16645" spans="20:20" x14ac:dyDescent="0.35">
      <c r="T16645" s="44">
        <v>16644</v>
      </c>
    </row>
    <row r="16646" spans="20:20" x14ac:dyDescent="0.35">
      <c r="T16646" s="44">
        <v>16645</v>
      </c>
    </row>
    <row r="16647" spans="20:20" x14ac:dyDescent="0.35">
      <c r="T16647" s="44">
        <v>16646</v>
      </c>
    </row>
    <row r="16648" spans="20:20" x14ac:dyDescent="0.35">
      <c r="T16648" s="44">
        <v>16647</v>
      </c>
    </row>
    <row r="16649" spans="20:20" x14ac:dyDescent="0.35">
      <c r="T16649" s="44">
        <v>16648</v>
      </c>
    </row>
    <row r="16650" spans="20:20" x14ac:dyDescent="0.35">
      <c r="T16650" s="44">
        <v>16649</v>
      </c>
    </row>
    <row r="16651" spans="20:20" x14ac:dyDescent="0.35">
      <c r="T16651" s="44">
        <v>16650</v>
      </c>
    </row>
    <row r="16652" spans="20:20" x14ac:dyDescent="0.35">
      <c r="T16652" s="44">
        <v>16651</v>
      </c>
    </row>
    <row r="16653" spans="20:20" x14ac:dyDescent="0.35">
      <c r="T16653" s="44">
        <v>16652</v>
      </c>
    </row>
    <row r="16654" spans="20:20" x14ac:dyDescent="0.35">
      <c r="T16654" s="44">
        <v>16653</v>
      </c>
    </row>
    <row r="16655" spans="20:20" x14ac:dyDescent="0.35">
      <c r="T16655" s="44">
        <v>16654</v>
      </c>
    </row>
    <row r="16656" spans="20:20" x14ac:dyDescent="0.35">
      <c r="T16656" s="44">
        <v>16655</v>
      </c>
    </row>
    <row r="16657" spans="20:20" x14ac:dyDescent="0.35">
      <c r="T16657" s="44">
        <v>16656</v>
      </c>
    </row>
    <row r="16658" spans="20:20" x14ac:dyDescent="0.35">
      <c r="T16658" s="44">
        <v>16657</v>
      </c>
    </row>
    <row r="16659" spans="20:20" x14ac:dyDescent="0.35">
      <c r="T16659" s="44">
        <v>16658</v>
      </c>
    </row>
    <row r="16660" spans="20:20" x14ac:dyDescent="0.35">
      <c r="T16660" s="44">
        <v>16659</v>
      </c>
    </row>
    <row r="16661" spans="20:20" x14ac:dyDescent="0.35">
      <c r="T16661" s="44">
        <v>16660</v>
      </c>
    </row>
    <row r="16662" spans="20:20" x14ac:dyDescent="0.35">
      <c r="T16662" s="44">
        <v>16661</v>
      </c>
    </row>
    <row r="16663" spans="20:20" x14ac:dyDescent="0.35">
      <c r="T16663" s="44">
        <v>16662</v>
      </c>
    </row>
    <row r="16664" spans="20:20" x14ac:dyDescent="0.35">
      <c r="T16664" s="44">
        <v>16663</v>
      </c>
    </row>
    <row r="16665" spans="20:20" x14ac:dyDescent="0.35">
      <c r="T16665" s="44">
        <v>16664</v>
      </c>
    </row>
    <row r="16666" spans="20:20" x14ac:dyDescent="0.35">
      <c r="T16666" s="44">
        <v>16665</v>
      </c>
    </row>
    <row r="16667" spans="20:20" x14ac:dyDescent="0.35">
      <c r="T16667" s="44">
        <v>16666</v>
      </c>
    </row>
    <row r="16668" spans="20:20" x14ac:dyDescent="0.35">
      <c r="T16668" s="44">
        <v>16667</v>
      </c>
    </row>
    <row r="16669" spans="20:20" x14ac:dyDescent="0.35">
      <c r="T16669" s="44">
        <v>16668</v>
      </c>
    </row>
    <row r="16670" spans="20:20" x14ac:dyDescent="0.35">
      <c r="T16670" s="44">
        <v>16669</v>
      </c>
    </row>
    <row r="16671" spans="20:20" x14ac:dyDescent="0.35">
      <c r="T16671" s="44">
        <v>16670</v>
      </c>
    </row>
    <row r="16672" spans="20:20" x14ac:dyDescent="0.35">
      <c r="T16672" s="44">
        <v>16671</v>
      </c>
    </row>
    <row r="16673" spans="20:20" x14ac:dyDescent="0.35">
      <c r="T16673" s="44">
        <v>16672</v>
      </c>
    </row>
    <row r="16674" spans="20:20" x14ac:dyDescent="0.35">
      <c r="T16674" s="44">
        <v>16673</v>
      </c>
    </row>
    <row r="16675" spans="20:20" x14ac:dyDescent="0.35">
      <c r="T16675" s="44">
        <v>16674</v>
      </c>
    </row>
    <row r="16676" spans="20:20" x14ac:dyDescent="0.35">
      <c r="T16676" s="44">
        <v>16675</v>
      </c>
    </row>
    <row r="16677" spans="20:20" x14ac:dyDescent="0.35">
      <c r="T16677" s="44">
        <v>16676</v>
      </c>
    </row>
    <row r="16678" spans="20:20" x14ac:dyDescent="0.35">
      <c r="T16678" s="44">
        <v>16677</v>
      </c>
    </row>
    <row r="16679" spans="20:20" x14ac:dyDescent="0.35">
      <c r="T16679" s="44">
        <v>16678</v>
      </c>
    </row>
    <row r="16680" spans="20:20" x14ac:dyDescent="0.35">
      <c r="T16680" s="44">
        <v>16679</v>
      </c>
    </row>
    <row r="16681" spans="20:20" x14ac:dyDescent="0.35">
      <c r="T16681" s="44">
        <v>16680</v>
      </c>
    </row>
    <row r="16682" spans="20:20" x14ac:dyDescent="0.35">
      <c r="T16682" s="44">
        <v>16681</v>
      </c>
    </row>
    <row r="16683" spans="20:20" x14ac:dyDescent="0.35">
      <c r="T16683" s="44">
        <v>16682</v>
      </c>
    </row>
    <row r="16684" spans="20:20" x14ac:dyDescent="0.35">
      <c r="T16684" s="44">
        <v>16683</v>
      </c>
    </row>
    <row r="16685" spans="20:20" x14ac:dyDescent="0.35">
      <c r="T16685" s="44">
        <v>16684</v>
      </c>
    </row>
    <row r="16686" spans="20:20" x14ac:dyDescent="0.35">
      <c r="T16686" s="44">
        <v>16685</v>
      </c>
    </row>
    <row r="16687" spans="20:20" x14ac:dyDescent="0.35">
      <c r="T16687" s="44">
        <v>16686</v>
      </c>
    </row>
    <row r="16688" spans="20:20" x14ac:dyDescent="0.35">
      <c r="T16688" s="44">
        <v>16687</v>
      </c>
    </row>
    <row r="16689" spans="20:20" x14ac:dyDescent="0.35">
      <c r="T16689" s="44">
        <v>16688</v>
      </c>
    </row>
    <row r="16690" spans="20:20" x14ac:dyDescent="0.35">
      <c r="T16690" s="44">
        <v>16689</v>
      </c>
    </row>
    <row r="16691" spans="20:20" x14ac:dyDescent="0.35">
      <c r="T16691" s="44">
        <v>16690</v>
      </c>
    </row>
    <row r="16692" spans="20:20" x14ac:dyDescent="0.35">
      <c r="T16692" s="44">
        <v>16691</v>
      </c>
    </row>
    <row r="16693" spans="20:20" x14ac:dyDescent="0.35">
      <c r="T16693" s="44">
        <v>16692</v>
      </c>
    </row>
    <row r="16694" spans="20:20" x14ac:dyDescent="0.35">
      <c r="T16694" s="44">
        <v>16693</v>
      </c>
    </row>
    <row r="16695" spans="20:20" x14ac:dyDescent="0.35">
      <c r="T16695" s="44">
        <v>16694</v>
      </c>
    </row>
    <row r="16696" spans="20:20" x14ac:dyDescent="0.35">
      <c r="T16696" s="44">
        <v>16695</v>
      </c>
    </row>
    <row r="16697" spans="20:20" x14ac:dyDescent="0.35">
      <c r="T16697" s="44">
        <v>16696</v>
      </c>
    </row>
    <row r="16698" spans="20:20" x14ac:dyDescent="0.35">
      <c r="T16698" s="44">
        <v>16697</v>
      </c>
    </row>
    <row r="16699" spans="20:20" x14ac:dyDescent="0.35">
      <c r="T16699" s="44">
        <v>16698</v>
      </c>
    </row>
    <row r="16700" spans="20:20" x14ac:dyDescent="0.35">
      <c r="T16700" s="44">
        <v>16699</v>
      </c>
    </row>
    <row r="16701" spans="20:20" x14ac:dyDescent="0.35">
      <c r="T16701" s="44">
        <v>16700</v>
      </c>
    </row>
    <row r="16702" spans="20:20" x14ac:dyDescent="0.35">
      <c r="T16702" s="44">
        <v>16701</v>
      </c>
    </row>
    <row r="16703" spans="20:20" x14ac:dyDescent="0.35">
      <c r="T16703" s="44">
        <v>16702</v>
      </c>
    </row>
    <row r="16704" spans="20:20" x14ac:dyDescent="0.35">
      <c r="T16704" s="44">
        <v>16703</v>
      </c>
    </row>
    <row r="16705" spans="20:20" x14ac:dyDescent="0.35">
      <c r="T16705" s="44">
        <v>16704</v>
      </c>
    </row>
    <row r="16706" spans="20:20" x14ac:dyDescent="0.35">
      <c r="T16706" s="44">
        <v>16705</v>
      </c>
    </row>
    <row r="16707" spans="20:20" x14ac:dyDescent="0.35">
      <c r="T16707" s="44">
        <v>16706</v>
      </c>
    </row>
    <row r="16708" spans="20:20" x14ac:dyDescent="0.35">
      <c r="T16708" s="44">
        <v>16707</v>
      </c>
    </row>
    <row r="16709" spans="20:20" x14ac:dyDescent="0.35">
      <c r="T16709" s="44">
        <v>16708</v>
      </c>
    </row>
    <row r="16710" spans="20:20" x14ac:dyDescent="0.35">
      <c r="T16710" s="44">
        <v>16709</v>
      </c>
    </row>
    <row r="16711" spans="20:20" x14ac:dyDescent="0.35">
      <c r="T16711" s="44">
        <v>16710</v>
      </c>
    </row>
    <row r="16712" spans="20:20" x14ac:dyDescent="0.35">
      <c r="T16712" s="44">
        <v>16711</v>
      </c>
    </row>
    <row r="16713" spans="20:20" x14ac:dyDescent="0.35">
      <c r="T16713" s="44">
        <v>16712</v>
      </c>
    </row>
    <row r="16714" spans="20:20" x14ac:dyDescent="0.35">
      <c r="T16714" s="44">
        <v>16713</v>
      </c>
    </row>
    <row r="16715" spans="20:20" x14ac:dyDescent="0.35">
      <c r="T16715" s="44">
        <v>16714</v>
      </c>
    </row>
    <row r="16716" spans="20:20" x14ac:dyDescent="0.35">
      <c r="T16716" s="44">
        <v>16715</v>
      </c>
    </row>
    <row r="16717" spans="20:20" x14ac:dyDescent="0.35">
      <c r="T16717" s="44">
        <v>16716</v>
      </c>
    </row>
    <row r="16718" spans="20:20" x14ac:dyDescent="0.35">
      <c r="T16718" s="44">
        <v>16717</v>
      </c>
    </row>
    <row r="16719" spans="20:20" x14ac:dyDescent="0.35">
      <c r="T16719" s="44">
        <v>16718</v>
      </c>
    </row>
    <row r="16720" spans="20:20" x14ac:dyDescent="0.35">
      <c r="T16720" s="44">
        <v>16719</v>
      </c>
    </row>
    <row r="16721" spans="20:20" x14ac:dyDescent="0.35">
      <c r="T16721" s="44">
        <v>16720</v>
      </c>
    </row>
    <row r="16722" spans="20:20" x14ac:dyDescent="0.35">
      <c r="T16722" s="44">
        <v>16721</v>
      </c>
    </row>
    <row r="16723" spans="20:20" x14ac:dyDescent="0.35">
      <c r="T16723" s="44">
        <v>16722</v>
      </c>
    </row>
    <row r="16724" spans="20:20" x14ac:dyDescent="0.35">
      <c r="T16724" s="44">
        <v>16723</v>
      </c>
    </row>
    <row r="16725" spans="20:20" x14ac:dyDescent="0.35">
      <c r="T16725" s="44">
        <v>16724</v>
      </c>
    </row>
    <row r="16726" spans="20:20" x14ac:dyDescent="0.35">
      <c r="T16726" s="44">
        <v>16725</v>
      </c>
    </row>
    <row r="16727" spans="20:20" x14ac:dyDescent="0.35">
      <c r="T16727" s="44">
        <v>16726</v>
      </c>
    </row>
    <row r="16728" spans="20:20" x14ac:dyDescent="0.35">
      <c r="T16728" s="44">
        <v>16727</v>
      </c>
    </row>
    <row r="16729" spans="20:20" x14ac:dyDescent="0.35">
      <c r="T16729" s="44">
        <v>16728</v>
      </c>
    </row>
    <row r="16730" spans="20:20" x14ac:dyDescent="0.35">
      <c r="T16730" s="44">
        <v>16729</v>
      </c>
    </row>
    <row r="16731" spans="20:20" x14ac:dyDescent="0.35">
      <c r="T16731" s="44">
        <v>16730</v>
      </c>
    </row>
    <row r="16732" spans="20:20" x14ac:dyDescent="0.35">
      <c r="T16732" s="44">
        <v>16731</v>
      </c>
    </row>
    <row r="16733" spans="20:20" x14ac:dyDescent="0.35">
      <c r="T16733" s="44">
        <v>16732</v>
      </c>
    </row>
    <row r="16734" spans="20:20" x14ac:dyDescent="0.35">
      <c r="T16734" s="44">
        <v>16733</v>
      </c>
    </row>
    <row r="16735" spans="20:20" x14ac:dyDescent="0.35">
      <c r="T16735" s="44">
        <v>16734</v>
      </c>
    </row>
    <row r="16736" spans="20:20" x14ac:dyDescent="0.35">
      <c r="T16736" s="44">
        <v>16735</v>
      </c>
    </row>
    <row r="16737" spans="20:20" x14ac:dyDescent="0.35">
      <c r="T16737" s="44">
        <v>16736</v>
      </c>
    </row>
    <row r="16738" spans="20:20" x14ac:dyDescent="0.35">
      <c r="T16738" s="44">
        <v>16737</v>
      </c>
    </row>
    <row r="16739" spans="20:20" x14ac:dyDescent="0.35">
      <c r="T16739" s="44">
        <v>16738</v>
      </c>
    </row>
    <row r="16740" spans="20:20" x14ac:dyDescent="0.35">
      <c r="T16740" s="44">
        <v>16739</v>
      </c>
    </row>
    <row r="16741" spans="20:20" x14ac:dyDescent="0.35">
      <c r="T16741" s="44">
        <v>16740</v>
      </c>
    </row>
    <row r="16742" spans="20:20" x14ac:dyDescent="0.35">
      <c r="T16742" s="44">
        <v>16741</v>
      </c>
    </row>
    <row r="16743" spans="20:20" x14ac:dyDescent="0.35">
      <c r="T16743" s="44">
        <v>16742</v>
      </c>
    </row>
    <row r="16744" spans="20:20" x14ac:dyDescent="0.35">
      <c r="T16744" s="44">
        <v>16743</v>
      </c>
    </row>
    <row r="16745" spans="20:20" x14ac:dyDescent="0.35">
      <c r="T16745" s="44">
        <v>16744</v>
      </c>
    </row>
    <row r="16746" spans="20:20" x14ac:dyDescent="0.35">
      <c r="T16746" s="44">
        <v>16745</v>
      </c>
    </row>
    <row r="16747" spans="20:20" x14ac:dyDescent="0.35">
      <c r="T16747" s="44">
        <v>16746</v>
      </c>
    </row>
    <row r="16748" spans="20:20" x14ac:dyDescent="0.35">
      <c r="T16748" s="44">
        <v>16747</v>
      </c>
    </row>
    <row r="16749" spans="20:20" x14ac:dyDescent="0.35">
      <c r="T16749" s="44">
        <v>16748</v>
      </c>
    </row>
    <row r="16750" spans="20:20" x14ac:dyDescent="0.35">
      <c r="T16750" s="44">
        <v>16749</v>
      </c>
    </row>
    <row r="16751" spans="20:20" x14ac:dyDescent="0.35">
      <c r="T16751" s="44">
        <v>16750</v>
      </c>
    </row>
    <row r="16752" spans="20:20" x14ac:dyDescent="0.35">
      <c r="T16752" s="44">
        <v>16751</v>
      </c>
    </row>
    <row r="16753" spans="20:20" x14ac:dyDescent="0.35">
      <c r="T16753" s="44">
        <v>16752</v>
      </c>
    </row>
    <row r="16754" spans="20:20" x14ac:dyDescent="0.35">
      <c r="T16754" s="44">
        <v>16753</v>
      </c>
    </row>
    <row r="16755" spans="20:20" x14ac:dyDescent="0.35">
      <c r="T16755" s="44">
        <v>16754</v>
      </c>
    </row>
    <row r="16756" spans="20:20" x14ac:dyDescent="0.35">
      <c r="T16756" s="44">
        <v>16755</v>
      </c>
    </row>
    <row r="16757" spans="20:20" x14ac:dyDescent="0.35">
      <c r="T16757" s="44">
        <v>16756</v>
      </c>
    </row>
    <row r="16758" spans="20:20" x14ac:dyDescent="0.35">
      <c r="T16758" s="44">
        <v>16757</v>
      </c>
    </row>
    <row r="16759" spans="20:20" x14ac:dyDescent="0.35">
      <c r="T16759" s="44">
        <v>16758</v>
      </c>
    </row>
    <row r="16760" spans="20:20" x14ac:dyDescent="0.35">
      <c r="T16760" s="44">
        <v>16759</v>
      </c>
    </row>
    <row r="16761" spans="20:20" x14ac:dyDescent="0.35">
      <c r="T16761" s="44">
        <v>16760</v>
      </c>
    </row>
    <row r="16762" spans="20:20" x14ac:dyDescent="0.35">
      <c r="T16762" s="44">
        <v>16761</v>
      </c>
    </row>
    <row r="16763" spans="20:20" x14ac:dyDescent="0.35">
      <c r="T16763" s="44">
        <v>16762</v>
      </c>
    </row>
    <row r="16764" spans="20:20" x14ac:dyDescent="0.35">
      <c r="T16764" s="44">
        <v>16763</v>
      </c>
    </row>
    <row r="16765" spans="20:20" x14ac:dyDescent="0.35">
      <c r="T16765" s="44">
        <v>16764</v>
      </c>
    </row>
    <row r="16766" spans="20:20" x14ac:dyDescent="0.35">
      <c r="T16766" s="44">
        <v>16765</v>
      </c>
    </row>
    <row r="16767" spans="20:20" x14ac:dyDescent="0.35">
      <c r="T16767" s="44">
        <v>16766</v>
      </c>
    </row>
    <row r="16768" spans="20:20" x14ac:dyDescent="0.35">
      <c r="T16768" s="44">
        <v>16767</v>
      </c>
    </row>
    <row r="16769" spans="20:20" x14ac:dyDescent="0.35">
      <c r="T16769" s="44">
        <v>16768</v>
      </c>
    </row>
    <row r="16770" spans="20:20" x14ac:dyDescent="0.35">
      <c r="T16770" s="44">
        <v>16769</v>
      </c>
    </row>
    <row r="16771" spans="20:20" x14ac:dyDescent="0.35">
      <c r="T16771" s="44">
        <v>16770</v>
      </c>
    </row>
    <row r="16772" spans="20:20" x14ac:dyDescent="0.35">
      <c r="T16772" s="44">
        <v>16771</v>
      </c>
    </row>
    <row r="16773" spans="20:20" x14ac:dyDescent="0.35">
      <c r="T16773" s="44">
        <v>16772</v>
      </c>
    </row>
    <row r="16774" spans="20:20" x14ac:dyDescent="0.35">
      <c r="T16774" s="44">
        <v>16773</v>
      </c>
    </row>
    <row r="16775" spans="20:20" x14ac:dyDescent="0.35">
      <c r="T16775" s="44">
        <v>16774</v>
      </c>
    </row>
    <row r="16776" spans="20:20" x14ac:dyDescent="0.35">
      <c r="T16776" s="44">
        <v>16775</v>
      </c>
    </row>
    <row r="16777" spans="20:20" x14ac:dyDescent="0.35">
      <c r="T16777" s="44">
        <v>16776</v>
      </c>
    </row>
    <row r="16778" spans="20:20" x14ac:dyDescent="0.35">
      <c r="T16778" s="44">
        <v>16777</v>
      </c>
    </row>
    <row r="16779" spans="20:20" x14ac:dyDescent="0.35">
      <c r="T16779" s="44">
        <v>16778</v>
      </c>
    </row>
    <row r="16780" spans="20:20" x14ac:dyDescent="0.35">
      <c r="T16780" s="44">
        <v>16779</v>
      </c>
    </row>
    <row r="16781" spans="20:20" x14ac:dyDescent="0.35">
      <c r="T16781" s="44">
        <v>16780</v>
      </c>
    </row>
    <row r="16782" spans="20:20" x14ac:dyDescent="0.35">
      <c r="T16782" s="44">
        <v>16781</v>
      </c>
    </row>
    <row r="16783" spans="20:20" x14ac:dyDescent="0.35">
      <c r="T16783" s="44">
        <v>16782</v>
      </c>
    </row>
    <row r="16784" spans="20:20" x14ac:dyDescent="0.35">
      <c r="T16784" s="44">
        <v>16783</v>
      </c>
    </row>
    <row r="16785" spans="20:20" x14ac:dyDescent="0.35">
      <c r="T16785" s="44">
        <v>16784</v>
      </c>
    </row>
    <row r="16786" spans="20:20" x14ac:dyDescent="0.35">
      <c r="T16786" s="44">
        <v>16785</v>
      </c>
    </row>
    <row r="16787" spans="20:20" x14ac:dyDescent="0.35">
      <c r="T16787" s="44">
        <v>16786</v>
      </c>
    </row>
    <row r="16788" spans="20:20" x14ac:dyDescent="0.35">
      <c r="T16788" s="44">
        <v>16787</v>
      </c>
    </row>
    <row r="16789" spans="20:20" x14ac:dyDescent="0.35">
      <c r="T16789" s="44">
        <v>16788</v>
      </c>
    </row>
    <row r="16790" spans="20:20" x14ac:dyDescent="0.35">
      <c r="T16790" s="44">
        <v>16789</v>
      </c>
    </row>
    <row r="16791" spans="20:20" x14ac:dyDescent="0.35">
      <c r="T16791" s="44">
        <v>16790</v>
      </c>
    </row>
    <row r="16792" spans="20:20" x14ac:dyDescent="0.35">
      <c r="T16792" s="44">
        <v>16791</v>
      </c>
    </row>
    <row r="16793" spans="20:20" x14ac:dyDescent="0.35">
      <c r="T16793" s="44">
        <v>16792</v>
      </c>
    </row>
    <row r="16794" spans="20:20" x14ac:dyDescent="0.35">
      <c r="T16794" s="44">
        <v>16793</v>
      </c>
    </row>
    <row r="16795" spans="20:20" x14ac:dyDescent="0.35">
      <c r="T16795" s="44">
        <v>16794</v>
      </c>
    </row>
    <row r="16796" spans="20:20" x14ac:dyDescent="0.35">
      <c r="T16796" s="44">
        <v>16795</v>
      </c>
    </row>
    <row r="16797" spans="20:20" x14ac:dyDescent="0.35">
      <c r="T16797" s="44">
        <v>16796</v>
      </c>
    </row>
    <row r="16798" spans="20:20" x14ac:dyDescent="0.35">
      <c r="T16798" s="44">
        <v>16797</v>
      </c>
    </row>
    <row r="16799" spans="20:20" x14ac:dyDescent="0.35">
      <c r="T16799" s="44">
        <v>16798</v>
      </c>
    </row>
    <row r="16800" spans="20:20" x14ac:dyDescent="0.35">
      <c r="T16800" s="44">
        <v>16799</v>
      </c>
    </row>
    <row r="16801" spans="20:20" x14ac:dyDescent="0.35">
      <c r="T16801" s="44">
        <v>16800</v>
      </c>
    </row>
    <row r="16802" spans="20:20" x14ac:dyDescent="0.35">
      <c r="T16802" s="44">
        <v>16801</v>
      </c>
    </row>
    <row r="16803" spans="20:20" x14ac:dyDescent="0.35">
      <c r="T16803" s="44">
        <v>16802</v>
      </c>
    </row>
    <row r="16804" spans="20:20" x14ac:dyDescent="0.35">
      <c r="T16804" s="44">
        <v>16803</v>
      </c>
    </row>
    <row r="16805" spans="20:20" x14ac:dyDescent="0.35">
      <c r="T16805" s="44">
        <v>16804</v>
      </c>
    </row>
    <row r="16806" spans="20:20" x14ac:dyDescent="0.35">
      <c r="T16806" s="44">
        <v>16805</v>
      </c>
    </row>
    <row r="16807" spans="20:20" x14ac:dyDescent="0.35">
      <c r="T16807" s="44">
        <v>16806</v>
      </c>
    </row>
    <row r="16808" spans="20:20" x14ac:dyDescent="0.35">
      <c r="T16808" s="44">
        <v>16807</v>
      </c>
    </row>
    <row r="16809" spans="20:20" x14ac:dyDescent="0.35">
      <c r="T16809" s="44">
        <v>16808</v>
      </c>
    </row>
    <row r="16810" spans="20:20" x14ac:dyDescent="0.35">
      <c r="T16810" s="44">
        <v>16809</v>
      </c>
    </row>
    <row r="16811" spans="20:20" x14ac:dyDescent="0.35">
      <c r="T16811" s="44">
        <v>16810</v>
      </c>
    </row>
    <row r="16812" spans="20:20" x14ac:dyDescent="0.35">
      <c r="T16812" s="44">
        <v>16811</v>
      </c>
    </row>
    <row r="16813" spans="20:20" x14ac:dyDescent="0.35">
      <c r="T16813" s="44">
        <v>16812</v>
      </c>
    </row>
    <row r="16814" spans="20:20" x14ac:dyDescent="0.35">
      <c r="T16814" s="44">
        <v>16813</v>
      </c>
    </row>
    <row r="16815" spans="20:20" x14ac:dyDescent="0.35">
      <c r="T16815" s="44">
        <v>16814</v>
      </c>
    </row>
    <row r="16816" spans="20:20" x14ac:dyDescent="0.35">
      <c r="T16816" s="44">
        <v>16815</v>
      </c>
    </row>
    <row r="16817" spans="20:20" x14ac:dyDescent="0.35">
      <c r="T16817" s="44">
        <v>16816</v>
      </c>
    </row>
    <row r="16818" spans="20:20" x14ac:dyDescent="0.35">
      <c r="T16818" s="44">
        <v>16817</v>
      </c>
    </row>
    <row r="16819" spans="20:20" x14ac:dyDescent="0.35">
      <c r="T16819" s="44">
        <v>16818</v>
      </c>
    </row>
    <row r="16820" spans="20:20" x14ac:dyDescent="0.35">
      <c r="T16820" s="44">
        <v>16819</v>
      </c>
    </row>
    <row r="16821" spans="20:20" x14ac:dyDescent="0.35">
      <c r="T16821" s="44">
        <v>16820</v>
      </c>
    </row>
    <row r="16822" spans="20:20" x14ac:dyDescent="0.35">
      <c r="T16822" s="44">
        <v>16821</v>
      </c>
    </row>
    <row r="16823" spans="20:20" x14ac:dyDescent="0.35">
      <c r="T16823" s="44">
        <v>16822</v>
      </c>
    </row>
    <row r="16824" spans="20:20" x14ac:dyDescent="0.35">
      <c r="T16824" s="44">
        <v>16823</v>
      </c>
    </row>
    <row r="16825" spans="20:20" x14ac:dyDescent="0.35">
      <c r="T16825" s="44">
        <v>16824</v>
      </c>
    </row>
    <row r="16826" spans="20:20" x14ac:dyDescent="0.35">
      <c r="T16826" s="44">
        <v>16825</v>
      </c>
    </row>
    <row r="16827" spans="20:20" x14ac:dyDescent="0.35">
      <c r="T16827" s="44">
        <v>16826</v>
      </c>
    </row>
    <row r="16828" spans="20:20" x14ac:dyDescent="0.35">
      <c r="T16828" s="44">
        <v>16827</v>
      </c>
    </row>
    <row r="16829" spans="20:20" x14ac:dyDescent="0.35">
      <c r="T16829" s="44">
        <v>16828</v>
      </c>
    </row>
    <row r="16830" spans="20:20" x14ac:dyDescent="0.35">
      <c r="T16830" s="44">
        <v>16829</v>
      </c>
    </row>
    <row r="16831" spans="20:20" x14ac:dyDescent="0.35">
      <c r="T16831" s="44">
        <v>16830</v>
      </c>
    </row>
    <row r="16832" spans="20:20" x14ac:dyDescent="0.35">
      <c r="T16832" s="44">
        <v>16831</v>
      </c>
    </row>
    <row r="16833" spans="20:20" x14ac:dyDescent="0.35">
      <c r="T16833" s="44">
        <v>16832</v>
      </c>
    </row>
    <row r="16834" spans="20:20" x14ac:dyDescent="0.35">
      <c r="T16834" s="44">
        <v>16833</v>
      </c>
    </row>
    <row r="16835" spans="20:20" x14ac:dyDescent="0.35">
      <c r="T16835" s="44">
        <v>16834</v>
      </c>
    </row>
    <row r="16836" spans="20:20" x14ac:dyDescent="0.35">
      <c r="T16836" s="44">
        <v>16835</v>
      </c>
    </row>
    <row r="16837" spans="20:20" x14ac:dyDescent="0.35">
      <c r="T16837" s="44">
        <v>16836</v>
      </c>
    </row>
    <row r="16838" spans="20:20" x14ac:dyDescent="0.35">
      <c r="T16838" s="44">
        <v>16837</v>
      </c>
    </row>
    <row r="16839" spans="20:20" x14ac:dyDescent="0.35">
      <c r="T16839" s="44">
        <v>16838</v>
      </c>
    </row>
    <row r="16840" spans="20:20" x14ac:dyDescent="0.35">
      <c r="T16840" s="44">
        <v>16839</v>
      </c>
    </row>
    <row r="16841" spans="20:20" x14ac:dyDescent="0.35">
      <c r="T16841" s="44">
        <v>16840</v>
      </c>
    </row>
    <row r="16842" spans="20:20" x14ac:dyDescent="0.35">
      <c r="T16842" s="44">
        <v>16841</v>
      </c>
    </row>
    <row r="16843" spans="20:20" x14ac:dyDescent="0.35">
      <c r="T16843" s="44">
        <v>16842</v>
      </c>
    </row>
    <row r="16844" spans="20:20" x14ac:dyDescent="0.35">
      <c r="T16844" s="44">
        <v>16843</v>
      </c>
    </row>
    <row r="16845" spans="20:20" x14ac:dyDescent="0.35">
      <c r="T16845" s="44">
        <v>16844</v>
      </c>
    </row>
    <row r="16846" spans="20:20" x14ac:dyDescent="0.35">
      <c r="T16846" s="44">
        <v>16845</v>
      </c>
    </row>
    <row r="16847" spans="20:20" x14ac:dyDescent="0.35">
      <c r="T16847" s="44">
        <v>16846</v>
      </c>
    </row>
    <row r="16848" spans="20:20" x14ac:dyDescent="0.35">
      <c r="T16848" s="44">
        <v>16847</v>
      </c>
    </row>
    <row r="16849" spans="20:20" x14ac:dyDescent="0.35">
      <c r="T16849" s="44">
        <v>16848</v>
      </c>
    </row>
    <row r="16850" spans="20:20" x14ac:dyDescent="0.35">
      <c r="T16850" s="44">
        <v>16849</v>
      </c>
    </row>
    <row r="16851" spans="20:20" x14ac:dyDescent="0.35">
      <c r="T16851" s="44">
        <v>16850</v>
      </c>
    </row>
    <row r="16852" spans="20:20" x14ac:dyDescent="0.35">
      <c r="T16852" s="44">
        <v>16851</v>
      </c>
    </row>
    <row r="16853" spans="20:20" x14ac:dyDescent="0.35">
      <c r="T16853" s="44">
        <v>16852</v>
      </c>
    </row>
    <row r="16854" spans="20:20" x14ac:dyDescent="0.35">
      <c r="T16854" s="44">
        <v>16853</v>
      </c>
    </row>
    <row r="16855" spans="20:20" x14ac:dyDescent="0.35">
      <c r="T16855" s="44">
        <v>16854</v>
      </c>
    </row>
    <row r="16856" spans="20:20" x14ac:dyDescent="0.35">
      <c r="T16856" s="44">
        <v>16855</v>
      </c>
    </row>
    <row r="16857" spans="20:20" x14ac:dyDescent="0.35">
      <c r="T16857" s="44">
        <v>16856</v>
      </c>
    </row>
    <row r="16858" spans="20:20" x14ac:dyDescent="0.35">
      <c r="T16858" s="44">
        <v>16857</v>
      </c>
    </row>
    <row r="16859" spans="20:20" x14ac:dyDescent="0.35">
      <c r="T16859" s="44">
        <v>16858</v>
      </c>
    </row>
    <row r="16860" spans="20:20" x14ac:dyDescent="0.35">
      <c r="T16860" s="44">
        <v>16859</v>
      </c>
    </row>
    <row r="16861" spans="20:20" x14ac:dyDescent="0.35">
      <c r="T16861" s="44">
        <v>16860</v>
      </c>
    </row>
    <row r="16862" spans="20:20" x14ac:dyDescent="0.35">
      <c r="T16862" s="44">
        <v>16861</v>
      </c>
    </row>
    <row r="16863" spans="20:20" x14ac:dyDescent="0.35">
      <c r="T16863" s="44">
        <v>16862</v>
      </c>
    </row>
    <row r="16864" spans="20:20" x14ac:dyDescent="0.35">
      <c r="T16864" s="44">
        <v>16863</v>
      </c>
    </row>
    <row r="16865" spans="20:20" x14ac:dyDescent="0.35">
      <c r="T16865" s="44">
        <v>16864</v>
      </c>
    </row>
    <row r="16866" spans="20:20" x14ac:dyDescent="0.35">
      <c r="T16866" s="44">
        <v>16865</v>
      </c>
    </row>
    <row r="16867" spans="20:20" x14ac:dyDescent="0.35">
      <c r="T16867" s="44">
        <v>16866</v>
      </c>
    </row>
    <row r="16868" spans="20:20" x14ac:dyDescent="0.35">
      <c r="T16868" s="44">
        <v>16867</v>
      </c>
    </row>
    <row r="16869" spans="20:20" x14ac:dyDescent="0.35">
      <c r="T16869" s="44">
        <v>16868</v>
      </c>
    </row>
    <row r="16870" spans="20:20" x14ac:dyDescent="0.35">
      <c r="T16870" s="44">
        <v>16869</v>
      </c>
    </row>
    <row r="16871" spans="20:20" x14ac:dyDescent="0.35">
      <c r="T16871" s="44">
        <v>16870</v>
      </c>
    </row>
    <row r="16872" spans="20:20" x14ac:dyDescent="0.35">
      <c r="T16872" s="44">
        <v>16871</v>
      </c>
    </row>
    <row r="16873" spans="20:20" x14ac:dyDescent="0.35">
      <c r="T16873" s="44">
        <v>16872</v>
      </c>
    </row>
    <row r="16874" spans="20:20" x14ac:dyDescent="0.35">
      <c r="T16874" s="44">
        <v>16873</v>
      </c>
    </row>
    <row r="16875" spans="20:20" x14ac:dyDescent="0.35">
      <c r="T16875" s="44">
        <v>16874</v>
      </c>
    </row>
    <row r="16876" spans="20:20" x14ac:dyDescent="0.35">
      <c r="T16876" s="44">
        <v>16875</v>
      </c>
    </row>
    <row r="16877" spans="20:20" x14ac:dyDescent="0.35">
      <c r="T16877" s="44">
        <v>16876</v>
      </c>
    </row>
    <row r="16878" spans="20:20" x14ac:dyDescent="0.35">
      <c r="T16878" s="44">
        <v>16877</v>
      </c>
    </row>
    <row r="16879" spans="20:20" x14ac:dyDescent="0.35">
      <c r="T16879" s="44">
        <v>16878</v>
      </c>
    </row>
    <row r="16880" spans="20:20" x14ac:dyDescent="0.35">
      <c r="T16880" s="44">
        <v>16879</v>
      </c>
    </row>
    <row r="16881" spans="20:20" x14ac:dyDescent="0.35">
      <c r="T16881" s="44">
        <v>16880</v>
      </c>
    </row>
    <row r="16882" spans="20:20" x14ac:dyDescent="0.35">
      <c r="T16882" s="44">
        <v>16881</v>
      </c>
    </row>
    <row r="16883" spans="20:20" x14ac:dyDescent="0.35">
      <c r="T16883" s="44">
        <v>16882</v>
      </c>
    </row>
    <row r="16884" spans="20:20" x14ac:dyDescent="0.35">
      <c r="T16884" s="44">
        <v>16883</v>
      </c>
    </row>
    <row r="16885" spans="20:20" x14ac:dyDescent="0.35">
      <c r="T16885" s="44">
        <v>16884</v>
      </c>
    </row>
    <row r="16886" spans="20:20" x14ac:dyDescent="0.35">
      <c r="T16886" s="44">
        <v>16885</v>
      </c>
    </row>
    <row r="16887" spans="20:20" x14ac:dyDescent="0.35">
      <c r="T16887" s="44">
        <v>16886</v>
      </c>
    </row>
    <row r="16888" spans="20:20" x14ac:dyDescent="0.35">
      <c r="T16888" s="44">
        <v>16887</v>
      </c>
    </row>
    <row r="16889" spans="20:20" x14ac:dyDescent="0.35">
      <c r="T16889" s="44">
        <v>16888</v>
      </c>
    </row>
    <row r="16890" spans="20:20" x14ac:dyDescent="0.35">
      <c r="T16890" s="44">
        <v>16889</v>
      </c>
    </row>
    <row r="16891" spans="20:20" x14ac:dyDescent="0.35">
      <c r="T16891" s="44">
        <v>16890</v>
      </c>
    </row>
    <row r="16892" spans="20:20" x14ac:dyDescent="0.35">
      <c r="T16892" s="44">
        <v>16891</v>
      </c>
    </row>
    <row r="16893" spans="20:20" x14ac:dyDescent="0.35">
      <c r="T16893" s="44">
        <v>16892</v>
      </c>
    </row>
    <row r="16894" spans="20:20" x14ac:dyDescent="0.35">
      <c r="T16894" s="44">
        <v>16893</v>
      </c>
    </row>
    <row r="16895" spans="20:20" x14ac:dyDescent="0.35">
      <c r="T16895" s="44">
        <v>16894</v>
      </c>
    </row>
    <row r="16896" spans="20:20" x14ac:dyDescent="0.35">
      <c r="T16896" s="44">
        <v>16895</v>
      </c>
    </row>
    <row r="16897" spans="20:20" x14ac:dyDescent="0.35">
      <c r="T16897" s="44">
        <v>16896</v>
      </c>
    </row>
    <row r="16898" spans="20:20" x14ac:dyDescent="0.35">
      <c r="T16898" s="44">
        <v>16897</v>
      </c>
    </row>
    <row r="16899" spans="20:20" x14ac:dyDescent="0.35">
      <c r="T16899" s="44">
        <v>16898</v>
      </c>
    </row>
    <row r="16900" spans="20:20" x14ac:dyDescent="0.35">
      <c r="T16900" s="44">
        <v>16899</v>
      </c>
    </row>
    <row r="16901" spans="20:20" x14ac:dyDescent="0.35">
      <c r="T16901" s="44">
        <v>16900</v>
      </c>
    </row>
    <row r="16902" spans="20:20" x14ac:dyDescent="0.35">
      <c r="T16902" s="44">
        <v>16901</v>
      </c>
    </row>
    <row r="16903" spans="20:20" x14ac:dyDescent="0.35">
      <c r="T16903" s="44">
        <v>16902</v>
      </c>
    </row>
    <row r="16904" spans="20:20" x14ac:dyDescent="0.35">
      <c r="T16904" s="44">
        <v>16903</v>
      </c>
    </row>
    <row r="16905" spans="20:20" x14ac:dyDescent="0.35">
      <c r="T16905" s="44">
        <v>16904</v>
      </c>
    </row>
    <row r="16906" spans="20:20" x14ac:dyDescent="0.35">
      <c r="T16906" s="44">
        <v>16905</v>
      </c>
    </row>
    <row r="16907" spans="20:20" x14ac:dyDescent="0.35">
      <c r="T16907" s="44">
        <v>16906</v>
      </c>
    </row>
    <row r="16908" spans="20:20" x14ac:dyDescent="0.35">
      <c r="T16908" s="44">
        <v>16907</v>
      </c>
    </row>
    <row r="16909" spans="20:20" x14ac:dyDescent="0.35">
      <c r="T16909" s="44">
        <v>16908</v>
      </c>
    </row>
    <row r="16910" spans="20:20" x14ac:dyDescent="0.35">
      <c r="T16910" s="44">
        <v>16909</v>
      </c>
    </row>
    <row r="16911" spans="20:20" x14ac:dyDescent="0.35">
      <c r="T16911" s="44">
        <v>16910</v>
      </c>
    </row>
    <row r="16912" spans="20:20" x14ac:dyDescent="0.35">
      <c r="T16912" s="44">
        <v>16911</v>
      </c>
    </row>
    <row r="16913" spans="20:20" x14ac:dyDescent="0.35">
      <c r="T16913" s="44">
        <v>16912</v>
      </c>
    </row>
    <row r="16914" spans="20:20" x14ac:dyDescent="0.35">
      <c r="T16914" s="44">
        <v>16913</v>
      </c>
    </row>
    <row r="16915" spans="20:20" x14ac:dyDescent="0.35">
      <c r="T16915" s="44">
        <v>16914</v>
      </c>
    </row>
    <row r="16916" spans="20:20" x14ac:dyDescent="0.35">
      <c r="T16916" s="44">
        <v>16915</v>
      </c>
    </row>
    <row r="16917" spans="20:20" x14ac:dyDescent="0.35">
      <c r="T16917" s="44">
        <v>16916</v>
      </c>
    </row>
    <row r="16918" spans="20:20" x14ac:dyDescent="0.35">
      <c r="T16918" s="44">
        <v>16917</v>
      </c>
    </row>
    <row r="16919" spans="20:20" x14ac:dyDescent="0.35">
      <c r="T16919" s="44">
        <v>16918</v>
      </c>
    </row>
    <row r="16920" spans="20:20" x14ac:dyDescent="0.35">
      <c r="T16920" s="44">
        <v>16919</v>
      </c>
    </row>
    <row r="16921" spans="20:20" x14ac:dyDescent="0.35">
      <c r="T16921" s="44">
        <v>16920</v>
      </c>
    </row>
    <row r="16922" spans="20:20" x14ac:dyDescent="0.35">
      <c r="T16922" s="44">
        <v>16921</v>
      </c>
    </row>
    <row r="16923" spans="20:20" x14ac:dyDescent="0.35">
      <c r="T16923" s="44">
        <v>16922</v>
      </c>
    </row>
    <row r="16924" spans="20:20" x14ac:dyDescent="0.35">
      <c r="T16924" s="44">
        <v>16923</v>
      </c>
    </row>
    <row r="16925" spans="20:20" x14ac:dyDescent="0.35">
      <c r="T16925" s="44">
        <v>16924</v>
      </c>
    </row>
    <row r="16926" spans="20:20" x14ac:dyDescent="0.35">
      <c r="T16926" s="44">
        <v>16925</v>
      </c>
    </row>
    <row r="16927" spans="20:20" x14ac:dyDescent="0.35">
      <c r="T16927" s="44">
        <v>16926</v>
      </c>
    </row>
    <row r="16928" spans="20:20" x14ac:dyDescent="0.35">
      <c r="T16928" s="44">
        <v>16927</v>
      </c>
    </row>
    <row r="16929" spans="20:20" x14ac:dyDescent="0.35">
      <c r="T16929" s="44">
        <v>16928</v>
      </c>
    </row>
    <row r="16930" spans="20:20" x14ac:dyDescent="0.35">
      <c r="T16930" s="44">
        <v>16929</v>
      </c>
    </row>
    <row r="16931" spans="20:20" x14ac:dyDescent="0.35">
      <c r="T16931" s="44">
        <v>16930</v>
      </c>
    </row>
    <row r="16932" spans="20:20" x14ac:dyDescent="0.35">
      <c r="T16932" s="44">
        <v>16931</v>
      </c>
    </row>
    <row r="16933" spans="20:20" x14ac:dyDescent="0.35">
      <c r="T16933" s="44">
        <v>16932</v>
      </c>
    </row>
    <row r="16934" spans="20:20" x14ac:dyDescent="0.35">
      <c r="T16934" s="44">
        <v>16933</v>
      </c>
    </row>
    <row r="16935" spans="20:20" x14ac:dyDescent="0.35">
      <c r="T16935" s="44">
        <v>16934</v>
      </c>
    </row>
    <row r="16936" spans="20:20" x14ac:dyDescent="0.35">
      <c r="T16936" s="44">
        <v>16935</v>
      </c>
    </row>
    <row r="16937" spans="20:20" x14ac:dyDescent="0.35">
      <c r="T16937" s="44">
        <v>16936</v>
      </c>
    </row>
    <row r="16938" spans="20:20" x14ac:dyDescent="0.35">
      <c r="T16938" s="44">
        <v>16937</v>
      </c>
    </row>
    <row r="16939" spans="20:20" x14ac:dyDescent="0.35">
      <c r="T16939" s="44">
        <v>16938</v>
      </c>
    </row>
    <row r="16940" spans="20:20" x14ac:dyDescent="0.35">
      <c r="T16940" s="44">
        <v>16939</v>
      </c>
    </row>
    <row r="16941" spans="20:20" x14ac:dyDescent="0.35">
      <c r="T16941" s="44">
        <v>16940</v>
      </c>
    </row>
    <row r="16942" spans="20:20" x14ac:dyDescent="0.35">
      <c r="T16942" s="44">
        <v>16941</v>
      </c>
    </row>
    <row r="16943" spans="20:20" x14ac:dyDescent="0.35">
      <c r="T16943" s="44">
        <v>16942</v>
      </c>
    </row>
    <row r="16944" spans="20:20" x14ac:dyDescent="0.35">
      <c r="T16944" s="44">
        <v>16943</v>
      </c>
    </row>
    <row r="16945" spans="20:20" x14ac:dyDescent="0.35">
      <c r="T16945" s="44">
        <v>16944</v>
      </c>
    </row>
    <row r="16946" spans="20:20" x14ac:dyDescent="0.35">
      <c r="T16946" s="44">
        <v>16945</v>
      </c>
    </row>
    <row r="16947" spans="20:20" x14ac:dyDescent="0.35">
      <c r="T16947" s="44">
        <v>16946</v>
      </c>
    </row>
    <row r="16948" spans="20:20" x14ac:dyDescent="0.35">
      <c r="T16948" s="44">
        <v>16947</v>
      </c>
    </row>
    <row r="16949" spans="20:20" x14ac:dyDescent="0.35">
      <c r="T16949" s="44">
        <v>16948</v>
      </c>
    </row>
    <row r="16950" spans="20:20" x14ac:dyDescent="0.35">
      <c r="T16950" s="44">
        <v>16949</v>
      </c>
    </row>
    <row r="16951" spans="20:20" x14ac:dyDescent="0.35">
      <c r="T16951" s="44">
        <v>16950</v>
      </c>
    </row>
    <row r="16952" spans="20:20" x14ac:dyDescent="0.35">
      <c r="T16952" s="44">
        <v>16951</v>
      </c>
    </row>
    <row r="16953" spans="20:20" x14ac:dyDescent="0.35">
      <c r="T16953" s="44">
        <v>16952</v>
      </c>
    </row>
    <row r="16954" spans="20:20" x14ac:dyDescent="0.35">
      <c r="T16954" s="44">
        <v>16953</v>
      </c>
    </row>
    <row r="16955" spans="20:20" x14ac:dyDescent="0.35">
      <c r="T16955" s="44">
        <v>16954</v>
      </c>
    </row>
    <row r="16956" spans="20:20" x14ac:dyDescent="0.35">
      <c r="T16956" s="44">
        <v>16955</v>
      </c>
    </row>
    <row r="16957" spans="20:20" x14ac:dyDescent="0.35">
      <c r="T16957" s="44">
        <v>16956</v>
      </c>
    </row>
    <row r="16958" spans="20:20" x14ac:dyDescent="0.35">
      <c r="T16958" s="44">
        <v>16957</v>
      </c>
    </row>
    <row r="16959" spans="20:20" x14ac:dyDescent="0.35">
      <c r="T16959" s="44">
        <v>16958</v>
      </c>
    </row>
    <row r="16960" spans="20:20" x14ac:dyDescent="0.35">
      <c r="T16960" s="44">
        <v>16959</v>
      </c>
    </row>
    <row r="16961" spans="20:20" x14ac:dyDescent="0.35">
      <c r="T16961" s="44">
        <v>16960</v>
      </c>
    </row>
    <row r="16962" spans="20:20" x14ac:dyDescent="0.35">
      <c r="T16962" s="44">
        <v>16961</v>
      </c>
    </row>
    <row r="16963" spans="20:20" x14ac:dyDescent="0.35">
      <c r="T16963" s="44">
        <v>16962</v>
      </c>
    </row>
    <row r="16964" spans="20:20" x14ac:dyDescent="0.35">
      <c r="T16964" s="44">
        <v>16963</v>
      </c>
    </row>
    <row r="16965" spans="20:20" x14ac:dyDescent="0.35">
      <c r="T16965" s="44">
        <v>16964</v>
      </c>
    </row>
    <row r="16966" spans="20:20" x14ac:dyDescent="0.35">
      <c r="T16966" s="44">
        <v>16965</v>
      </c>
    </row>
    <row r="16967" spans="20:20" x14ac:dyDescent="0.35">
      <c r="T16967" s="44">
        <v>16966</v>
      </c>
    </row>
    <row r="16968" spans="20:20" x14ac:dyDescent="0.35">
      <c r="T16968" s="44">
        <v>16967</v>
      </c>
    </row>
    <row r="16969" spans="20:20" x14ac:dyDescent="0.35">
      <c r="T16969" s="44">
        <v>16968</v>
      </c>
    </row>
    <row r="16970" spans="20:20" x14ac:dyDescent="0.35">
      <c r="T16970" s="44">
        <v>16969</v>
      </c>
    </row>
    <row r="16971" spans="20:20" x14ac:dyDescent="0.35">
      <c r="T16971" s="44">
        <v>16970</v>
      </c>
    </row>
    <row r="16972" spans="20:20" x14ac:dyDescent="0.35">
      <c r="T16972" s="44">
        <v>16971</v>
      </c>
    </row>
    <row r="16973" spans="20:20" x14ac:dyDescent="0.35">
      <c r="T16973" s="44">
        <v>16972</v>
      </c>
    </row>
    <row r="16974" spans="20:20" x14ac:dyDescent="0.35">
      <c r="T16974" s="44">
        <v>16973</v>
      </c>
    </row>
    <row r="16975" spans="20:20" x14ac:dyDescent="0.35">
      <c r="T16975" s="44">
        <v>16974</v>
      </c>
    </row>
    <row r="16976" spans="20:20" x14ac:dyDescent="0.35">
      <c r="T16976" s="44">
        <v>16975</v>
      </c>
    </row>
    <row r="16977" spans="20:20" x14ac:dyDescent="0.35">
      <c r="T16977" s="44">
        <v>16976</v>
      </c>
    </row>
    <row r="16978" spans="20:20" x14ac:dyDescent="0.35">
      <c r="T16978" s="44">
        <v>16977</v>
      </c>
    </row>
    <row r="16979" spans="20:20" x14ac:dyDescent="0.35">
      <c r="T16979" s="44">
        <v>16978</v>
      </c>
    </row>
    <row r="16980" spans="20:20" x14ac:dyDescent="0.35">
      <c r="T16980" s="44">
        <v>16979</v>
      </c>
    </row>
    <row r="16981" spans="20:20" x14ac:dyDescent="0.35">
      <c r="T16981" s="44">
        <v>16980</v>
      </c>
    </row>
    <row r="16982" spans="20:20" x14ac:dyDescent="0.35">
      <c r="T16982" s="44">
        <v>16981</v>
      </c>
    </row>
    <row r="16983" spans="20:20" x14ac:dyDescent="0.35">
      <c r="T16983" s="44">
        <v>16982</v>
      </c>
    </row>
    <row r="16984" spans="20:20" x14ac:dyDescent="0.35">
      <c r="T16984" s="44">
        <v>16983</v>
      </c>
    </row>
    <row r="16985" spans="20:20" x14ac:dyDescent="0.35">
      <c r="T16985" s="44">
        <v>16984</v>
      </c>
    </row>
    <row r="16986" spans="20:20" x14ac:dyDescent="0.35">
      <c r="T16986" s="44">
        <v>16985</v>
      </c>
    </row>
    <row r="16987" spans="20:20" x14ac:dyDescent="0.35">
      <c r="T16987" s="44">
        <v>16986</v>
      </c>
    </row>
    <row r="16988" spans="20:20" x14ac:dyDescent="0.35">
      <c r="T16988" s="44">
        <v>16987</v>
      </c>
    </row>
    <row r="16989" spans="20:20" x14ac:dyDescent="0.35">
      <c r="T16989" s="44">
        <v>16988</v>
      </c>
    </row>
    <row r="16990" spans="20:20" x14ac:dyDescent="0.35">
      <c r="T16990" s="44">
        <v>16989</v>
      </c>
    </row>
    <row r="16991" spans="20:20" x14ac:dyDescent="0.35">
      <c r="T16991" s="44">
        <v>16990</v>
      </c>
    </row>
    <row r="16992" spans="20:20" x14ac:dyDescent="0.35">
      <c r="T16992" s="44">
        <v>16991</v>
      </c>
    </row>
    <row r="16993" spans="20:20" x14ac:dyDescent="0.35">
      <c r="T16993" s="44">
        <v>16992</v>
      </c>
    </row>
    <row r="16994" spans="20:20" x14ac:dyDescent="0.35">
      <c r="T16994" s="44">
        <v>16993</v>
      </c>
    </row>
    <row r="16995" spans="20:20" x14ac:dyDescent="0.35">
      <c r="T16995" s="44">
        <v>16994</v>
      </c>
    </row>
    <row r="16996" spans="20:20" x14ac:dyDescent="0.35">
      <c r="T16996" s="44">
        <v>16995</v>
      </c>
    </row>
    <row r="16997" spans="20:20" x14ac:dyDescent="0.35">
      <c r="T16997" s="44">
        <v>16996</v>
      </c>
    </row>
    <row r="16998" spans="20:20" x14ac:dyDescent="0.35">
      <c r="T16998" s="44">
        <v>16997</v>
      </c>
    </row>
    <row r="16999" spans="20:20" x14ac:dyDescent="0.35">
      <c r="T16999" s="44">
        <v>16998</v>
      </c>
    </row>
    <row r="17000" spans="20:20" x14ac:dyDescent="0.35">
      <c r="T17000" s="44">
        <v>16999</v>
      </c>
    </row>
    <row r="17001" spans="20:20" x14ac:dyDescent="0.35">
      <c r="T17001" s="44">
        <v>17000</v>
      </c>
    </row>
    <row r="17002" spans="20:20" x14ac:dyDescent="0.35">
      <c r="T17002" s="44">
        <v>17001</v>
      </c>
    </row>
    <row r="17003" spans="20:20" x14ac:dyDescent="0.35">
      <c r="T17003" s="44">
        <v>17002</v>
      </c>
    </row>
    <row r="17004" spans="20:20" x14ac:dyDescent="0.35">
      <c r="T17004" s="44">
        <v>17003</v>
      </c>
    </row>
    <row r="17005" spans="20:20" x14ac:dyDescent="0.35">
      <c r="T17005" s="44">
        <v>17004</v>
      </c>
    </row>
    <row r="17006" spans="20:20" x14ac:dyDescent="0.35">
      <c r="T17006" s="44">
        <v>17005</v>
      </c>
    </row>
    <row r="17007" spans="20:20" x14ac:dyDescent="0.35">
      <c r="T17007" s="44">
        <v>17006</v>
      </c>
    </row>
    <row r="17008" spans="20:20" x14ac:dyDescent="0.35">
      <c r="T17008" s="44">
        <v>17007</v>
      </c>
    </row>
    <row r="17009" spans="20:20" x14ac:dyDescent="0.35">
      <c r="T17009" s="44">
        <v>17008</v>
      </c>
    </row>
    <row r="17010" spans="20:20" x14ac:dyDescent="0.35">
      <c r="T17010" s="44">
        <v>17009</v>
      </c>
    </row>
    <row r="17011" spans="20:20" x14ac:dyDescent="0.35">
      <c r="T17011" s="44">
        <v>17010</v>
      </c>
    </row>
    <row r="17012" spans="20:20" x14ac:dyDescent="0.35">
      <c r="T17012" s="44">
        <v>17011</v>
      </c>
    </row>
    <row r="17013" spans="20:20" x14ac:dyDescent="0.35">
      <c r="T17013" s="44">
        <v>17012</v>
      </c>
    </row>
    <row r="17014" spans="20:20" x14ac:dyDescent="0.35">
      <c r="T17014" s="44">
        <v>17013</v>
      </c>
    </row>
    <row r="17015" spans="20:20" x14ac:dyDescent="0.35">
      <c r="T17015" s="44">
        <v>17014</v>
      </c>
    </row>
    <row r="17016" spans="20:20" x14ac:dyDescent="0.35">
      <c r="T17016" s="44">
        <v>17015</v>
      </c>
    </row>
    <row r="17017" spans="20:20" x14ac:dyDescent="0.35">
      <c r="T17017" s="44">
        <v>17016</v>
      </c>
    </row>
    <row r="17018" spans="20:20" x14ac:dyDescent="0.35">
      <c r="T17018" s="44">
        <v>17017</v>
      </c>
    </row>
    <row r="17019" spans="20:20" x14ac:dyDescent="0.35">
      <c r="T17019" s="44">
        <v>17018</v>
      </c>
    </row>
    <row r="17020" spans="20:20" x14ac:dyDescent="0.35">
      <c r="T17020" s="44">
        <v>17019</v>
      </c>
    </row>
    <row r="17021" spans="20:20" x14ac:dyDescent="0.35">
      <c r="T17021" s="44">
        <v>17020</v>
      </c>
    </row>
    <row r="17022" spans="20:20" x14ac:dyDescent="0.35">
      <c r="T17022" s="44">
        <v>17021</v>
      </c>
    </row>
    <row r="17023" spans="20:20" x14ac:dyDescent="0.35">
      <c r="T17023" s="44">
        <v>17022</v>
      </c>
    </row>
    <row r="17024" spans="20:20" x14ac:dyDescent="0.35">
      <c r="T17024" s="44">
        <v>17023</v>
      </c>
    </row>
    <row r="17025" spans="20:20" x14ac:dyDescent="0.35">
      <c r="T17025" s="44">
        <v>17024</v>
      </c>
    </row>
    <row r="17026" spans="20:20" x14ac:dyDescent="0.35">
      <c r="T17026" s="44">
        <v>17025</v>
      </c>
    </row>
    <row r="17027" spans="20:20" x14ac:dyDescent="0.35">
      <c r="T17027" s="44">
        <v>17026</v>
      </c>
    </row>
    <row r="17028" spans="20:20" x14ac:dyDescent="0.35">
      <c r="T17028" s="44">
        <v>17027</v>
      </c>
    </row>
    <row r="17029" spans="20:20" x14ac:dyDescent="0.35">
      <c r="T17029" s="44">
        <v>17028</v>
      </c>
    </row>
    <row r="17030" spans="20:20" x14ac:dyDescent="0.35">
      <c r="T17030" s="44">
        <v>17029</v>
      </c>
    </row>
    <row r="17031" spans="20:20" x14ac:dyDescent="0.35">
      <c r="T17031" s="44">
        <v>17030</v>
      </c>
    </row>
    <row r="17032" spans="20:20" x14ac:dyDescent="0.35">
      <c r="T17032" s="44">
        <v>17031</v>
      </c>
    </row>
    <row r="17033" spans="20:20" x14ac:dyDescent="0.35">
      <c r="T17033" s="44">
        <v>17032</v>
      </c>
    </row>
    <row r="17034" spans="20:20" x14ac:dyDescent="0.35">
      <c r="T17034" s="44">
        <v>17033</v>
      </c>
    </row>
    <row r="17035" spans="20:20" x14ac:dyDescent="0.35">
      <c r="T17035" s="44">
        <v>17034</v>
      </c>
    </row>
    <row r="17036" spans="20:20" x14ac:dyDescent="0.35">
      <c r="T17036" s="44">
        <v>17035</v>
      </c>
    </row>
    <row r="17037" spans="20:20" x14ac:dyDescent="0.35">
      <c r="T17037" s="44">
        <v>17036</v>
      </c>
    </row>
    <row r="17038" spans="20:20" x14ac:dyDescent="0.35">
      <c r="T17038" s="44">
        <v>17037</v>
      </c>
    </row>
    <row r="17039" spans="20:20" x14ac:dyDescent="0.35">
      <c r="T17039" s="44">
        <v>17038</v>
      </c>
    </row>
    <row r="17040" spans="20:20" x14ac:dyDescent="0.35">
      <c r="T17040" s="44">
        <v>17039</v>
      </c>
    </row>
    <row r="17041" spans="20:20" x14ac:dyDescent="0.35">
      <c r="T17041" s="44">
        <v>17040</v>
      </c>
    </row>
    <row r="17042" spans="20:20" x14ac:dyDescent="0.35">
      <c r="T17042" s="44">
        <v>17041</v>
      </c>
    </row>
    <row r="17043" spans="20:20" x14ac:dyDescent="0.35">
      <c r="T17043" s="44">
        <v>17042</v>
      </c>
    </row>
    <row r="17044" spans="20:20" x14ac:dyDescent="0.35">
      <c r="T17044" s="44">
        <v>17043</v>
      </c>
    </row>
    <row r="17045" spans="20:20" x14ac:dyDescent="0.35">
      <c r="T17045" s="44">
        <v>17044</v>
      </c>
    </row>
    <row r="17046" spans="20:20" x14ac:dyDescent="0.35">
      <c r="T17046" s="44">
        <v>17045</v>
      </c>
    </row>
    <row r="17047" spans="20:20" x14ac:dyDescent="0.35">
      <c r="T17047" s="44">
        <v>17046</v>
      </c>
    </row>
    <row r="17048" spans="20:20" x14ac:dyDescent="0.35">
      <c r="T17048" s="44">
        <v>17047</v>
      </c>
    </row>
    <row r="17049" spans="20:20" x14ac:dyDescent="0.35">
      <c r="T17049" s="44">
        <v>17048</v>
      </c>
    </row>
    <row r="17050" spans="20:20" x14ac:dyDescent="0.35">
      <c r="T17050" s="44">
        <v>17049</v>
      </c>
    </row>
    <row r="17051" spans="20:20" x14ac:dyDescent="0.35">
      <c r="T17051" s="44">
        <v>17050</v>
      </c>
    </row>
    <row r="17052" spans="20:20" x14ac:dyDescent="0.35">
      <c r="T17052" s="44">
        <v>17051</v>
      </c>
    </row>
    <row r="17053" spans="20:20" x14ac:dyDescent="0.35">
      <c r="T17053" s="44">
        <v>17052</v>
      </c>
    </row>
    <row r="17054" spans="20:20" x14ac:dyDescent="0.35">
      <c r="T17054" s="44">
        <v>17053</v>
      </c>
    </row>
    <row r="17055" spans="20:20" x14ac:dyDescent="0.35">
      <c r="T17055" s="44">
        <v>17054</v>
      </c>
    </row>
    <row r="17056" spans="20:20" x14ac:dyDescent="0.35">
      <c r="T17056" s="44">
        <v>17055</v>
      </c>
    </row>
    <row r="17057" spans="20:20" x14ac:dyDescent="0.35">
      <c r="T17057" s="44">
        <v>17056</v>
      </c>
    </row>
    <row r="17058" spans="20:20" x14ac:dyDescent="0.35">
      <c r="T17058" s="44">
        <v>17057</v>
      </c>
    </row>
    <row r="17059" spans="20:20" x14ac:dyDescent="0.35">
      <c r="T17059" s="44">
        <v>17058</v>
      </c>
    </row>
    <row r="17060" spans="20:20" x14ac:dyDescent="0.35">
      <c r="T17060" s="44">
        <v>17059</v>
      </c>
    </row>
    <row r="17061" spans="20:20" x14ac:dyDescent="0.35">
      <c r="T17061" s="44">
        <v>17060</v>
      </c>
    </row>
    <row r="17062" spans="20:20" x14ac:dyDescent="0.35">
      <c r="T17062" s="44">
        <v>17061</v>
      </c>
    </row>
    <row r="17063" spans="20:20" x14ac:dyDescent="0.35">
      <c r="T17063" s="44">
        <v>17062</v>
      </c>
    </row>
    <row r="17064" spans="20:20" x14ac:dyDescent="0.35">
      <c r="T17064" s="44">
        <v>17063</v>
      </c>
    </row>
    <row r="17065" spans="20:20" x14ac:dyDescent="0.35">
      <c r="T17065" s="44">
        <v>17064</v>
      </c>
    </row>
    <row r="17066" spans="20:20" x14ac:dyDescent="0.35">
      <c r="T17066" s="44">
        <v>17065</v>
      </c>
    </row>
    <row r="17067" spans="20:20" x14ac:dyDescent="0.35">
      <c r="T17067" s="44">
        <v>17066</v>
      </c>
    </row>
    <row r="17068" spans="20:20" x14ac:dyDescent="0.35">
      <c r="T17068" s="44">
        <v>17067</v>
      </c>
    </row>
    <row r="17069" spans="20:20" x14ac:dyDescent="0.35">
      <c r="T17069" s="44">
        <v>17068</v>
      </c>
    </row>
    <row r="17070" spans="20:20" x14ac:dyDescent="0.35">
      <c r="T17070" s="44">
        <v>17069</v>
      </c>
    </row>
    <row r="17071" spans="20:20" x14ac:dyDescent="0.35">
      <c r="T17071" s="44">
        <v>17070</v>
      </c>
    </row>
    <row r="17072" spans="20:20" x14ac:dyDescent="0.35">
      <c r="T17072" s="44">
        <v>17071</v>
      </c>
    </row>
    <row r="17073" spans="20:20" x14ac:dyDescent="0.35">
      <c r="T17073" s="44">
        <v>17072</v>
      </c>
    </row>
    <row r="17074" spans="20:20" x14ac:dyDescent="0.35">
      <c r="T17074" s="44">
        <v>17073</v>
      </c>
    </row>
    <row r="17075" spans="20:20" x14ac:dyDescent="0.35">
      <c r="T17075" s="44">
        <v>17074</v>
      </c>
    </row>
    <row r="17076" spans="20:20" x14ac:dyDescent="0.35">
      <c r="T17076" s="44">
        <v>17075</v>
      </c>
    </row>
    <row r="17077" spans="20:20" x14ac:dyDescent="0.35">
      <c r="T17077" s="44">
        <v>17076</v>
      </c>
    </row>
    <row r="17078" spans="20:20" x14ac:dyDescent="0.35">
      <c r="T17078" s="44">
        <v>17077</v>
      </c>
    </row>
    <row r="17079" spans="20:20" x14ac:dyDescent="0.35">
      <c r="T17079" s="44">
        <v>17078</v>
      </c>
    </row>
    <row r="17080" spans="20:20" x14ac:dyDescent="0.35">
      <c r="T17080" s="44">
        <v>17079</v>
      </c>
    </row>
    <row r="17081" spans="20:20" x14ac:dyDescent="0.35">
      <c r="T17081" s="44">
        <v>17080</v>
      </c>
    </row>
    <row r="17082" spans="20:20" x14ac:dyDescent="0.35">
      <c r="T17082" s="44">
        <v>17081</v>
      </c>
    </row>
    <row r="17083" spans="20:20" x14ac:dyDescent="0.35">
      <c r="T17083" s="44">
        <v>17082</v>
      </c>
    </row>
    <row r="17084" spans="20:20" x14ac:dyDescent="0.35">
      <c r="T17084" s="44">
        <v>17083</v>
      </c>
    </row>
    <row r="17085" spans="20:20" x14ac:dyDescent="0.35">
      <c r="T17085" s="44">
        <v>17084</v>
      </c>
    </row>
    <row r="17086" spans="20:20" x14ac:dyDescent="0.35">
      <c r="T17086" s="44">
        <v>17085</v>
      </c>
    </row>
    <row r="17087" spans="20:20" x14ac:dyDescent="0.35">
      <c r="T17087" s="44">
        <v>17086</v>
      </c>
    </row>
    <row r="17088" spans="20:20" x14ac:dyDescent="0.35">
      <c r="T17088" s="44">
        <v>17087</v>
      </c>
    </row>
    <row r="17089" spans="20:20" x14ac:dyDescent="0.35">
      <c r="T17089" s="44">
        <v>17088</v>
      </c>
    </row>
    <row r="17090" spans="20:20" x14ac:dyDescent="0.35">
      <c r="T17090" s="44">
        <v>17089</v>
      </c>
    </row>
    <row r="17091" spans="20:20" x14ac:dyDescent="0.35">
      <c r="T17091" s="44">
        <v>17090</v>
      </c>
    </row>
    <row r="17092" spans="20:20" x14ac:dyDescent="0.35">
      <c r="T17092" s="44">
        <v>17091</v>
      </c>
    </row>
    <row r="17093" spans="20:20" x14ac:dyDescent="0.35">
      <c r="T17093" s="44">
        <v>17092</v>
      </c>
    </row>
    <row r="17094" spans="20:20" x14ac:dyDescent="0.35">
      <c r="T17094" s="44">
        <v>17093</v>
      </c>
    </row>
    <row r="17095" spans="20:20" x14ac:dyDescent="0.35">
      <c r="T17095" s="44">
        <v>17094</v>
      </c>
    </row>
    <row r="17096" spans="20:20" x14ac:dyDescent="0.35">
      <c r="T17096" s="44">
        <v>17095</v>
      </c>
    </row>
    <row r="17097" spans="20:20" x14ac:dyDescent="0.35">
      <c r="T17097" s="44">
        <v>17096</v>
      </c>
    </row>
    <row r="17098" spans="20:20" x14ac:dyDescent="0.35">
      <c r="T17098" s="44">
        <v>17097</v>
      </c>
    </row>
    <row r="17099" spans="20:20" x14ac:dyDescent="0.35">
      <c r="T17099" s="44">
        <v>17098</v>
      </c>
    </row>
    <row r="17100" spans="20:20" x14ac:dyDescent="0.35">
      <c r="T17100" s="44">
        <v>17099</v>
      </c>
    </row>
    <row r="17101" spans="20:20" x14ac:dyDescent="0.35">
      <c r="T17101" s="44">
        <v>17100</v>
      </c>
    </row>
    <row r="17102" spans="20:20" x14ac:dyDescent="0.35">
      <c r="T17102" s="44">
        <v>17101</v>
      </c>
    </row>
    <row r="17103" spans="20:20" x14ac:dyDescent="0.35">
      <c r="T17103" s="44">
        <v>17102</v>
      </c>
    </row>
    <row r="17104" spans="20:20" x14ac:dyDescent="0.35">
      <c r="T17104" s="44">
        <v>17103</v>
      </c>
    </row>
    <row r="17105" spans="20:20" x14ac:dyDescent="0.35">
      <c r="T17105" s="44">
        <v>17104</v>
      </c>
    </row>
    <row r="17106" spans="20:20" x14ac:dyDescent="0.35">
      <c r="T17106" s="44">
        <v>17105</v>
      </c>
    </row>
    <row r="17107" spans="20:20" x14ac:dyDescent="0.35">
      <c r="T17107" s="44">
        <v>17106</v>
      </c>
    </row>
    <row r="17108" spans="20:20" x14ac:dyDescent="0.35">
      <c r="T17108" s="44">
        <v>17107</v>
      </c>
    </row>
    <row r="17109" spans="20:20" x14ac:dyDescent="0.35">
      <c r="T17109" s="44">
        <v>17108</v>
      </c>
    </row>
    <row r="17110" spans="20:20" x14ac:dyDescent="0.35">
      <c r="T17110" s="44">
        <v>17109</v>
      </c>
    </row>
    <row r="17111" spans="20:20" x14ac:dyDescent="0.35">
      <c r="T17111" s="44">
        <v>17110</v>
      </c>
    </row>
    <row r="17112" spans="20:20" x14ac:dyDescent="0.35">
      <c r="T17112" s="44">
        <v>17111</v>
      </c>
    </row>
    <row r="17113" spans="20:20" x14ac:dyDescent="0.35">
      <c r="T17113" s="44">
        <v>17112</v>
      </c>
    </row>
    <row r="17114" spans="20:20" x14ac:dyDescent="0.35">
      <c r="T17114" s="44">
        <v>17113</v>
      </c>
    </row>
    <row r="17115" spans="20:20" x14ac:dyDescent="0.35">
      <c r="T17115" s="44">
        <v>17114</v>
      </c>
    </row>
    <row r="17116" spans="20:20" x14ac:dyDescent="0.35">
      <c r="T17116" s="44">
        <v>17115</v>
      </c>
    </row>
    <row r="17117" spans="20:20" x14ac:dyDescent="0.35">
      <c r="T17117" s="44">
        <v>17116</v>
      </c>
    </row>
    <row r="17118" spans="20:20" x14ac:dyDescent="0.35">
      <c r="T17118" s="44">
        <v>17117</v>
      </c>
    </row>
    <row r="17119" spans="20:20" x14ac:dyDescent="0.35">
      <c r="T17119" s="44">
        <v>17118</v>
      </c>
    </row>
    <row r="17120" spans="20:20" x14ac:dyDescent="0.35">
      <c r="T17120" s="44">
        <v>17119</v>
      </c>
    </row>
    <row r="17121" spans="20:20" x14ac:dyDescent="0.35">
      <c r="T17121" s="44">
        <v>17120</v>
      </c>
    </row>
    <row r="17122" spans="20:20" x14ac:dyDescent="0.35">
      <c r="T17122" s="44">
        <v>17121</v>
      </c>
    </row>
    <row r="17123" spans="20:20" x14ac:dyDescent="0.35">
      <c r="T17123" s="44">
        <v>17122</v>
      </c>
    </row>
    <row r="17124" spans="20:20" x14ac:dyDescent="0.35">
      <c r="T17124" s="44">
        <v>17123</v>
      </c>
    </row>
    <row r="17125" spans="20:20" x14ac:dyDescent="0.35">
      <c r="T17125" s="44">
        <v>17124</v>
      </c>
    </row>
    <row r="17126" spans="20:20" x14ac:dyDescent="0.35">
      <c r="T17126" s="44">
        <v>17125</v>
      </c>
    </row>
    <row r="17127" spans="20:20" x14ac:dyDescent="0.35">
      <c r="T17127" s="44">
        <v>17126</v>
      </c>
    </row>
    <row r="17128" spans="20:20" x14ac:dyDescent="0.35">
      <c r="T17128" s="44">
        <v>17127</v>
      </c>
    </row>
    <row r="17129" spans="20:20" x14ac:dyDescent="0.35">
      <c r="T17129" s="44">
        <v>17128</v>
      </c>
    </row>
    <row r="17130" spans="20:20" x14ac:dyDescent="0.35">
      <c r="T17130" s="44">
        <v>17129</v>
      </c>
    </row>
    <row r="17131" spans="20:20" x14ac:dyDescent="0.35">
      <c r="T17131" s="44">
        <v>17130</v>
      </c>
    </row>
    <row r="17132" spans="20:20" x14ac:dyDescent="0.35">
      <c r="T17132" s="44">
        <v>17131</v>
      </c>
    </row>
    <row r="17133" spans="20:20" x14ac:dyDescent="0.35">
      <c r="T17133" s="44">
        <v>17132</v>
      </c>
    </row>
    <row r="17134" spans="20:20" x14ac:dyDescent="0.35">
      <c r="T17134" s="44">
        <v>17133</v>
      </c>
    </row>
    <row r="17135" spans="20:20" x14ac:dyDescent="0.35">
      <c r="T17135" s="44">
        <v>17134</v>
      </c>
    </row>
    <row r="17136" spans="20:20" x14ac:dyDescent="0.35">
      <c r="T17136" s="44">
        <v>17135</v>
      </c>
    </row>
    <row r="17137" spans="20:20" x14ac:dyDescent="0.35">
      <c r="T17137" s="44">
        <v>17136</v>
      </c>
    </row>
    <row r="17138" spans="20:20" x14ac:dyDescent="0.35">
      <c r="T17138" s="44">
        <v>17137</v>
      </c>
    </row>
    <row r="17139" spans="20:20" x14ac:dyDescent="0.35">
      <c r="T17139" s="44">
        <v>17138</v>
      </c>
    </row>
    <row r="17140" spans="20:20" x14ac:dyDescent="0.35">
      <c r="T17140" s="44">
        <v>17139</v>
      </c>
    </row>
    <row r="17141" spans="20:20" x14ac:dyDescent="0.35">
      <c r="T17141" s="44">
        <v>17140</v>
      </c>
    </row>
    <row r="17142" spans="20:20" x14ac:dyDescent="0.35">
      <c r="T17142" s="44">
        <v>17141</v>
      </c>
    </row>
    <row r="17143" spans="20:20" x14ac:dyDescent="0.35">
      <c r="T17143" s="44">
        <v>17142</v>
      </c>
    </row>
    <row r="17144" spans="20:20" x14ac:dyDescent="0.35">
      <c r="T17144" s="44">
        <v>17143</v>
      </c>
    </row>
    <row r="17145" spans="20:20" x14ac:dyDescent="0.35">
      <c r="T17145" s="44">
        <v>17144</v>
      </c>
    </row>
    <row r="17146" spans="20:20" x14ac:dyDescent="0.35">
      <c r="T17146" s="44">
        <v>17145</v>
      </c>
    </row>
    <row r="17147" spans="20:20" x14ac:dyDescent="0.35">
      <c r="T17147" s="44">
        <v>17146</v>
      </c>
    </row>
    <row r="17148" spans="20:20" x14ac:dyDescent="0.35">
      <c r="T17148" s="44">
        <v>17147</v>
      </c>
    </row>
    <row r="17149" spans="20:20" x14ac:dyDescent="0.35">
      <c r="T17149" s="44">
        <v>17148</v>
      </c>
    </row>
    <row r="17150" spans="20:20" x14ac:dyDescent="0.35">
      <c r="T17150" s="44">
        <v>17149</v>
      </c>
    </row>
    <row r="17151" spans="20:20" x14ac:dyDescent="0.35">
      <c r="T17151" s="44">
        <v>17150</v>
      </c>
    </row>
    <row r="17152" spans="20:20" x14ac:dyDescent="0.35">
      <c r="T17152" s="44">
        <v>17151</v>
      </c>
    </row>
    <row r="17153" spans="20:20" x14ac:dyDescent="0.35">
      <c r="T17153" s="44">
        <v>17152</v>
      </c>
    </row>
    <row r="17154" spans="20:20" x14ac:dyDescent="0.35">
      <c r="T17154" s="44">
        <v>17153</v>
      </c>
    </row>
    <row r="17155" spans="20:20" x14ac:dyDescent="0.35">
      <c r="T17155" s="44">
        <v>17154</v>
      </c>
    </row>
    <row r="17156" spans="20:20" x14ac:dyDescent="0.35">
      <c r="T17156" s="44">
        <v>17155</v>
      </c>
    </row>
    <row r="17157" spans="20:20" x14ac:dyDescent="0.35">
      <c r="T17157" s="44">
        <v>17156</v>
      </c>
    </row>
    <row r="17158" spans="20:20" x14ac:dyDescent="0.35">
      <c r="T17158" s="44">
        <v>17157</v>
      </c>
    </row>
    <row r="17159" spans="20:20" x14ac:dyDescent="0.35">
      <c r="T17159" s="44">
        <v>17158</v>
      </c>
    </row>
    <row r="17160" spans="20:20" x14ac:dyDescent="0.35">
      <c r="T17160" s="44">
        <v>17159</v>
      </c>
    </row>
    <row r="17161" spans="20:20" x14ac:dyDescent="0.35">
      <c r="T17161" s="44">
        <v>17160</v>
      </c>
    </row>
    <row r="17162" spans="20:20" x14ac:dyDescent="0.35">
      <c r="T17162" s="44">
        <v>17161</v>
      </c>
    </row>
    <row r="17163" spans="20:20" x14ac:dyDescent="0.35">
      <c r="T17163" s="44">
        <v>17162</v>
      </c>
    </row>
    <row r="17164" spans="20:20" x14ac:dyDescent="0.35">
      <c r="T17164" s="44">
        <v>17163</v>
      </c>
    </row>
    <row r="17165" spans="20:20" x14ac:dyDescent="0.35">
      <c r="T17165" s="44">
        <v>17164</v>
      </c>
    </row>
    <row r="17166" spans="20:20" x14ac:dyDescent="0.35">
      <c r="T17166" s="44">
        <v>17165</v>
      </c>
    </row>
    <row r="17167" spans="20:20" x14ac:dyDescent="0.35">
      <c r="T17167" s="44">
        <v>17166</v>
      </c>
    </row>
    <row r="17168" spans="20:20" x14ac:dyDescent="0.35">
      <c r="T17168" s="44">
        <v>17167</v>
      </c>
    </row>
    <row r="17169" spans="20:20" x14ac:dyDescent="0.35">
      <c r="T17169" s="44">
        <v>17168</v>
      </c>
    </row>
    <row r="17170" spans="20:20" x14ac:dyDescent="0.35">
      <c r="T17170" s="44">
        <v>17169</v>
      </c>
    </row>
    <row r="17171" spans="20:20" x14ac:dyDescent="0.35">
      <c r="T17171" s="44">
        <v>17170</v>
      </c>
    </row>
    <row r="17172" spans="20:20" x14ac:dyDescent="0.35">
      <c r="T17172" s="44">
        <v>17171</v>
      </c>
    </row>
    <row r="17173" spans="20:20" x14ac:dyDescent="0.35">
      <c r="T17173" s="44">
        <v>17172</v>
      </c>
    </row>
    <row r="17174" spans="20:20" x14ac:dyDescent="0.35">
      <c r="T17174" s="44">
        <v>17173</v>
      </c>
    </row>
    <row r="17175" spans="20:20" x14ac:dyDescent="0.35">
      <c r="T17175" s="44">
        <v>17174</v>
      </c>
    </row>
    <row r="17176" spans="20:20" x14ac:dyDescent="0.35">
      <c r="T17176" s="44">
        <v>17175</v>
      </c>
    </row>
    <row r="17177" spans="20:20" x14ac:dyDescent="0.35">
      <c r="T17177" s="44">
        <v>17176</v>
      </c>
    </row>
    <row r="17178" spans="20:20" x14ac:dyDescent="0.35">
      <c r="T17178" s="44">
        <v>17177</v>
      </c>
    </row>
    <row r="17179" spans="20:20" x14ac:dyDescent="0.35">
      <c r="T17179" s="44">
        <v>17178</v>
      </c>
    </row>
    <row r="17180" spans="20:20" x14ac:dyDescent="0.35">
      <c r="T17180" s="44">
        <v>17179</v>
      </c>
    </row>
    <row r="17181" spans="20:20" x14ac:dyDescent="0.35">
      <c r="T17181" s="44">
        <v>17180</v>
      </c>
    </row>
    <row r="17182" spans="20:20" x14ac:dyDescent="0.35">
      <c r="T17182" s="44">
        <v>17181</v>
      </c>
    </row>
    <row r="17183" spans="20:20" x14ac:dyDescent="0.35">
      <c r="T17183" s="44">
        <v>17182</v>
      </c>
    </row>
    <row r="17184" spans="20:20" x14ac:dyDescent="0.35">
      <c r="T17184" s="44">
        <v>17183</v>
      </c>
    </row>
    <row r="17185" spans="20:20" x14ac:dyDescent="0.35">
      <c r="T17185" s="44">
        <v>17184</v>
      </c>
    </row>
    <row r="17186" spans="20:20" x14ac:dyDescent="0.35">
      <c r="T17186" s="44">
        <v>17185</v>
      </c>
    </row>
    <row r="17187" spans="20:20" x14ac:dyDescent="0.35">
      <c r="T17187" s="44">
        <v>17186</v>
      </c>
    </row>
    <row r="17188" spans="20:20" x14ac:dyDescent="0.35">
      <c r="T17188" s="44">
        <v>17187</v>
      </c>
    </row>
    <row r="17189" spans="20:20" x14ac:dyDescent="0.35">
      <c r="T17189" s="44">
        <v>17188</v>
      </c>
    </row>
    <row r="17190" spans="20:20" x14ac:dyDescent="0.35">
      <c r="T17190" s="44">
        <v>17189</v>
      </c>
    </row>
    <row r="17191" spans="20:20" x14ac:dyDescent="0.35">
      <c r="T17191" s="44">
        <v>17190</v>
      </c>
    </row>
    <row r="17192" spans="20:20" x14ac:dyDescent="0.35">
      <c r="T17192" s="44">
        <v>17191</v>
      </c>
    </row>
    <row r="17193" spans="20:20" x14ac:dyDescent="0.35">
      <c r="T17193" s="44">
        <v>17192</v>
      </c>
    </row>
    <row r="17194" spans="20:20" x14ac:dyDescent="0.35">
      <c r="T17194" s="44">
        <v>17193</v>
      </c>
    </row>
    <row r="17195" spans="20:20" x14ac:dyDescent="0.35">
      <c r="T17195" s="44">
        <v>17194</v>
      </c>
    </row>
    <row r="17196" spans="20:20" x14ac:dyDescent="0.35">
      <c r="T17196" s="44">
        <v>17195</v>
      </c>
    </row>
    <row r="17197" spans="20:20" x14ac:dyDescent="0.35">
      <c r="T17197" s="44">
        <v>17196</v>
      </c>
    </row>
    <row r="17198" spans="20:20" x14ac:dyDescent="0.35">
      <c r="T17198" s="44">
        <v>17197</v>
      </c>
    </row>
    <row r="17199" spans="20:20" x14ac:dyDescent="0.35">
      <c r="T17199" s="44">
        <v>17198</v>
      </c>
    </row>
    <row r="17200" spans="20:20" x14ac:dyDescent="0.35">
      <c r="T17200" s="44">
        <v>17199</v>
      </c>
    </row>
    <row r="17201" spans="20:20" x14ac:dyDescent="0.35">
      <c r="T17201" s="44">
        <v>17200</v>
      </c>
    </row>
    <row r="17202" spans="20:20" x14ac:dyDescent="0.35">
      <c r="T17202" s="44">
        <v>17201</v>
      </c>
    </row>
    <row r="17203" spans="20:20" x14ac:dyDescent="0.35">
      <c r="T17203" s="44">
        <v>17202</v>
      </c>
    </row>
    <row r="17204" spans="20:20" x14ac:dyDescent="0.35">
      <c r="T17204" s="44">
        <v>17203</v>
      </c>
    </row>
    <row r="17205" spans="20:20" x14ac:dyDescent="0.35">
      <c r="T17205" s="44">
        <v>17204</v>
      </c>
    </row>
    <row r="17206" spans="20:20" x14ac:dyDescent="0.35">
      <c r="T17206" s="44">
        <v>17205</v>
      </c>
    </row>
    <row r="17207" spans="20:20" x14ac:dyDescent="0.35">
      <c r="T17207" s="44">
        <v>17206</v>
      </c>
    </row>
    <row r="17208" spans="20:20" x14ac:dyDescent="0.35">
      <c r="T17208" s="44">
        <v>17207</v>
      </c>
    </row>
    <row r="17209" spans="20:20" x14ac:dyDescent="0.35">
      <c r="T17209" s="44">
        <v>17208</v>
      </c>
    </row>
    <row r="17210" spans="20:20" x14ac:dyDescent="0.35">
      <c r="T17210" s="44">
        <v>17209</v>
      </c>
    </row>
    <row r="17211" spans="20:20" x14ac:dyDescent="0.35">
      <c r="T17211" s="44">
        <v>17210</v>
      </c>
    </row>
    <row r="17212" spans="20:20" x14ac:dyDescent="0.35">
      <c r="T17212" s="44">
        <v>17211</v>
      </c>
    </row>
    <row r="17213" spans="20:20" x14ac:dyDescent="0.35">
      <c r="T17213" s="44">
        <v>17212</v>
      </c>
    </row>
    <row r="17214" spans="20:20" x14ac:dyDescent="0.35">
      <c r="T17214" s="44">
        <v>17213</v>
      </c>
    </row>
    <row r="17215" spans="20:20" x14ac:dyDescent="0.35">
      <c r="T17215" s="44">
        <v>17214</v>
      </c>
    </row>
    <row r="17216" spans="20:20" x14ac:dyDescent="0.35">
      <c r="T17216" s="44">
        <v>17215</v>
      </c>
    </row>
    <row r="17217" spans="20:20" x14ac:dyDescent="0.35">
      <c r="T17217" s="44">
        <v>17216</v>
      </c>
    </row>
    <row r="17218" spans="20:20" x14ac:dyDescent="0.35">
      <c r="T17218" s="44">
        <v>17217</v>
      </c>
    </row>
    <row r="17219" spans="20:20" x14ac:dyDescent="0.35">
      <c r="T17219" s="44">
        <v>17218</v>
      </c>
    </row>
    <row r="17220" spans="20:20" x14ac:dyDescent="0.35">
      <c r="T17220" s="44">
        <v>17219</v>
      </c>
    </row>
    <row r="17221" spans="20:20" x14ac:dyDescent="0.35">
      <c r="T17221" s="44">
        <v>17220</v>
      </c>
    </row>
    <row r="17222" spans="20:20" x14ac:dyDescent="0.35">
      <c r="T17222" s="44">
        <v>17221</v>
      </c>
    </row>
    <row r="17223" spans="20:20" x14ac:dyDescent="0.35">
      <c r="T17223" s="44">
        <v>17222</v>
      </c>
    </row>
    <row r="17224" spans="20:20" x14ac:dyDescent="0.35">
      <c r="T17224" s="44">
        <v>17223</v>
      </c>
    </row>
    <row r="17225" spans="20:20" x14ac:dyDescent="0.35">
      <c r="T17225" s="44">
        <v>17224</v>
      </c>
    </row>
    <row r="17226" spans="20:20" x14ac:dyDescent="0.35">
      <c r="T17226" s="44">
        <v>17225</v>
      </c>
    </row>
    <row r="17227" spans="20:20" x14ac:dyDescent="0.35">
      <c r="T17227" s="44">
        <v>17226</v>
      </c>
    </row>
    <row r="17228" spans="20:20" x14ac:dyDescent="0.35">
      <c r="T17228" s="44">
        <v>17227</v>
      </c>
    </row>
    <row r="17229" spans="20:20" x14ac:dyDescent="0.35">
      <c r="T17229" s="44">
        <v>17228</v>
      </c>
    </row>
    <row r="17230" spans="20:20" x14ac:dyDescent="0.35">
      <c r="T17230" s="44">
        <v>17229</v>
      </c>
    </row>
    <row r="17231" spans="20:20" x14ac:dyDescent="0.35">
      <c r="T17231" s="44">
        <v>17230</v>
      </c>
    </row>
    <row r="17232" spans="20:20" x14ac:dyDescent="0.35">
      <c r="T17232" s="44">
        <v>17231</v>
      </c>
    </row>
    <row r="17233" spans="20:20" x14ac:dyDescent="0.35">
      <c r="T17233" s="44">
        <v>17232</v>
      </c>
    </row>
    <row r="17234" spans="20:20" x14ac:dyDescent="0.35">
      <c r="T17234" s="44">
        <v>17233</v>
      </c>
    </row>
    <row r="17235" spans="20:20" x14ac:dyDescent="0.35">
      <c r="T17235" s="44">
        <v>17234</v>
      </c>
    </row>
    <row r="17236" spans="20:20" x14ac:dyDescent="0.35">
      <c r="T17236" s="44">
        <v>17235</v>
      </c>
    </row>
    <row r="17237" spans="20:20" x14ac:dyDescent="0.35">
      <c r="T17237" s="44">
        <v>17236</v>
      </c>
    </row>
    <row r="17238" spans="20:20" x14ac:dyDescent="0.35">
      <c r="T17238" s="44">
        <v>17237</v>
      </c>
    </row>
    <row r="17239" spans="20:20" x14ac:dyDescent="0.35">
      <c r="T17239" s="44">
        <v>17238</v>
      </c>
    </row>
    <row r="17240" spans="20:20" x14ac:dyDescent="0.35">
      <c r="T17240" s="44">
        <v>17239</v>
      </c>
    </row>
    <row r="17241" spans="20:20" x14ac:dyDescent="0.35">
      <c r="T17241" s="44">
        <v>17240</v>
      </c>
    </row>
    <row r="17242" spans="20:20" x14ac:dyDescent="0.35">
      <c r="T17242" s="44">
        <v>17241</v>
      </c>
    </row>
    <row r="17243" spans="20:20" x14ac:dyDescent="0.35">
      <c r="T17243" s="44">
        <v>17242</v>
      </c>
    </row>
    <row r="17244" spans="20:20" x14ac:dyDescent="0.35">
      <c r="T17244" s="44">
        <v>17243</v>
      </c>
    </row>
    <row r="17245" spans="20:20" x14ac:dyDescent="0.35">
      <c r="T17245" s="44">
        <v>17244</v>
      </c>
    </row>
    <row r="17246" spans="20:20" x14ac:dyDescent="0.35">
      <c r="T17246" s="44">
        <v>17245</v>
      </c>
    </row>
    <row r="17247" spans="20:20" x14ac:dyDescent="0.35">
      <c r="T17247" s="44">
        <v>17246</v>
      </c>
    </row>
    <row r="17248" spans="20:20" x14ac:dyDescent="0.35">
      <c r="T17248" s="44">
        <v>17247</v>
      </c>
    </row>
    <row r="17249" spans="20:20" x14ac:dyDescent="0.35">
      <c r="T17249" s="44">
        <v>17248</v>
      </c>
    </row>
    <row r="17250" spans="20:20" x14ac:dyDescent="0.35">
      <c r="T17250" s="44">
        <v>17249</v>
      </c>
    </row>
    <row r="17251" spans="20:20" x14ac:dyDescent="0.35">
      <c r="T17251" s="44">
        <v>17250</v>
      </c>
    </row>
    <row r="17252" spans="20:20" x14ac:dyDescent="0.35">
      <c r="T17252" s="44">
        <v>17251</v>
      </c>
    </row>
    <row r="17253" spans="20:20" x14ac:dyDescent="0.35">
      <c r="T17253" s="44">
        <v>17252</v>
      </c>
    </row>
    <row r="17254" spans="20:20" x14ac:dyDescent="0.35">
      <c r="T17254" s="44">
        <v>17253</v>
      </c>
    </row>
    <row r="17255" spans="20:20" x14ac:dyDescent="0.35">
      <c r="T17255" s="44">
        <v>17254</v>
      </c>
    </row>
    <row r="17256" spans="20:20" x14ac:dyDescent="0.35">
      <c r="T17256" s="44">
        <v>17255</v>
      </c>
    </row>
    <row r="17257" spans="20:20" x14ac:dyDescent="0.35">
      <c r="T17257" s="44">
        <v>17256</v>
      </c>
    </row>
    <row r="17258" spans="20:20" x14ac:dyDescent="0.35">
      <c r="T17258" s="44">
        <v>17257</v>
      </c>
    </row>
    <row r="17259" spans="20:20" x14ac:dyDescent="0.35">
      <c r="T17259" s="44">
        <v>17258</v>
      </c>
    </row>
    <row r="17260" spans="20:20" x14ac:dyDescent="0.35">
      <c r="T17260" s="44">
        <v>17259</v>
      </c>
    </row>
    <row r="17261" spans="20:20" x14ac:dyDescent="0.35">
      <c r="T17261" s="44">
        <v>17260</v>
      </c>
    </row>
    <row r="17262" spans="20:20" x14ac:dyDescent="0.35">
      <c r="T17262" s="44">
        <v>17261</v>
      </c>
    </row>
    <row r="17263" spans="20:20" x14ac:dyDescent="0.35">
      <c r="T17263" s="44">
        <v>17262</v>
      </c>
    </row>
    <row r="17264" spans="20:20" x14ac:dyDescent="0.35">
      <c r="T17264" s="44">
        <v>17263</v>
      </c>
    </row>
    <row r="17265" spans="20:20" x14ac:dyDescent="0.35">
      <c r="T17265" s="44">
        <v>17264</v>
      </c>
    </row>
    <row r="17266" spans="20:20" x14ac:dyDescent="0.35">
      <c r="T17266" s="44">
        <v>17265</v>
      </c>
    </row>
    <row r="17267" spans="20:20" x14ac:dyDescent="0.35">
      <c r="T17267" s="44">
        <v>17266</v>
      </c>
    </row>
    <row r="17268" spans="20:20" x14ac:dyDescent="0.35">
      <c r="T17268" s="44">
        <v>17267</v>
      </c>
    </row>
    <row r="17269" spans="20:20" x14ac:dyDescent="0.35">
      <c r="T17269" s="44">
        <v>17268</v>
      </c>
    </row>
    <row r="17270" spans="20:20" x14ac:dyDescent="0.35">
      <c r="T17270" s="44">
        <v>17269</v>
      </c>
    </row>
    <row r="17271" spans="20:20" x14ac:dyDescent="0.35">
      <c r="T17271" s="44">
        <v>17270</v>
      </c>
    </row>
    <row r="17272" spans="20:20" x14ac:dyDescent="0.35">
      <c r="T17272" s="44">
        <v>17271</v>
      </c>
    </row>
    <row r="17273" spans="20:20" x14ac:dyDescent="0.35">
      <c r="T17273" s="44">
        <v>17272</v>
      </c>
    </row>
    <row r="17274" spans="20:20" x14ac:dyDescent="0.35">
      <c r="T17274" s="44">
        <v>17273</v>
      </c>
    </row>
    <row r="17275" spans="20:20" x14ac:dyDescent="0.35">
      <c r="T17275" s="44">
        <v>17274</v>
      </c>
    </row>
    <row r="17276" spans="20:20" x14ac:dyDescent="0.35">
      <c r="T17276" s="44">
        <v>17275</v>
      </c>
    </row>
    <row r="17277" spans="20:20" x14ac:dyDescent="0.35">
      <c r="T17277" s="44">
        <v>17276</v>
      </c>
    </row>
    <row r="17278" spans="20:20" x14ac:dyDescent="0.35">
      <c r="T17278" s="44">
        <v>17277</v>
      </c>
    </row>
    <row r="17279" spans="20:20" x14ac:dyDescent="0.35">
      <c r="T17279" s="44">
        <v>17278</v>
      </c>
    </row>
    <row r="17280" spans="20:20" x14ac:dyDescent="0.35">
      <c r="T17280" s="44">
        <v>17279</v>
      </c>
    </row>
    <row r="17281" spans="20:20" x14ac:dyDescent="0.35">
      <c r="T17281" s="44">
        <v>17280</v>
      </c>
    </row>
    <row r="17282" spans="20:20" x14ac:dyDescent="0.35">
      <c r="T17282" s="44">
        <v>17281</v>
      </c>
    </row>
    <row r="17283" spans="20:20" x14ac:dyDescent="0.35">
      <c r="T17283" s="44">
        <v>17282</v>
      </c>
    </row>
    <row r="17284" spans="20:20" x14ac:dyDescent="0.35">
      <c r="T17284" s="44">
        <v>17283</v>
      </c>
    </row>
    <row r="17285" spans="20:20" x14ac:dyDescent="0.35">
      <c r="T17285" s="44">
        <v>17284</v>
      </c>
    </row>
    <row r="17286" spans="20:20" x14ac:dyDescent="0.35">
      <c r="T17286" s="44">
        <v>17285</v>
      </c>
    </row>
    <row r="17287" spans="20:20" x14ac:dyDescent="0.35">
      <c r="T17287" s="44">
        <v>17286</v>
      </c>
    </row>
    <row r="17288" spans="20:20" x14ac:dyDescent="0.35">
      <c r="T17288" s="44">
        <v>17287</v>
      </c>
    </row>
    <row r="17289" spans="20:20" x14ac:dyDescent="0.35">
      <c r="T17289" s="44">
        <v>17288</v>
      </c>
    </row>
    <row r="17290" spans="20:20" x14ac:dyDescent="0.35">
      <c r="T17290" s="44">
        <v>17289</v>
      </c>
    </row>
    <row r="17291" spans="20:20" x14ac:dyDescent="0.35">
      <c r="T17291" s="44">
        <v>17290</v>
      </c>
    </row>
    <row r="17292" spans="20:20" x14ac:dyDescent="0.35">
      <c r="T17292" s="44">
        <v>17291</v>
      </c>
    </row>
    <row r="17293" spans="20:20" x14ac:dyDescent="0.35">
      <c r="T17293" s="44">
        <v>17292</v>
      </c>
    </row>
    <row r="17294" spans="20:20" x14ac:dyDescent="0.35">
      <c r="T17294" s="44">
        <v>17293</v>
      </c>
    </row>
    <row r="17295" spans="20:20" x14ac:dyDescent="0.35">
      <c r="T17295" s="44">
        <v>17294</v>
      </c>
    </row>
    <row r="17296" spans="20:20" x14ac:dyDescent="0.35">
      <c r="T17296" s="44">
        <v>17295</v>
      </c>
    </row>
    <row r="17297" spans="20:20" x14ac:dyDescent="0.35">
      <c r="T17297" s="44">
        <v>17296</v>
      </c>
    </row>
    <row r="17298" spans="20:20" x14ac:dyDescent="0.35">
      <c r="T17298" s="44">
        <v>17297</v>
      </c>
    </row>
    <row r="17299" spans="20:20" x14ac:dyDescent="0.35">
      <c r="T17299" s="44">
        <v>17298</v>
      </c>
    </row>
    <row r="17300" spans="20:20" x14ac:dyDescent="0.35">
      <c r="T17300" s="44">
        <v>17299</v>
      </c>
    </row>
    <row r="17301" spans="20:20" x14ac:dyDescent="0.35">
      <c r="T17301" s="44">
        <v>17300</v>
      </c>
    </row>
    <row r="17302" spans="20:20" x14ac:dyDescent="0.35">
      <c r="T17302" s="44">
        <v>17301</v>
      </c>
    </row>
    <row r="17303" spans="20:20" x14ac:dyDescent="0.35">
      <c r="T17303" s="44">
        <v>17302</v>
      </c>
    </row>
    <row r="17304" spans="20:20" x14ac:dyDescent="0.35">
      <c r="T17304" s="44">
        <v>17303</v>
      </c>
    </row>
    <row r="17305" spans="20:20" x14ac:dyDescent="0.35">
      <c r="T17305" s="44">
        <v>17304</v>
      </c>
    </row>
    <row r="17306" spans="20:20" x14ac:dyDescent="0.35">
      <c r="T17306" s="44">
        <v>17305</v>
      </c>
    </row>
    <row r="17307" spans="20:20" x14ac:dyDescent="0.35">
      <c r="T17307" s="44">
        <v>17306</v>
      </c>
    </row>
    <row r="17308" spans="20:20" x14ac:dyDescent="0.35">
      <c r="T17308" s="44">
        <v>17307</v>
      </c>
    </row>
    <row r="17309" spans="20:20" x14ac:dyDescent="0.35">
      <c r="T17309" s="44">
        <v>17308</v>
      </c>
    </row>
    <row r="17310" spans="20:20" x14ac:dyDescent="0.35">
      <c r="T17310" s="44">
        <v>17309</v>
      </c>
    </row>
    <row r="17311" spans="20:20" x14ac:dyDescent="0.35">
      <c r="T17311" s="44">
        <v>17310</v>
      </c>
    </row>
    <row r="17312" spans="20:20" x14ac:dyDescent="0.35">
      <c r="T17312" s="44">
        <v>17311</v>
      </c>
    </row>
    <row r="17313" spans="20:20" x14ac:dyDescent="0.35">
      <c r="T17313" s="44">
        <v>17312</v>
      </c>
    </row>
    <row r="17314" spans="20:20" x14ac:dyDescent="0.35">
      <c r="T17314" s="44">
        <v>17313</v>
      </c>
    </row>
    <row r="17315" spans="20:20" x14ac:dyDescent="0.35">
      <c r="T17315" s="44">
        <v>17314</v>
      </c>
    </row>
    <row r="17316" spans="20:20" x14ac:dyDescent="0.35">
      <c r="T17316" s="44">
        <v>17315</v>
      </c>
    </row>
    <row r="17317" spans="20:20" x14ac:dyDescent="0.35">
      <c r="T17317" s="44">
        <v>17316</v>
      </c>
    </row>
    <row r="17318" spans="20:20" x14ac:dyDescent="0.35">
      <c r="T17318" s="44">
        <v>17317</v>
      </c>
    </row>
    <row r="17319" spans="20:20" x14ac:dyDescent="0.35">
      <c r="T17319" s="44">
        <v>17318</v>
      </c>
    </row>
    <row r="17320" spans="20:20" x14ac:dyDescent="0.35">
      <c r="T17320" s="44">
        <v>17319</v>
      </c>
    </row>
    <row r="17321" spans="20:20" x14ac:dyDescent="0.35">
      <c r="T17321" s="44">
        <v>17320</v>
      </c>
    </row>
    <row r="17322" spans="20:20" x14ac:dyDescent="0.35">
      <c r="T17322" s="44">
        <v>17321</v>
      </c>
    </row>
    <row r="17323" spans="20:20" x14ac:dyDescent="0.35">
      <c r="T17323" s="44">
        <v>17322</v>
      </c>
    </row>
    <row r="17324" spans="20:20" x14ac:dyDescent="0.35">
      <c r="T17324" s="44">
        <v>17323</v>
      </c>
    </row>
    <row r="17325" spans="20:20" x14ac:dyDescent="0.35">
      <c r="T17325" s="44">
        <v>17324</v>
      </c>
    </row>
    <row r="17326" spans="20:20" x14ac:dyDescent="0.35">
      <c r="T17326" s="44">
        <v>17325</v>
      </c>
    </row>
    <row r="17327" spans="20:20" x14ac:dyDescent="0.35">
      <c r="T17327" s="44">
        <v>17326</v>
      </c>
    </row>
    <row r="17328" spans="20:20" x14ac:dyDescent="0.35">
      <c r="T17328" s="44">
        <v>17327</v>
      </c>
    </row>
    <row r="17329" spans="20:20" x14ac:dyDescent="0.35">
      <c r="T17329" s="44">
        <v>17328</v>
      </c>
    </row>
    <row r="17330" spans="20:20" x14ac:dyDescent="0.35">
      <c r="T17330" s="44">
        <v>17329</v>
      </c>
    </row>
    <row r="17331" spans="20:20" x14ac:dyDescent="0.35">
      <c r="T17331" s="44">
        <v>17330</v>
      </c>
    </row>
    <row r="17332" spans="20:20" x14ac:dyDescent="0.35">
      <c r="T17332" s="44">
        <v>17331</v>
      </c>
    </row>
    <row r="17333" spans="20:20" x14ac:dyDescent="0.35">
      <c r="T17333" s="44">
        <v>17332</v>
      </c>
    </row>
    <row r="17334" spans="20:20" x14ac:dyDescent="0.35">
      <c r="T17334" s="44">
        <v>17333</v>
      </c>
    </row>
    <row r="17335" spans="20:20" x14ac:dyDescent="0.35">
      <c r="T17335" s="44">
        <v>17334</v>
      </c>
    </row>
    <row r="17336" spans="20:20" x14ac:dyDescent="0.35">
      <c r="T17336" s="44">
        <v>17335</v>
      </c>
    </row>
    <row r="17337" spans="20:20" x14ac:dyDescent="0.35">
      <c r="T17337" s="44">
        <v>17336</v>
      </c>
    </row>
    <row r="17338" spans="20:20" x14ac:dyDescent="0.35">
      <c r="T17338" s="44">
        <v>17337</v>
      </c>
    </row>
    <row r="17339" spans="20:20" x14ac:dyDescent="0.35">
      <c r="T17339" s="44">
        <v>17338</v>
      </c>
    </row>
    <row r="17340" spans="20:20" x14ac:dyDescent="0.35">
      <c r="T17340" s="44">
        <v>17339</v>
      </c>
    </row>
    <row r="17341" spans="20:20" x14ac:dyDescent="0.35">
      <c r="T17341" s="44">
        <v>17340</v>
      </c>
    </row>
    <row r="17342" spans="20:20" x14ac:dyDescent="0.35">
      <c r="T17342" s="44">
        <v>17341</v>
      </c>
    </row>
    <row r="17343" spans="20:20" x14ac:dyDescent="0.35">
      <c r="T17343" s="44">
        <v>17342</v>
      </c>
    </row>
    <row r="17344" spans="20:20" x14ac:dyDescent="0.35">
      <c r="T17344" s="44">
        <v>17343</v>
      </c>
    </row>
    <row r="17345" spans="20:20" x14ac:dyDescent="0.35">
      <c r="T17345" s="44">
        <v>17344</v>
      </c>
    </row>
    <row r="17346" spans="20:20" x14ac:dyDescent="0.35">
      <c r="T17346" s="44">
        <v>17345</v>
      </c>
    </row>
    <row r="17347" spans="20:20" x14ac:dyDescent="0.35">
      <c r="T17347" s="44">
        <v>17346</v>
      </c>
    </row>
    <row r="17348" spans="20:20" x14ac:dyDescent="0.35">
      <c r="T17348" s="44">
        <v>17347</v>
      </c>
    </row>
    <row r="17349" spans="20:20" x14ac:dyDescent="0.35">
      <c r="T17349" s="44">
        <v>17348</v>
      </c>
    </row>
    <row r="17350" spans="20:20" x14ac:dyDescent="0.35">
      <c r="T17350" s="44">
        <v>17349</v>
      </c>
    </row>
    <row r="17351" spans="20:20" x14ac:dyDescent="0.35">
      <c r="T17351" s="44">
        <v>17350</v>
      </c>
    </row>
    <row r="17352" spans="20:20" x14ac:dyDescent="0.35">
      <c r="T17352" s="44">
        <v>17351</v>
      </c>
    </row>
    <row r="17353" spans="20:20" x14ac:dyDescent="0.35">
      <c r="T17353" s="44">
        <v>17352</v>
      </c>
    </row>
    <row r="17354" spans="20:20" x14ac:dyDescent="0.35">
      <c r="T17354" s="44">
        <v>17353</v>
      </c>
    </row>
    <row r="17355" spans="20:20" x14ac:dyDescent="0.35">
      <c r="T17355" s="44">
        <v>17354</v>
      </c>
    </row>
    <row r="17356" spans="20:20" x14ac:dyDescent="0.35">
      <c r="T17356" s="44">
        <v>17355</v>
      </c>
    </row>
    <row r="17357" spans="20:20" x14ac:dyDescent="0.35">
      <c r="T17357" s="44">
        <v>17356</v>
      </c>
    </row>
    <row r="17358" spans="20:20" x14ac:dyDescent="0.35">
      <c r="T17358" s="44">
        <v>17357</v>
      </c>
    </row>
    <row r="17359" spans="20:20" x14ac:dyDescent="0.35">
      <c r="T17359" s="44">
        <v>17358</v>
      </c>
    </row>
    <row r="17360" spans="20:20" x14ac:dyDescent="0.35">
      <c r="T17360" s="44">
        <v>17359</v>
      </c>
    </row>
    <row r="17361" spans="20:20" x14ac:dyDescent="0.35">
      <c r="T17361" s="44">
        <v>17360</v>
      </c>
    </row>
    <row r="17362" spans="20:20" x14ac:dyDescent="0.35">
      <c r="T17362" s="44">
        <v>17361</v>
      </c>
    </row>
    <row r="17363" spans="20:20" x14ac:dyDescent="0.35">
      <c r="T17363" s="44">
        <v>17362</v>
      </c>
    </row>
    <row r="17364" spans="20:20" x14ac:dyDescent="0.35">
      <c r="T17364" s="44">
        <v>17363</v>
      </c>
    </row>
    <row r="17365" spans="20:20" x14ac:dyDescent="0.35">
      <c r="T17365" s="44">
        <v>17364</v>
      </c>
    </row>
    <row r="17366" spans="20:20" x14ac:dyDescent="0.35">
      <c r="T17366" s="44">
        <v>17365</v>
      </c>
    </row>
    <row r="17367" spans="20:20" x14ac:dyDescent="0.35">
      <c r="T17367" s="44">
        <v>17366</v>
      </c>
    </row>
    <row r="17368" spans="20:20" x14ac:dyDescent="0.35">
      <c r="T17368" s="44">
        <v>17367</v>
      </c>
    </row>
    <row r="17369" spans="20:20" x14ac:dyDescent="0.35">
      <c r="T17369" s="44">
        <v>17368</v>
      </c>
    </row>
    <row r="17370" spans="20:20" x14ac:dyDescent="0.35">
      <c r="T17370" s="44">
        <v>17369</v>
      </c>
    </row>
    <row r="17371" spans="20:20" x14ac:dyDescent="0.35">
      <c r="T17371" s="44">
        <v>17370</v>
      </c>
    </row>
    <row r="17372" spans="20:20" x14ac:dyDescent="0.35">
      <c r="T17372" s="44">
        <v>17371</v>
      </c>
    </row>
    <row r="17373" spans="20:20" x14ac:dyDescent="0.35">
      <c r="T17373" s="44">
        <v>17372</v>
      </c>
    </row>
    <row r="17374" spans="20:20" x14ac:dyDescent="0.35">
      <c r="T17374" s="44">
        <v>17373</v>
      </c>
    </row>
    <row r="17375" spans="20:20" x14ac:dyDescent="0.35">
      <c r="T17375" s="44">
        <v>17374</v>
      </c>
    </row>
    <row r="17376" spans="20:20" x14ac:dyDescent="0.35">
      <c r="T17376" s="44">
        <v>17375</v>
      </c>
    </row>
    <row r="17377" spans="20:20" x14ac:dyDescent="0.35">
      <c r="T17377" s="44">
        <v>17376</v>
      </c>
    </row>
    <row r="17378" spans="20:20" x14ac:dyDescent="0.35">
      <c r="T17378" s="44">
        <v>17377</v>
      </c>
    </row>
    <row r="17379" spans="20:20" x14ac:dyDescent="0.35">
      <c r="T17379" s="44">
        <v>17378</v>
      </c>
    </row>
    <row r="17380" spans="20:20" x14ac:dyDescent="0.35">
      <c r="T17380" s="44">
        <v>17379</v>
      </c>
    </row>
    <row r="17381" spans="20:20" x14ac:dyDescent="0.35">
      <c r="T17381" s="44">
        <v>17380</v>
      </c>
    </row>
    <row r="17382" spans="20:20" x14ac:dyDescent="0.35">
      <c r="T17382" s="44">
        <v>17381</v>
      </c>
    </row>
    <row r="17383" spans="20:20" x14ac:dyDescent="0.35">
      <c r="T17383" s="44">
        <v>17382</v>
      </c>
    </row>
    <row r="17384" spans="20:20" x14ac:dyDescent="0.35">
      <c r="T17384" s="44">
        <v>17383</v>
      </c>
    </row>
    <row r="17385" spans="20:20" x14ac:dyDescent="0.35">
      <c r="T17385" s="44">
        <v>17384</v>
      </c>
    </row>
    <row r="17386" spans="20:20" x14ac:dyDescent="0.35">
      <c r="T17386" s="44">
        <v>17385</v>
      </c>
    </row>
    <row r="17387" spans="20:20" x14ac:dyDescent="0.35">
      <c r="T17387" s="44">
        <v>17386</v>
      </c>
    </row>
    <row r="17388" spans="20:20" x14ac:dyDescent="0.35">
      <c r="T17388" s="44">
        <v>17387</v>
      </c>
    </row>
    <row r="17389" spans="20:20" x14ac:dyDescent="0.35">
      <c r="T17389" s="44">
        <v>17388</v>
      </c>
    </row>
    <row r="17390" spans="20:20" x14ac:dyDescent="0.35">
      <c r="T17390" s="44">
        <v>17389</v>
      </c>
    </row>
    <row r="17391" spans="20:20" x14ac:dyDescent="0.35">
      <c r="T17391" s="44">
        <v>17390</v>
      </c>
    </row>
    <row r="17392" spans="20:20" x14ac:dyDescent="0.35">
      <c r="T17392" s="44">
        <v>17391</v>
      </c>
    </row>
    <row r="17393" spans="20:20" x14ac:dyDescent="0.35">
      <c r="T17393" s="44">
        <v>17392</v>
      </c>
    </row>
    <row r="17394" spans="20:20" x14ac:dyDescent="0.35">
      <c r="T17394" s="44">
        <v>17393</v>
      </c>
    </row>
    <row r="17395" spans="20:20" x14ac:dyDescent="0.35">
      <c r="T17395" s="44">
        <v>17394</v>
      </c>
    </row>
    <row r="17396" spans="20:20" x14ac:dyDescent="0.35">
      <c r="T17396" s="44">
        <v>17395</v>
      </c>
    </row>
    <row r="17397" spans="20:20" x14ac:dyDescent="0.35">
      <c r="T17397" s="44">
        <v>17396</v>
      </c>
    </row>
    <row r="17398" spans="20:20" x14ac:dyDescent="0.35">
      <c r="T17398" s="44">
        <v>17397</v>
      </c>
    </row>
    <row r="17399" spans="20:20" x14ac:dyDescent="0.35">
      <c r="T17399" s="44">
        <v>17398</v>
      </c>
    </row>
    <row r="17400" spans="20:20" x14ac:dyDescent="0.35">
      <c r="T17400" s="44">
        <v>17399</v>
      </c>
    </row>
    <row r="17401" spans="20:20" x14ac:dyDescent="0.35">
      <c r="T17401" s="44">
        <v>17400</v>
      </c>
    </row>
    <row r="17402" spans="20:20" x14ac:dyDescent="0.35">
      <c r="T17402" s="44">
        <v>17401</v>
      </c>
    </row>
    <row r="17403" spans="20:20" x14ac:dyDescent="0.35">
      <c r="T17403" s="44">
        <v>17402</v>
      </c>
    </row>
    <row r="17404" spans="20:20" x14ac:dyDescent="0.35">
      <c r="T17404" s="44">
        <v>17403</v>
      </c>
    </row>
    <row r="17405" spans="20:20" x14ac:dyDescent="0.35">
      <c r="T17405" s="44">
        <v>17404</v>
      </c>
    </row>
    <row r="17406" spans="20:20" x14ac:dyDescent="0.35">
      <c r="T17406" s="44">
        <v>17405</v>
      </c>
    </row>
    <row r="17407" spans="20:20" x14ac:dyDescent="0.35">
      <c r="T17407" s="44">
        <v>17406</v>
      </c>
    </row>
    <row r="17408" spans="20:20" x14ac:dyDescent="0.35">
      <c r="T17408" s="44">
        <v>17407</v>
      </c>
    </row>
    <row r="17409" spans="20:20" x14ac:dyDescent="0.35">
      <c r="T17409" s="44">
        <v>17408</v>
      </c>
    </row>
    <row r="17410" spans="20:20" x14ac:dyDescent="0.35">
      <c r="T17410" s="44">
        <v>17409</v>
      </c>
    </row>
    <row r="17411" spans="20:20" x14ac:dyDescent="0.35">
      <c r="T17411" s="44">
        <v>17410</v>
      </c>
    </row>
    <row r="17412" spans="20:20" x14ac:dyDescent="0.35">
      <c r="T17412" s="44">
        <v>17411</v>
      </c>
    </row>
    <row r="17413" spans="20:20" x14ac:dyDescent="0.35">
      <c r="T17413" s="44">
        <v>17412</v>
      </c>
    </row>
    <row r="17414" spans="20:20" x14ac:dyDescent="0.35">
      <c r="T17414" s="44">
        <v>17413</v>
      </c>
    </row>
    <row r="17415" spans="20:20" x14ac:dyDescent="0.35">
      <c r="T17415" s="44">
        <v>17414</v>
      </c>
    </row>
    <row r="17416" spans="20:20" x14ac:dyDescent="0.35">
      <c r="T17416" s="44">
        <v>17415</v>
      </c>
    </row>
    <row r="17417" spans="20:20" x14ac:dyDescent="0.35">
      <c r="T17417" s="44">
        <v>17416</v>
      </c>
    </row>
    <row r="17418" spans="20:20" x14ac:dyDescent="0.35">
      <c r="T17418" s="44">
        <v>17417</v>
      </c>
    </row>
    <row r="17419" spans="20:20" x14ac:dyDescent="0.35">
      <c r="T17419" s="44">
        <v>17418</v>
      </c>
    </row>
    <row r="17420" spans="20:20" x14ac:dyDescent="0.35">
      <c r="T17420" s="44">
        <v>17419</v>
      </c>
    </row>
    <row r="17421" spans="20:20" x14ac:dyDescent="0.35">
      <c r="T17421" s="44">
        <v>17420</v>
      </c>
    </row>
    <row r="17422" spans="20:20" x14ac:dyDescent="0.35">
      <c r="T17422" s="44">
        <v>17421</v>
      </c>
    </row>
    <row r="17423" spans="20:20" x14ac:dyDescent="0.35">
      <c r="T17423" s="44">
        <v>17422</v>
      </c>
    </row>
    <row r="17424" spans="20:20" x14ac:dyDescent="0.35">
      <c r="T17424" s="44">
        <v>17423</v>
      </c>
    </row>
    <row r="17425" spans="20:20" x14ac:dyDescent="0.35">
      <c r="T17425" s="44">
        <v>17424</v>
      </c>
    </row>
    <row r="17426" spans="20:20" x14ac:dyDescent="0.35">
      <c r="T17426" s="44">
        <v>17425</v>
      </c>
    </row>
    <row r="17427" spans="20:20" x14ac:dyDescent="0.35">
      <c r="T17427" s="44">
        <v>17426</v>
      </c>
    </row>
    <row r="17428" spans="20:20" x14ac:dyDescent="0.35">
      <c r="T17428" s="44">
        <v>17427</v>
      </c>
    </row>
    <row r="17429" spans="20:20" x14ac:dyDescent="0.35">
      <c r="T17429" s="44">
        <v>17428</v>
      </c>
    </row>
    <row r="17430" spans="20:20" x14ac:dyDescent="0.35">
      <c r="T17430" s="44">
        <v>17429</v>
      </c>
    </row>
    <row r="17431" spans="20:20" x14ac:dyDescent="0.35">
      <c r="T17431" s="44">
        <v>17430</v>
      </c>
    </row>
    <row r="17432" spans="20:20" x14ac:dyDescent="0.35">
      <c r="T17432" s="44">
        <v>17431</v>
      </c>
    </row>
    <row r="17433" spans="20:20" x14ac:dyDescent="0.35">
      <c r="T17433" s="44">
        <v>17432</v>
      </c>
    </row>
    <row r="17434" spans="20:20" x14ac:dyDescent="0.35">
      <c r="T17434" s="44">
        <v>17433</v>
      </c>
    </row>
    <row r="17435" spans="20:20" x14ac:dyDescent="0.35">
      <c r="T17435" s="44">
        <v>17434</v>
      </c>
    </row>
    <row r="17436" spans="20:20" x14ac:dyDescent="0.35">
      <c r="T17436" s="44">
        <v>17435</v>
      </c>
    </row>
    <row r="17437" spans="20:20" x14ac:dyDescent="0.35">
      <c r="T17437" s="44">
        <v>17436</v>
      </c>
    </row>
    <row r="17438" spans="20:20" x14ac:dyDescent="0.35">
      <c r="T17438" s="44">
        <v>17437</v>
      </c>
    </row>
    <row r="17439" spans="20:20" x14ac:dyDescent="0.35">
      <c r="T17439" s="44">
        <v>17438</v>
      </c>
    </row>
    <row r="17440" spans="20:20" x14ac:dyDescent="0.35">
      <c r="T17440" s="44">
        <v>17439</v>
      </c>
    </row>
    <row r="17441" spans="20:20" x14ac:dyDescent="0.35">
      <c r="T17441" s="44">
        <v>17440</v>
      </c>
    </row>
    <row r="17442" spans="20:20" x14ac:dyDescent="0.35">
      <c r="T17442" s="44">
        <v>17441</v>
      </c>
    </row>
    <row r="17443" spans="20:20" x14ac:dyDescent="0.35">
      <c r="T17443" s="44">
        <v>17442</v>
      </c>
    </row>
    <row r="17444" spans="20:20" x14ac:dyDescent="0.35">
      <c r="T17444" s="44">
        <v>17443</v>
      </c>
    </row>
    <row r="17445" spans="20:20" x14ac:dyDescent="0.35">
      <c r="T17445" s="44">
        <v>17444</v>
      </c>
    </row>
    <row r="17446" spans="20:20" x14ac:dyDescent="0.35">
      <c r="T17446" s="44">
        <v>17445</v>
      </c>
    </row>
    <row r="17447" spans="20:20" x14ac:dyDescent="0.35">
      <c r="T17447" s="44">
        <v>17446</v>
      </c>
    </row>
    <row r="17448" spans="20:20" x14ac:dyDescent="0.35">
      <c r="T17448" s="44">
        <v>17447</v>
      </c>
    </row>
    <row r="17449" spans="20:20" x14ac:dyDescent="0.35">
      <c r="T17449" s="44">
        <v>17448</v>
      </c>
    </row>
    <row r="17450" spans="20:20" x14ac:dyDescent="0.35">
      <c r="T17450" s="44">
        <v>17449</v>
      </c>
    </row>
    <row r="17451" spans="20:20" x14ac:dyDescent="0.35">
      <c r="T17451" s="44">
        <v>17450</v>
      </c>
    </row>
    <row r="17452" spans="20:20" x14ac:dyDescent="0.35">
      <c r="T17452" s="44">
        <v>17451</v>
      </c>
    </row>
    <row r="17453" spans="20:20" x14ac:dyDescent="0.35">
      <c r="T17453" s="44">
        <v>17452</v>
      </c>
    </row>
    <row r="17454" spans="20:20" x14ac:dyDescent="0.35">
      <c r="T17454" s="44">
        <v>17453</v>
      </c>
    </row>
    <row r="17455" spans="20:20" x14ac:dyDescent="0.35">
      <c r="T17455" s="44">
        <v>17454</v>
      </c>
    </row>
    <row r="17456" spans="20:20" x14ac:dyDescent="0.35">
      <c r="T17456" s="44">
        <v>17455</v>
      </c>
    </row>
    <row r="17457" spans="20:20" x14ac:dyDescent="0.35">
      <c r="T17457" s="44">
        <v>17456</v>
      </c>
    </row>
    <row r="17458" spans="20:20" x14ac:dyDescent="0.35">
      <c r="T17458" s="44">
        <v>17457</v>
      </c>
    </row>
    <row r="17459" spans="20:20" x14ac:dyDescent="0.35">
      <c r="T17459" s="44">
        <v>17458</v>
      </c>
    </row>
    <row r="17460" spans="20:20" x14ac:dyDescent="0.35">
      <c r="T17460" s="44">
        <v>17459</v>
      </c>
    </row>
    <row r="17461" spans="20:20" x14ac:dyDescent="0.35">
      <c r="T17461" s="44">
        <v>17460</v>
      </c>
    </row>
    <row r="17462" spans="20:20" x14ac:dyDescent="0.35">
      <c r="T17462" s="44">
        <v>17461</v>
      </c>
    </row>
    <row r="17463" spans="20:20" x14ac:dyDescent="0.35">
      <c r="T17463" s="44">
        <v>17462</v>
      </c>
    </row>
    <row r="17464" spans="20:20" x14ac:dyDescent="0.35">
      <c r="T17464" s="44">
        <v>17463</v>
      </c>
    </row>
    <row r="17465" spans="20:20" x14ac:dyDescent="0.35">
      <c r="T17465" s="44">
        <v>17464</v>
      </c>
    </row>
    <row r="17466" spans="20:20" x14ac:dyDescent="0.35">
      <c r="T17466" s="44">
        <v>17465</v>
      </c>
    </row>
    <row r="17467" spans="20:20" x14ac:dyDescent="0.35">
      <c r="T17467" s="44">
        <v>17466</v>
      </c>
    </row>
    <row r="17468" spans="20:20" x14ac:dyDescent="0.35">
      <c r="T17468" s="44">
        <v>17467</v>
      </c>
    </row>
    <row r="17469" spans="20:20" x14ac:dyDescent="0.35">
      <c r="T17469" s="44">
        <v>17468</v>
      </c>
    </row>
    <row r="17470" spans="20:20" x14ac:dyDescent="0.35">
      <c r="T17470" s="44">
        <v>17469</v>
      </c>
    </row>
    <row r="17471" spans="20:20" x14ac:dyDescent="0.35">
      <c r="T17471" s="44">
        <v>17470</v>
      </c>
    </row>
    <row r="17472" spans="20:20" x14ac:dyDescent="0.35">
      <c r="T17472" s="44">
        <v>17471</v>
      </c>
    </row>
    <row r="17473" spans="20:20" x14ac:dyDescent="0.35">
      <c r="T17473" s="44">
        <v>17472</v>
      </c>
    </row>
    <row r="17474" spans="20:20" x14ac:dyDescent="0.35">
      <c r="T17474" s="44">
        <v>17473</v>
      </c>
    </row>
    <row r="17475" spans="20:20" x14ac:dyDescent="0.35">
      <c r="T17475" s="44">
        <v>17474</v>
      </c>
    </row>
    <row r="17476" spans="20:20" x14ac:dyDescent="0.35">
      <c r="T17476" s="44">
        <v>17475</v>
      </c>
    </row>
    <row r="17477" spans="20:20" x14ac:dyDescent="0.35">
      <c r="T17477" s="44">
        <v>17476</v>
      </c>
    </row>
    <row r="17478" spans="20:20" x14ac:dyDescent="0.35">
      <c r="T17478" s="44">
        <v>17477</v>
      </c>
    </row>
    <row r="17479" spans="20:20" x14ac:dyDescent="0.35">
      <c r="T17479" s="44">
        <v>17478</v>
      </c>
    </row>
    <row r="17480" spans="20:20" x14ac:dyDescent="0.35">
      <c r="T17480" s="44">
        <v>17479</v>
      </c>
    </row>
    <row r="17481" spans="20:20" x14ac:dyDescent="0.35">
      <c r="T17481" s="44">
        <v>17480</v>
      </c>
    </row>
    <row r="17482" spans="20:20" x14ac:dyDescent="0.35">
      <c r="T17482" s="44">
        <v>17481</v>
      </c>
    </row>
    <row r="17483" spans="20:20" x14ac:dyDescent="0.35">
      <c r="T17483" s="44">
        <v>17482</v>
      </c>
    </row>
    <row r="17484" spans="20:20" x14ac:dyDescent="0.35">
      <c r="T17484" s="44">
        <v>17483</v>
      </c>
    </row>
    <row r="17485" spans="20:20" x14ac:dyDescent="0.35">
      <c r="T17485" s="44">
        <v>17484</v>
      </c>
    </row>
    <row r="17486" spans="20:20" x14ac:dyDescent="0.35">
      <c r="T17486" s="44">
        <v>17485</v>
      </c>
    </row>
    <row r="17487" spans="20:20" x14ac:dyDescent="0.35">
      <c r="T17487" s="44">
        <v>17486</v>
      </c>
    </row>
    <row r="17488" spans="20:20" x14ac:dyDescent="0.35">
      <c r="T17488" s="44">
        <v>17487</v>
      </c>
    </row>
    <row r="17489" spans="20:20" x14ac:dyDescent="0.35">
      <c r="T17489" s="44">
        <v>17488</v>
      </c>
    </row>
    <row r="17490" spans="20:20" x14ac:dyDescent="0.35">
      <c r="T17490" s="44">
        <v>17489</v>
      </c>
    </row>
    <row r="17491" spans="20:20" x14ac:dyDescent="0.35">
      <c r="T17491" s="44">
        <v>17490</v>
      </c>
    </row>
    <row r="17492" spans="20:20" x14ac:dyDescent="0.35">
      <c r="T17492" s="44">
        <v>17491</v>
      </c>
    </row>
    <row r="17493" spans="20:20" x14ac:dyDescent="0.35">
      <c r="T17493" s="44">
        <v>17492</v>
      </c>
    </row>
    <row r="17494" spans="20:20" x14ac:dyDescent="0.35">
      <c r="T17494" s="44">
        <v>17493</v>
      </c>
    </row>
    <row r="17495" spans="20:20" x14ac:dyDescent="0.35">
      <c r="T17495" s="44">
        <v>17494</v>
      </c>
    </row>
    <row r="17496" spans="20:20" x14ac:dyDescent="0.35">
      <c r="T17496" s="44">
        <v>17495</v>
      </c>
    </row>
    <row r="17497" spans="20:20" x14ac:dyDescent="0.35">
      <c r="T17497" s="44">
        <v>17496</v>
      </c>
    </row>
    <row r="17498" spans="20:20" x14ac:dyDescent="0.35">
      <c r="T17498" s="44">
        <v>17497</v>
      </c>
    </row>
    <row r="17499" spans="20:20" x14ac:dyDescent="0.35">
      <c r="T17499" s="44">
        <v>17498</v>
      </c>
    </row>
    <row r="17500" spans="20:20" x14ac:dyDescent="0.35">
      <c r="T17500" s="44">
        <v>17499</v>
      </c>
    </row>
    <row r="17501" spans="20:20" x14ac:dyDescent="0.35">
      <c r="T17501" s="44">
        <v>17500</v>
      </c>
    </row>
    <row r="17502" spans="20:20" x14ac:dyDescent="0.35">
      <c r="T17502" s="44">
        <v>17501</v>
      </c>
    </row>
    <row r="17503" spans="20:20" x14ac:dyDescent="0.35">
      <c r="T17503" s="44">
        <v>17502</v>
      </c>
    </row>
    <row r="17504" spans="20:20" x14ac:dyDescent="0.35">
      <c r="T17504" s="44">
        <v>17503</v>
      </c>
    </row>
    <row r="17505" spans="20:20" x14ac:dyDescent="0.35">
      <c r="T17505" s="44">
        <v>17504</v>
      </c>
    </row>
    <row r="17506" spans="20:20" x14ac:dyDescent="0.35">
      <c r="T17506" s="44">
        <v>17505</v>
      </c>
    </row>
    <row r="17507" spans="20:20" x14ac:dyDescent="0.35">
      <c r="T17507" s="44">
        <v>17506</v>
      </c>
    </row>
    <row r="17508" spans="20:20" x14ac:dyDescent="0.35">
      <c r="T17508" s="44">
        <v>17507</v>
      </c>
    </row>
    <row r="17509" spans="20:20" x14ac:dyDescent="0.35">
      <c r="T17509" s="44">
        <v>17508</v>
      </c>
    </row>
    <row r="17510" spans="20:20" x14ac:dyDescent="0.35">
      <c r="T17510" s="44">
        <v>17509</v>
      </c>
    </row>
    <row r="17511" spans="20:20" x14ac:dyDescent="0.35">
      <c r="T17511" s="44">
        <v>17510</v>
      </c>
    </row>
    <row r="17512" spans="20:20" x14ac:dyDescent="0.35">
      <c r="T17512" s="44">
        <v>17511</v>
      </c>
    </row>
    <row r="17513" spans="20:20" x14ac:dyDescent="0.35">
      <c r="T17513" s="44">
        <v>17512</v>
      </c>
    </row>
    <row r="17514" spans="20:20" x14ac:dyDescent="0.35">
      <c r="T17514" s="44">
        <v>17513</v>
      </c>
    </row>
    <row r="17515" spans="20:20" x14ac:dyDescent="0.35">
      <c r="T17515" s="44">
        <v>17514</v>
      </c>
    </row>
    <row r="17516" spans="20:20" x14ac:dyDescent="0.35">
      <c r="T17516" s="44">
        <v>17515</v>
      </c>
    </row>
    <row r="17517" spans="20:20" x14ac:dyDescent="0.35">
      <c r="T17517" s="44">
        <v>17516</v>
      </c>
    </row>
    <row r="17518" spans="20:20" x14ac:dyDescent="0.35">
      <c r="T17518" s="44">
        <v>17517</v>
      </c>
    </row>
    <row r="17519" spans="20:20" x14ac:dyDescent="0.35">
      <c r="T17519" s="44">
        <v>17518</v>
      </c>
    </row>
    <row r="17520" spans="20:20" x14ac:dyDescent="0.35">
      <c r="T17520" s="44">
        <v>17519</v>
      </c>
    </row>
    <row r="17521" spans="20:20" x14ac:dyDescent="0.35">
      <c r="T17521" s="44">
        <v>17520</v>
      </c>
    </row>
    <row r="17522" spans="20:20" x14ac:dyDescent="0.35">
      <c r="T17522" s="44">
        <v>17521</v>
      </c>
    </row>
    <row r="17523" spans="20:20" x14ac:dyDescent="0.35">
      <c r="T17523" s="44">
        <v>17522</v>
      </c>
    </row>
    <row r="17524" spans="20:20" x14ac:dyDescent="0.35">
      <c r="T17524" s="44">
        <v>17523</v>
      </c>
    </row>
    <row r="17525" spans="20:20" x14ac:dyDescent="0.35">
      <c r="T17525" s="44">
        <v>17524</v>
      </c>
    </row>
    <row r="17526" spans="20:20" x14ac:dyDescent="0.35">
      <c r="T17526" s="44">
        <v>17525</v>
      </c>
    </row>
    <row r="17527" spans="20:20" x14ac:dyDescent="0.35">
      <c r="T17527" s="44">
        <v>17526</v>
      </c>
    </row>
    <row r="17528" spans="20:20" x14ac:dyDescent="0.35">
      <c r="T17528" s="44">
        <v>17527</v>
      </c>
    </row>
    <row r="17529" spans="20:20" x14ac:dyDescent="0.35">
      <c r="T17529" s="44">
        <v>17528</v>
      </c>
    </row>
    <row r="17530" spans="20:20" x14ac:dyDescent="0.35">
      <c r="T17530" s="44">
        <v>17529</v>
      </c>
    </row>
    <row r="17531" spans="20:20" x14ac:dyDescent="0.35">
      <c r="T17531" s="44">
        <v>17530</v>
      </c>
    </row>
    <row r="17532" spans="20:20" x14ac:dyDescent="0.35">
      <c r="T17532" s="44">
        <v>17531</v>
      </c>
    </row>
    <row r="17533" spans="20:20" x14ac:dyDescent="0.35">
      <c r="T17533" s="44">
        <v>17532</v>
      </c>
    </row>
    <row r="17534" spans="20:20" x14ac:dyDescent="0.35">
      <c r="T17534" s="44">
        <v>17533</v>
      </c>
    </row>
    <row r="17535" spans="20:20" x14ac:dyDescent="0.35">
      <c r="T17535" s="44">
        <v>17534</v>
      </c>
    </row>
    <row r="17536" spans="20:20" x14ac:dyDescent="0.35">
      <c r="T17536" s="44">
        <v>17535</v>
      </c>
    </row>
    <row r="17537" spans="20:20" x14ac:dyDescent="0.35">
      <c r="T17537" s="44">
        <v>17536</v>
      </c>
    </row>
    <row r="17538" spans="20:20" x14ac:dyDescent="0.35">
      <c r="T17538" s="44">
        <v>17537</v>
      </c>
    </row>
    <row r="17539" spans="20:20" x14ac:dyDescent="0.35">
      <c r="T17539" s="44">
        <v>17538</v>
      </c>
    </row>
    <row r="17540" spans="20:20" x14ac:dyDescent="0.35">
      <c r="T17540" s="44">
        <v>17539</v>
      </c>
    </row>
    <row r="17541" spans="20:20" x14ac:dyDescent="0.35">
      <c r="T17541" s="44">
        <v>17540</v>
      </c>
    </row>
    <row r="17542" spans="20:20" x14ac:dyDescent="0.35">
      <c r="T17542" s="44">
        <v>17541</v>
      </c>
    </row>
    <row r="17543" spans="20:20" x14ac:dyDescent="0.35">
      <c r="T17543" s="44">
        <v>17542</v>
      </c>
    </row>
    <row r="17544" spans="20:20" x14ac:dyDescent="0.35">
      <c r="T17544" s="44">
        <v>17543</v>
      </c>
    </row>
    <row r="17545" spans="20:20" x14ac:dyDescent="0.35">
      <c r="T17545" s="44">
        <v>17544</v>
      </c>
    </row>
    <row r="17546" spans="20:20" x14ac:dyDescent="0.35">
      <c r="T17546" s="44">
        <v>17545</v>
      </c>
    </row>
    <row r="17547" spans="20:20" x14ac:dyDescent="0.35">
      <c r="T17547" s="44">
        <v>17546</v>
      </c>
    </row>
    <row r="17548" spans="20:20" x14ac:dyDescent="0.35">
      <c r="T17548" s="44">
        <v>17547</v>
      </c>
    </row>
    <row r="17549" spans="20:20" x14ac:dyDescent="0.35">
      <c r="T17549" s="44">
        <v>17548</v>
      </c>
    </row>
    <row r="17550" spans="20:20" x14ac:dyDescent="0.35">
      <c r="T17550" s="44">
        <v>17549</v>
      </c>
    </row>
    <row r="17551" spans="20:20" x14ac:dyDescent="0.35">
      <c r="T17551" s="44">
        <v>17550</v>
      </c>
    </row>
    <row r="17552" spans="20:20" x14ac:dyDescent="0.35">
      <c r="T17552" s="44">
        <v>17551</v>
      </c>
    </row>
    <row r="17553" spans="20:20" x14ac:dyDescent="0.35">
      <c r="T17553" s="44">
        <v>17552</v>
      </c>
    </row>
    <row r="17554" spans="20:20" x14ac:dyDescent="0.35">
      <c r="T17554" s="44">
        <v>17553</v>
      </c>
    </row>
    <row r="17555" spans="20:20" x14ac:dyDescent="0.35">
      <c r="T17555" s="44">
        <v>17554</v>
      </c>
    </row>
    <row r="17556" spans="20:20" x14ac:dyDescent="0.35">
      <c r="T17556" s="44">
        <v>17555</v>
      </c>
    </row>
    <row r="17557" spans="20:20" x14ac:dyDescent="0.35">
      <c r="T17557" s="44">
        <v>17556</v>
      </c>
    </row>
    <row r="17558" spans="20:20" x14ac:dyDescent="0.35">
      <c r="T17558" s="44">
        <v>17557</v>
      </c>
    </row>
    <row r="17559" spans="20:20" x14ac:dyDescent="0.35">
      <c r="T17559" s="44">
        <v>17558</v>
      </c>
    </row>
    <row r="17560" spans="20:20" x14ac:dyDescent="0.35">
      <c r="T17560" s="44">
        <v>17559</v>
      </c>
    </row>
    <row r="17561" spans="20:20" x14ac:dyDescent="0.35">
      <c r="T17561" s="44">
        <v>17560</v>
      </c>
    </row>
    <row r="17562" spans="20:20" x14ac:dyDescent="0.35">
      <c r="T17562" s="44">
        <v>17561</v>
      </c>
    </row>
    <row r="17563" spans="20:20" x14ac:dyDescent="0.35">
      <c r="T17563" s="44">
        <v>17562</v>
      </c>
    </row>
    <row r="17564" spans="20:20" x14ac:dyDescent="0.35">
      <c r="T17564" s="44">
        <v>17563</v>
      </c>
    </row>
    <row r="17565" spans="20:20" x14ac:dyDescent="0.35">
      <c r="T17565" s="44">
        <v>17564</v>
      </c>
    </row>
    <row r="17566" spans="20:20" x14ac:dyDescent="0.35">
      <c r="T17566" s="44">
        <v>17565</v>
      </c>
    </row>
    <row r="17567" spans="20:20" x14ac:dyDescent="0.35">
      <c r="T17567" s="44">
        <v>17566</v>
      </c>
    </row>
    <row r="17568" spans="20:20" x14ac:dyDescent="0.35">
      <c r="T17568" s="44">
        <v>17567</v>
      </c>
    </row>
    <row r="17569" spans="20:20" x14ac:dyDescent="0.35">
      <c r="T17569" s="44">
        <v>17568</v>
      </c>
    </row>
    <row r="17570" spans="20:20" x14ac:dyDescent="0.35">
      <c r="T17570" s="44">
        <v>17569</v>
      </c>
    </row>
    <row r="17571" spans="20:20" x14ac:dyDescent="0.35">
      <c r="T17571" s="44">
        <v>17570</v>
      </c>
    </row>
    <row r="17572" spans="20:20" x14ac:dyDescent="0.35">
      <c r="T17572" s="44">
        <v>17571</v>
      </c>
    </row>
    <row r="17573" spans="20:20" x14ac:dyDescent="0.35">
      <c r="T17573" s="44">
        <v>17572</v>
      </c>
    </row>
    <row r="17574" spans="20:20" x14ac:dyDescent="0.35">
      <c r="T17574" s="44">
        <v>17573</v>
      </c>
    </row>
    <row r="17575" spans="20:20" x14ac:dyDescent="0.35">
      <c r="T17575" s="44">
        <v>17574</v>
      </c>
    </row>
    <row r="17576" spans="20:20" x14ac:dyDescent="0.35">
      <c r="T17576" s="44">
        <v>17575</v>
      </c>
    </row>
    <row r="17577" spans="20:20" x14ac:dyDescent="0.35">
      <c r="T17577" s="44">
        <v>17576</v>
      </c>
    </row>
    <row r="17578" spans="20:20" x14ac:dyDescent="0.35">
      <c r="T17578" s="44">
        <v>17577</v>
      </c>
    </row>
    <row r="17579" spans="20:20" x14ac:dyDescent="0.35">
      <c r="T17579" s="44">
        <v>17578</v>
      </c>
    </row>
    <row r="17580" spans="20:20" x14ac:dyDescent="0.35">
      <c r="T17580" s="44">
        <v>17579</v>
      </c>
    </row>
    <row r="17581" spans="20:20" x14ac:dyDescent="0.35">
      <c r="T17581" s="44">
        <v>17580</v>
      </c>
    </row>
    <row r="17582" spans="20:20" x14ac:dyDescent="0.35">
      <c r="T17582" s="44">
        <v>17581</v>
      </c>
    </row>
    <row r="17583" spans="20:20" x14ac:dyDescent="0.35">
      <c r="T17583" s="44">
        <v>17582</v>
      </c>
    </row>
    <row r="17584" spans="20:20" x14ac:dyDescent="0.35">
      <c r="T17584" s="44">
        <v>17583</v>
      </c>
    </row>
    <row r="17585" spans="20:20" x14ac:dyDescent="0.35">
      <c r="T17585" s="44">
        <v>17584</v>
      </c>
    </row>
    <row r="17586" spans="20:20" x14ac:dyDescent="0.35">
      <c r="T17586" s="44">
        <v>17585</v>
      </c>
    </row>
    <row r="17587" spans="20:20" x14ac:dyDescent="0.35">
      <c r="T17587" s="44">
        <v>17586</v>
      </c>
    </row>
    <row r="17588" spans="20:20" x14ac:dyDescent="0.35">
      <c r="T17588" s="44">
        <v>17587</v>
      </c>
    </row>
    <row r="17589" spans="20:20" x14ac:dyDescent="0.35">
      <c r="T17589" s="44">
        <v>17588</v>
      </c>
    </row>
    <row r="17590" spans="20:20" x14ac:dyDescent="0.35">
      <c r="T17590" s="44">
        <v>17589</v>
      </c>
    </row>
    <row r="17591" spans="20:20" x14ac:dyDescent="0.35">
      <c r="T17591" s="44">
        <v>17590</v>
      </c>
    </row>
    <row r="17592" spans="20:20" x14ac:dyDescent="0.35">
      <c r="T17592" s="44">
        <v>17591</v>
      </c>
    </row>
    <row r="17593" spans="20:20" x14ac:dyDescent="0.35">
      <c r="T17593" s="44">
        <v>17592</v>
      </c>
    </row>
    <row r="17594" spans="20:20" x14ac:dyDescent="0.35">
      <c r="T17594" s="44">
        <v>17593</v>
      </c>
    </row>
    <row r="17595" spans="20:20" x14ac:dyDescent="0.35">
      <c r="T17595" s="44">
        <v>17594</v>
      </c>
    </row>
    <row r="17596" spans="20:20" x14ac:dyDescent="0.35">
      <c r="T17596" s="44">
        <v>17595</v>
      </c>
    </row>
    <row r="17597" spans="20:20" x14ac:dyDescent="0.35">
      <c r="T17597" s="44">
        <v>17596</v>
      </c>
    </row>
    <row r="17598" spans="20:20" x14ac:dyDescent="0.35">
      <c r="T17598" s="44">
        <v>17597</v>
      </c>
    </row>
    <row r="17599" spans="20:20" x14ac:dyDescent="0.35">
      <c r="T17599" s="44">
        <v>17598</v>
      </c>
    </row>
    <row r="17600" spans="20:20" x14ac:dyDescent="0.35">
      <c r="T17600" s="44">
        <v>17599</v>
      </c>
    </row>
    <row r="17601" spans="20:20" x14ac:dyDescent="0.35">
      <c r="T17601" s="44">
        <v>17600</v>
      </c>
    </row>
    <row r="17602" spans="20:20" x14ac:dyDescent="0.35">
      <c r="T17602" s="44">
        <v>17601</v>
      </c>
    </row>
    <row r="17603" spans="20:20" x14ac:dyDescent="0.35">
      <c r="T17603" s="44">
        <v>17602</v>
      </c>
    </row>
    <row r="17604" spans="20:20" x14ac:dyDescent="0.35">
      <c r="T17604" s="44">
        <v>17603</v>
      </c>
    </row>
    <row r="17605" spans="20:20" x14ac:dyDescent="0.35">
      <c r="T17605" s="44">
        <v>17604</v>
      </c>
    </row>
    <row r="17606" spans="20:20" x14ac:dyDescent="0.35">
      <c r="T17606" s="44">
        <v>17605</v>
      </c>
    </row>
    <row r="17607" spans="20:20" x14ac:dyDescent="0.35">
      <c r="T17607" s="44">
        <v>17606</v>
      </c>
    </row>
    <row r="17608" spans="20:20" x14ac:dyDescent="0.35">
      <c r="T17608" s="44">
        <v>17607</v>
      </c>
    </row>
    <row r="17609" spans="20:20" x14ac:dyDescent="0.35">
      <c r="T17609" s="44">
        <v>17608</v>
      </c>
    </row>
    <row r="17610" spans="20:20" x14ac:dyDescent="0.35">
      <c r="T17610" s="44">
        <v>17609</v>
      </c>
    </row>
    <row r="17611" spans="20:20" x14ac:dyDescent="0.35">
      <c r="T17611" s="44">
        <v>17610</v>
      </c>
    </row>
    <row r="17612" spans="20:20" x14ac:dyDescent="0.35">
      <c r="T17612" s="44">
        <v>17611</v>
      </c>
    </row>
    <row r="17613" spans="20:20" x14ac:dyDescent="0.35">
      <c r="T17613" s="44">
        <v>17612</v>
      </c>
    </row>
    <row r="17614" spans="20:20" x14ac:dyDescent="0.35">
      <c r="T17614" s="44">
        <v>17613</v>
      </c>
    </row>
    <row r="17615" spans="20:20" x14ac:dyDescent="0.35">
      <c r="T17615" s="44">
        <v>17614</v>
      </c>
    </row>
    <row r="17616" spans="20:20" x14ac:dyDescent="0.35">
      <c r="T17616" s="44">
        <v>17615</v>
      </c>
    </row>
    <row r="17617" spans="20:20" x14ac:dyDescent="0.35">
      <c r="T17617" s="44">
        <v>17616</v>
      </c>
    </row>
    <row r="17618" spans="20:20" x14ac:dyDescent="0.35">
      <c r="T17618" s="44">
        <v>17617</v>
      </c>
    </row>
    <row r="17619" spans="20:20" x14ac:dyDescent="0.35">
      <c r="T17619" s="44">
        <v>17618</v>
      </c>
    </row>
    <row r="17620" spans="20:20" x14ac:dyDescent="0.35">
      <c r="T17620" s="44">
        <v>17619</v>
      </c>
    </row>
    <row r="17621" spans="20:20" x14ac:dyDescent="0.35">
      <c r="T17621" s="44">
        <v>17620</v>
      </c>
    </row>
    <row r="17622" spans="20:20" x14ac:dyDescent="0.35">
      <c r="T17622" s="44">
        <v>17621</v>
      </c>
    </row>
    <row r="17623" spans="20:20" x14ac:dyDescent="0.35">
      <c r="T17623" s="44">
        <v>17622</v>
      </c>
    </row>
    <row r="17624" spans="20:20" x14ac:dyDescent="0.35">
      <c r="T17624" s="44">
        <v>17623</v>
      </c>
    </row>
    <row r="17625" spans="20:20" x14ac:dyDescent="0.35">
      <c r="T17625" s="44">
        <v>17624</v>
      </c>
    </row>
    <row r="17626" spans="20:20" x14ac:dyDescent="0.35">
      <c r="T17626" s="44">
        <v>17625</v>
      </c>
    </row>
    <row r="17627" spans="20:20" x14ac:dyDescent="0.35">
      <c r="T17627" s="44">
        <v>17626</v>
      </c>
    </row>
    <row r="17628" spans="20:20" x14ac:dyDescent="0.35">
      <c r="T17628" s="44">
        <v>17627</v>
      </c>
    </row>
    <row r="17629" spans="20:20" x14ac:dyDescent="0.35">
      <c r="T17629" s="44">
        <v>17628</v>
      </c>
    </row>
    <row r="17630" spans="20:20" x14ac:dyDescent="0.35">
      <c r="T17630" s="44">
        <v>17629</v>
      </c>
    </row>
    <row r="17631" spans="20:20" x14ac:dyDescent="0.35">
      <c r="T17631" s="44">
        <v>17630</v>
      </c>
    </row>
    <row r="17632" spans="20:20" x14ac:dyDescent="0.35">
      <c r="T17632" s="44">
        <v>17631</v>
      </c>
    </row>
    <row r="17633" spans="20:20" x14ac:dyDescent="0.35">
      <c r="T17633" s="44">
        <v>17632</v>
      </c>
    </row>
    <row r="17634" spans="20:20" x14ac:dyDescent="0.35">
      <c r="T17634" s="44">
        <v>17633</v>
      </c>
    </row>
    <row r="17635" spans="20:20" x14ac:dyDescent="0.35">
      <c r="T17635" s="44">
        <v>17634</v>
      </c>
    </row>
    <row r="17636" spans="20:20" x14ac:dyDescent="0.35">
      <c r="T17636" s="44">
        <v>17635</v>
      </c>
    </row>
    <row r="17637" spans="20:20" x14ac:dyDescent="0.35">
      <c r="T17637" s="44">
        <v>17636</v>
      </c>
    </row>
    <row r="17638" spans="20:20" x14ac:dyDescent="0.35">
      <c r="T17638" s="44">
        <v>17637</v>
      </c>
    </row>
    <row r="17639" spans="20:20" x14ac:dyDescent="0.35">
      <c r="T17639" s="44">
        <v>17638</v>
      </c>
    </row>
    <row r="17640" spans="20:20" x14ac:dyDescent="0.35">
      <c r="T17640" s="44">
        <v>17639</v>
      </c>
    </row>
    <row r="17641" spans="20:20" x14ac:dyDescent="0.35">
      <c r="T17641" s="44">
        <v>17640</v>
      </c>
    </row>
    <row r="17642" spans="20:20" x14ac:dyDescent="0.35">
      <c r="T17642" s="44">
        <v>17641</v>
      </c>
    </row>
    <row r="17643" spans="20:20" x14ac:dyDescent="0.35">
      <c r="T17643" s="44">
        <v>17642</v>
      </c>
    </row>
    <row r="17644" spans="20:20" x14ac:dyDescent="0.35">
      <c r="T17644" s="44">
        <v>17643</v>
      </c>
    </row>
    <row r="17645" spans="20:20" x14ac:dyDescent="0.35">
      <c r="T17645" s="44">
        <v>17644</v>
      </c>
    </row>
    <row r="17646" spans="20:20" x14ac:dyDescent="0.35">
      <c r="T17646" s="44">
        <v>17645</v>
      </c>
    </row>
    <row r="17647" spans="20:20" x14ac:dyDescent="0.35">
      <c r="T17647" s="44">
        <v>17646</v>
      </c>
    </row>
    <row r="17648" spans="20:20" x14ac:dyDescent="0.35">
      <c r="T17648" s="44">
        <v>17647</v>
      </c>
    </row>
    <row r="17649" spans="20:20" x14ac:dyDescent="0.35">
      <c r="T17649" s="44">
        <v>17648</v>
      </c>
    </row>
    <row r="17650" spans="20:20" x14ac:dyDescent="0.35">
      <c r="T17650" s="44">
        <v>17649</v>
      </c>
    </row>
    <row r="17651" spans="20:20" x14ac:dyDescent="0.35">
      <c r="T17651" s="44">
        <v>17650</v>
      </c>
    </row>
    <row r="17652" spans="20:20" x14ac:dyDescent="0.35">
      <c r="T17652" s="44">
        <v>17651</v>
      </c>
    </row>
    <row r="17653" spans="20:20" x14ac:dyDescent="0.35">
      <c r="T17653" s="44">
        <v>17652</v>
      </c>
    </row>
    <row r="17654" spans="20:20" x14ac:dyDescent="0.35">
      <c r="T17654" s="44">
        <v>17653</v>
      </c>
    </row>
    <row r="17655" spans="20:20" x14ac:dyDescent="0.35">
      <c r="T17655" s="44">
        <v>17654</v>
      </c>
    </row>
    <row r="17656" spans="20:20" x14ac:dyDescent="0.35">
      <c r="T17656" s="44">
        <v>17655</v>
      </c>
    </row>
    <row r="17657" spans="20:20" x14ac:dyDescent="0.35">
      <c r="T17657" s="44">
        <v>17656</v>
      </c>
    </row>
    <row r="17658" spans="20:20" x14ac:dyDescent="0.35">
      <c r="T17658" s="44">
        <v>17657</v>
      </c>
    </row>
    <row r="17659" spans="20:20" x14ac:dyDescent="0.35">
      <c r="T17659" s="44">
        <v>17658</v>
      </c>
    </row>
    <row r="17660" spans="20:20" x14ac:dyDescent="0.35">
      <c r="T17660" s="44">
        <v>17659</v>
      </c>
    </row>
    <row r="17661" spans="20:20" x14ac:dyDescent="0.35">
      <c r="T17661" s="44">
        <v>17660</v>
      </c>
    </row>
    <row r="17662" spans="20:20" x14ac:dyDescent="0.35">
      <c r="T17662" s="44">
        <v>17661</v>
      </c>
    </row>
    <row r="17663" spans="20:20" x14ac:dyDescent="0.35">
      <c r="T17663" s="44">
        <v>17662</v>
      </c>
    </row>
    <row r="17664" spans="20:20" x14ac:dyDescent="0.35">
      <c r="T17664" s="44">
        <v>17663</v>
      </c>
    </row>
    <row r="17665" spans="20:20" x14ac:dyDescent="0.35">
      <c r="T17665" s="44">
        <v>17664</v>
      </c>
    </row>
    <row r="17666" spans="20:20" x14ac:dyDescent="0.35">
      <c r="T17666" s="44">
        <v>17665</v>
      </c>
    </row>
    <row r="17667" spans="20:20" x14ac:dyDescent="0.35">
      <c r="T17667" s="44">
        <v>17666</v>
      </c>
    </row>
    <row r="17668" spans="20:20" x14ac:dyDescent="0.35">
      <c r="T17668" s="44">
        <v>17667</v>
      </c>
    </row>
    <row r="17669" spans="20:20" x14ac:dyDescent="0.35">
      <c r="T17669" s="44">
        <v>17668</v>
      </c>
    </row>
    <row r="17670" spans="20:20" x14ac:dyDescent="0.35">
      <c r="T17670" s="44">
        <v>17669</v>
      </c>
    </row>
    <row r="17671" spans="20:20" x14ac:dyDescent="0.35">
      <c r="T17671" s="44">
        <v>17670</v>
      </c>
    </row>
    <row r="17672" spans="20:20" x14ac:dyDescent="0.35">
      <c r="T17672" s="44">
        <v>17671</v>
      </c>
    </row>
    <row r="17673" spans="20:20" x14ac:dyDescent="0.35">
      <c r="T17673" s="44">
        <v>17672</v>
      </c>
    </row>
    <row r="17674" spans="20:20" x14ac:dyDescent="0.35">
      <c r="T17674" s="44">
        <v>17673</v>
      </c>
    </row>
    <row r="17675" spans="20:20" x14ac:dyDescent="0.35">
      <c r="T17675" s="44">
        <v>17674</v>
      </c>
    </row>
    <row r="17676" spans="20:20" x14ac:dyDescent="0.35">
      <c r="T17676" s="44">
        <v>17675</v>
      </c>
    </row>
    <row r="17677" spans="20:20" x14ac:dyDescent="0.35">
      <c r="T17677" s="44">
        <v>17676</v>
      </c>
    </row>
    <row r="17678" spans="20:20" x14ac:dyDescent="0.35">
      <c r="T17678" s="44">
        <v>17677</v>
      </c>
    </row>
    <row r="17679" spans="20:20" x14ac:dyDescent="0.35">
      <c r="T17679" s="44">
        <v>17678</v>
      </c>
    </row>
    <row r="17680" spans="20:20" x14ac:dyDescent="0.35">
      <c r="T17680" s="44">
        <v>17679</v>
      </c>
    </row>
    <row r="17681" spans="20:20" x14ac:dyDescent="0.35">
      <c r="T17681" s="44">
        <v>17680</v>
      </c>
    </row>
    <row r="17682" spans="20:20" x14ac:dyDescent="0.35">
      <c r="T17682" s="44">
        <v>17681</v>
      </c>
    </row>
    <row r="17683" spans="20:20" x14ac:dyDescent="0.35">
      <c r="T17683" s="44">
        <v>17682</v>
      </c>
    </row>
    <row r="17684" spans="20:20" x14ac:dyDescent="0.35">
      <c r="T17684" s="44">
        <v>17683</v>
      </c>
    </row>
    <row r="17685" spans="20:20" x14ac:dyDescent="0.35">
      <c r="T17685" s="44">
        <v>17684</v>
      </c>
    </row>
    <row r="17686" spans="20:20" x14ac:dyDescent="0.35">
      <c r="T17686" s="44">
        <v>17685</v>
      </c>
    </row>
    <row r="17687" spans="20:20" x14ac:dyDescent="0.35">
      <c r="T17687" s="44">
        <v>17686</v>
      </c>
    </row>
    <row r="17688" spans="20:20" x14ac:dyDescent="0.35">
      <c r="T17688" s="44">
        <v>17687</v>
      </c>
    </row>
    <row r="17689" spans="20:20" x14ac:dyDescent="0.35">
      <c r="T17689" s="44">
        <v>17688</v>
      </c>
    </row>
    <row r="17690" spans="20:20" x14ac:dyDescent="0.35">
      <c r="T17690" s="44">
        <v>17689</v>
      </c>
    </row>
    <row r="17691" spans="20:20" x14ac:dyDescent="0.35">
      <c r="T17691" s="44">
        <v>17690</v>
      </c>
    </row>
    <row r="17692" spans="20:20" x14ac:dyDescent="0.35">
      <c r="T17692" s="44">
        <v>17691</v>
      </c>
    </row>
    <row r="17693" spans="20:20" x14ac:dyDescent="0.35">
      <c r="T17693" s="44">
        <v>17692</v>
      </c>
    </row>
    <row r="17694" spans="20:20" x14ac:dyDescent="0.35">
      <c r="T17694" s="44">
        <v>17693</v>
      </c>
    </row>
    <row r="17695" spans="20:20" x14ac:dyDescent="0.35">
      <c r="T17695" s="44">
        <v>17694</v>
      </c>
    </row>
    <row r="17696" spans="20:20" x14ac:dyDescent="0.35">
      <c r="T17696" s="44">
        <v>17695</v>
      </c>
    </row>
    <row r="17697" spans="20:20" x14ac:dyDescent="0.35">
      <c r="T17697" s="44">
        <v>17696</v>
      </c>
    </row>
    <row r="17698" spans="20:20" x14ac:dyDescent="0.35">
      <c r="T17698" s="44">
        <v>17697</v>
      </c>
    </row>
    <row r="17699" spans="20:20" x14ac:dyDescent="0.35">
      <c r="T17699" s="44">
        <v>17698</v>
      </c>
    </row>
    <row r="17700" spans="20:20" x14ac:dyDescent="0.35">
      <c r="T17700" s="44">
        <v>17699</v>
      </c>
    </row>
    <row r="17701" spans="20:20" x14ac:dyDescent="0.35">
      <c r="T17701" s="44">
        <v>17700</v>
      </c>
    </row>
    <row r="17702" spans="20:20" x14ac:dyDescent="0.35">
      <c r="T17702" s="44">
        <v>17701</v>
      </c>
    </row>
    <row r="17703" spans="20:20" x14ac:dyDescent="0.35">
      <c r="T17703" s="44">
        <v>17702</v>
      </c>
    </row>
    <row r="17704" spans="20:20" x14ac:dyDescent="0.35">
      <c r="T17704" s="44">
        <v>17703</v>
      </c>
    </row>
    <row r="17705" spans="20:20" x14ac:dyDescent="0.35">
      <c r="T17705" s="44">
        <v>17704</v>
      </c>
    </row>
    <row r="17706" spans="20:20" x14ac:dyDescent="0.35">
      <c r="T17706" s="44">
        <v>17705</v>
      </c>
    </row>
    <row r="17707" spans="20:20" x14ac:dyDescent="0.35">
      <c r="T17707" s="44">
        <v>17706</v>
      </c>
    </row>
    <row r="17708" spans="20:20" x14ac:dyDescent="0.35">
      <c r="T17708" s="44">
        <v>17707</v>
      </c>
    </row>
    <row r="17709" spans="20:20" x14ac:dyDescent="0.35">
      <c r="T17709" s="44">
        <v>17708</v>
      </c>
    </row>
    <row r="17710" spans="20:20" x14ac:dyDescent="0.35">
      <c r="T17710" s="44">
        <v>17709</v>
      </c>
    </row>
    <row r="17711" spans="20:20" x14ac:dyDescent="0.35">
      <c r="T17711" s="44">
        <v>17710</v>
      </c>
    </row>
    <row r="17712" spans="20:20" x14ac:dyDescent="0.35">
      <c r="T17712" s="44">
        <v>17711</v>
      </c>
    </row>
    <row r="17713" spans="20:20" x14ac:dyDescent="0.35">
      <c r="T17713" s="44">
        <v>17712</v>
      </c>
    </row>
    <row r="17714" spans="20:20" x14ac:dyDescent="0.35">
      <c r="T17714" s="44">
        <v>17713</v>
      </c>
    </row>
    <row r="17715" spans="20:20" x14ac:dyDescent="0.35">
      <c r="T17715" s="44">
        <v>17714</v>
      </c>
    </row>
    <row r="17716" spans="20:20" x14ac:dyDescent="0.35">
      <c r="T17716" s="44">
        <v>17715</v>
      </c>
    </row>
    <row r="17717" spans="20:20" x14ac:dyDescent="0.35">
      <c r="T17717" s="44">
        <v>17716</v>
      </c>
    </row>
    <row r="17718" spans="20:20" x14ac:dyDescent="0.35">
      <c r="T17718" s="44">
        <v>17717</v>
      </c>
    </row>
    <row r="17719" spans="20:20" x14ac:dyDescent="0.35">
      <c r="T17719" s="44">
        <v>17718</v>
      </c>
    </row>
    <row r="17720" spans="20:20" x14ac:dyDescent="0.35">
      <c r="T17720" s="44">
        <v>17719</v>
      </c>
    </row>
    <row r="17721" spans="20:20" x14ac:dyDescent="0.35">
      <c r="T17721" s="44">
        <v>17720</v>
      </c>
    </row>
    <row r="17722" spans="20:20" x14ac:dyDescent="0.35">
      <c r="T17722" s="44">
        <v>17721</v>
      </c>
    </row>
    <row r="17723" spans="20:20" x14ac:dyDescent="0.35">
      <c r="T17723" s="44">
        <v>17722</v>
      </c>
    </row>
    <row r="17724" spans="20:20" x14ac:dyDescent="0.35">
      <c r="T17724" s="44">
        <v>17723</v>
      </c>
    </row>
    <row r="17725" spans="20:20" x14ac:dyDescent="0.35">
      <c r="T17725" s="44">
        <v>17724</v>
      </c>
    </row>
    <row r="17726" spans="20:20" x14ac:dyDescent="0.35">
      <c r="T17726" s="44">
        <v>17725</v>
      </c>
    </row>
    <row r="17727" spans="20:20" x14ac:dyDescent="0.35">
      <c r="T17727" s="44">
        <v>17726</v>
      </c>
    </row>
    <row r="17728" spans="20:20" x14ac:dyDescent="0.35">
      <c r="T17728" s="44">
        <v>17727</v>
      </c>
    </row>
    <row r="17729" spans="20:20" x14ac:dyDescent="0.35">
      <c r="T17729" s="44">
        <v>17728</v>
      </c>
    </row>
    <row r="17730" spans="20:20" x14ac:dyDescent="0.35">
      <c r="T17730" s="44">
        <v>17729</v>
      </c>
    </row>
    <row r="17731" spans="20:20" x14ac:dyDescent="0.35">
      <c r="T17731" s="44">
        <v>17730</v>
      </c>
    </row>
    <row r="17732" spans="20:20" x14ac:dyDescent="0.35">
      <c r="T17732" s="44">
        <v>17731</v>
      </c>
    </row>
    <row r="17733" spans="20:20" x14ac:dyDescent="0.35">
      <c r="T17733" s="44">
        <v>17732</v>
      </c>
    </row>
    <row r="17734" spans="20:20" x14ac:dyDescent="0.35">
      <c r="T17734" s="44">
        <v>17733</v>
      </c>
    </row>
    <row r="17735" spans="20:20" x14ac:dyDescent="0.35">
      <c r="T17735" s="44">
        <v>17734</v>
      </c>
    </row>
    <row r="17736" spans="20:20" x14ac:dyDescent="0.35">
      <c r="T17736" s="44">
        <v>17735</v>
      </c>
    </row>
    <row r="17737" spans="20:20" x14ac:dyDescent="0.35">
      <c r="T17737" s="44">
        <v>17736</v>
      </c>
    </row>
    <row r="17738" spans="20:20" x14ac:dyDescent="0.35">
      <c r="T17738" s="44">
        <v>17737</v>
      </c>
    </row>
    <row r="17739" spans="20:20" x14ac:dyDescent="0.35">
      <c r="T17739" s="44">
        <v>17738</v>
      </c>
    </row>
    <row r="17740" spans="20:20" x14ac:dyDescent="0.35">
      <c r="T17740" s="44">
        <v>17739</v>
      </c>
    </row>
    <row r="17741" spans="20:20" x14ac:dyDescent="0.35">
      <c r="T17741" s="44">
        <v>17740</v>
      </c>
    </row>
    <row r="17742" spans="20:20" x14ac:dyDescent="0.35">
      <c r="T17742" s="44">
        <v>17741</v>
      </c>
    </row>
    <row r="17743" spans="20:20" x14ac:dyDescent="0.35">
      <c r="T17743" s="44">
        <v>17742</v>
      </c>
    </row>
    <row r="17744" spans="20:20" x14ac:dyDescent="0.35">
      <c r="T17744" s="44">
        <v>17743</v>
      </c>
    </row>
    <row r="17745" spans="20:20" x14ac:dyDescent="0.35">
      <c r="T17745" s="44">
        <v>17744</v>
      </c>
    </row>
    <row r="17746" spans="20:20" x14ac:dyDescent="0.35">
      <c r="T17746" s="44">
        <v>17745</v>
      </c>
    </row>
    <row r="17747" spans="20:20" x14ac:dyDescent="0.35">
      <c r="T17747" s="44">
        <v>17746</v>
      </c>
    </row>
    <row r="17748" spans="20:20" x14ac:dyDescent="0.35">
      <c r="T17748" s="44">
        <v>17747</v>
      </c>
    </row>
    <row r="17749" spans="20:20" x14ac:dyDescent="0.35">
      <c r="T17749" s="44">
        <v>17748</v>
      </c>
    </row>
    <row r="17750" spans="20:20" x14ac:dyDescent="0.35">
      <c r="T17750" s="44">
        <v>17749</v>
      </c>
    </row>
    <row r="17751" spans="20:20" x14ac:dyDescent="0.35">
      <c r="T17751" s="44">
        <v>17750</v>
      </c>
    </row>
    <row r="17752" spans="20:20" x14ac:dyDescent="0.35">
      <c r="T17752" s="44">
        <v>17751</v>
      </c>
    </row>
    <row r="17753" spans="20:20" x14ac:dyDescent="0.35">
      <c r="T17753" s="44">
        <v>17752</v>
      </c>
    </row>
    <row r="17754" spans="20:20" x14ac:dyDescent="0.35">
      <c r="T17754" s="44">
        <v>17753</v>
      </c>
    </row>
    <row r="17755" spans="20:20" x14ac:dyDescent="0.35">
      <c r="T17755" s="44">
        <v>17754</v>
      </c>
    </row>
    <row r="17756" spans="20:20" x14ac:dyDescent="0.35">
      <c r="T17756" s="44">
        <v>17755</v>
      </c>
    </row>
    <row r="17757" spans="20:20" x14ac:dyDescent="0.35">
      <c r="T17757" s="44">
        <v>17756</v>
      </c>
    </row>
    <row r="17758" spans="20:20" x14ac:dyDescent="0.35">
      <c r="T17758" s="44">
        <v>17757</v>
      </c>
    </row>
    <row r="17759" spans="20:20" x14ac:dyDescent="0.35">
      <c r="T17759" s="44">
        <v>17758</v>
      </c>
    </row>
    <row r="17760" spans="20:20" x14ac:dyDescent="0.35">
      <c r="T17760" s="44">
        <v>17759</v>
      </c>
    </row>
    <row r="17761" spans="20:20" x14ac:dyDescent="0.35">
      <c r="T17761" s="44">
        <v>17760</v>
      </c>
    </row>
    <row r="17762" spans="20:20" x14ac:dyDescent="0.35">
      <c r="T17762" s="44">
        <v>17761</v>
      </c>
    </row>
    <row r="17763" spans="20:20" x14ac:dyDescent="0.35">
      <c r="T17763" s="44">
        <v>17762</v>
      </c>
    </row>
    <row r="17764" spans="20:20" x14ac:dyDescent="0.35">
      <c r="T17764" s="44">
        <v>17763</v>
      </c>
    </row>
    <row r="17765" spans="20:20" x14ac:dyDescent="0.35">
      <c r="T17765" s="44">
        <v>17764</v>
      </c>
    </row>
    <row r="17766" spans="20:20" x14ac:dyDescent="0.35">
      <c r="T17766" s="44">
        <v>17765</v>
      </c>
    </row>
    <row r="17767" spans="20:20" x14ac:dyDescent="0.35">
      <c r="T17767" s="44">
        <v>17766</v>
      </c>
    </row>
    <row r="17768" spans="20:20" x14ac:dyDescent="0.35">
      <c r="T17768" s="44">
        <v>17767</v>
      </c>
    </row>
    <row r="17769" spans="20:20" x14ac:dyDescent="0.35">
      <c r="T17769" s="44">
        <v>17768</v>
      </c>
    </row>
    <row r="17770" spans="20:20" x14ac:dyDescent="0.35">
      <c r="T17770" s="44">
        <v>17769</v>
      </c>
    </row>
    <row r="17771" spans="20:20" x14ac:dyDescent="0.35">
      <c r="T17771" s="44">
        <v>17770</v>
      </c>
    </row>
    <row r="17772" spans="20:20" x14ac:dyDescent="0.35">
      <c r="T17772" s="44">
        <v>17771</v>
      </c>
    </row>
    <row r="17773" spans="20:20" x14ac:dyDescent="0.35">
      <c r="T17773" s="44">
        <v>17772</v>
      </c>
    </row>
    <row r="17774" spans="20:20" x14ac:dyDescent="0.35">
      <c r="T17774" s="44">
        <v>17773</v>
      </c>
    </row>
    <row r="17775" spans="20:20" x14ac:dyDescent="0.35">
      <c r="T17775" s="44">
        <v>17774</v>
      </c>
    </row>
    <row r="17776" spans="20:20" x14ac:dyDescent="0.35">
      <c r="T17776" s="44">
        <v>17775</v>
      </c>
    </row>
    <row r="17777" spans="20:20" x14ac:dyDescent="0.35">
      <c r="T17777" s="44">
        <v>17776</v>
      </c>
    </row>
    <row r="17778" spans="20:20" x14ac:dyDescent="0.35">
      <c r="T17778" s="44">
        <v>17777</v>
      </c>
    </row>
    <row r="17779" spans="20:20" x14ac:dyDescent="0.35">
      <c r="T17779" s="44">
        <v>17778</v>
      </c>
    </row>
    <row r="17780" spans="20:20" x14ac:dyDescent="0.35">
      <c r="T17780" s="44">
        <v>17779</v>
      </c>
    </row>
    <row r="17781" spans="20:20" x14ac:dyDescent="0.35">
      <c r="T17781" s="44">
        <v>17780</v>
      </c>
    </row>
    <row r="17782" spans="20:20" x14ac:dyDescent="0.35">
      <c r="T17782" s="44">
        <v>17781</v>
      </c>
    </row>
    <row r="17783" spans="20:20" x14ac:dyDescent="0.35">
      <c r="T17783" s="44">
        <v>17782</v>
      </c>
    </row>
    <row r="17784" spans="20:20" x14ac:dyDescent="0.35">
      <c r="T17784" s="44">
        <v>17783</v>
      </c>
    </row>
    <row r="17785" spans="20:20" x14ac:dyDescent="0.35">
      <c r="T17785" s="44">
        <v>17784</v>
      </c>
    </row>
    <row r="17786" spans="20:20" x14ac:dyDescent="0.35">
      <c r="T17786" s="44">
        <v>17785</v>
      </c>
    </row>
    <row r="17787" spans="20:20" x14ac:dyDescent="0.35">
      <c r="T17787" s="44">
        <v>17786</v>
      </c>
    </row>
    <row r="17788" spans="20:20" x14ac:dyDescent="0.35">
      <c r="T17788" s="44">
        <v>17787</v>
      </c>
    </row>
    <row r="17789" spans="20:20" x14ac:dyDescent="0.35">
      <c r="T17789" s="44">
        <v>17788</v>
      </c>
    </row>
    <row r="17790" spans="20:20" x14ac:dyDescent="0.35">
      <c r="T17790" s="44">
        <v>17789</v>
      </c>
    </row>
    <row r="17791" spans="20:20" x14ac:dyDescent="0.35">
      <c r="T17791" s="44">
        <v>17790</v>
      </c>
    </row>
    <row r="17792" spans="20:20" x14ac:dyDescent="0.35">
      <c r="T17792" s="44">
        <v>17791</v>
      </c>
    </row>
    <row r="17793" spans="20:20" x14ac:dyDescent="0.35">
      <c r="T17793" s="44">
        <v>17792</v>
      </c>
    </row>
    <row r="17794" spans="20:20" x14ac:dyDescent="0.35">
      <c r="T17794" s="44">
        <v>17793</v>
      </c>
    </row>
    <row r="17795" spans="20:20" x14ac:dyDescent="0.35">
      <c r="T17795" s="44">
        <v>17794</v>
      </c>
    </row>
    <row r="17796" spans="20:20" x14ac:dyDescent="0.35">
      <c r="T17796" s="44">
        <v>17795</v>
      </c>
    </row>
    <row r="17797" spans="20:20" x14ac:dyDescent="0.35">
      <c r="T17797" s="44">
        <v>17796</v>
      </c>
    </row>
    <row r="17798" spans="20:20" x14ac:dyDescent="0.35">
      <c r="T17798" s="44">
        <v>17797</v>
      </c>
    </row>
    <row r="17799" spans="20:20" x14ac:dyDescent="0.35">
      <c r="T17799" s="44">
        <v>17798</v>
      </c>
    </row>
    <row r="17800" spans="20:20" x14ac:dyDescent="0.35">
      <c r="T17800" s="44">
        <v>17799</v>
      </c>
    </row>
    <row r="17801" spans="20:20" x14ac:dyDescent="0.35">
      <c r="T17801" s="44">
        <v>17800</v>
      </c>
    </row>
    <row r="17802" spans="20:20" x14ac:dyDescent="0.35">
      <c r="T17802" s="44">
        <v>17801</v>
      </c>
    </row>
    <row r="17803" spans="20:20" x14ac:dyDescent="0.35">
      <c r="T17803" s="44">
        <v>17802</v>
      </c>
    </row>
    <row r="17804" spans="20:20" x14ac:dyDescent="0.35">
      <c r="T17804" s="44">
        <v>17803</v>
      </c>
    </row>
    <row r="17805" spans="20:20" x14ac:dyDescent="0.35">
      <c r="T17805" s="44">
        <v>17804</v>
      </c>
    </row>
    <row r="17806" spans="20:20" x14ac:dyDescent="0.35">
      <c r="T17806" s="44">
        <v>17805</v>
      </c>
    </row>
    <row r="17807" spans="20:20" x14ac:dyDescent="0.35">
      <c r="T17807" s="44">
        <v>17806</v>
      </c>
    </row>
    <row r="17808" spans="20:20" x14ac:dyDescent="0.35">
      <c r="T17808" s="44">
        <v>17807</v>
      </c>
    </row>
    <row r="17809" spans="20:20" x14ac:dyDescent="0.35">
      <c r="T17809" s="44">
        <v>17808</v>
      </c>
    </row>
    <row r="17810" spans="20:20" x14ac:dyDescent="0.35">
      <c r="T17810" s="44">
        <v>17809</v>
      </c>
    </row>
    <row r="17811" spans="20:20" x14ac:dyDescent="0.35">
      <c r="T17811" s="44">
        <v>17810</v>
      </c>
    </row>
    <row r="17812" spans="20:20" x14ac:dyDescent="0.35">
      <c r="T17812" s="44">
        <v>17811</v>
      </c>
    </row>
    <row r="17813" spans="20:20" x14ac:dyDescent="0.35">
      <c r="T17813" s="44">
        <v>17812</v>
      </c>
    </row>
    <row r="17814" spans="20:20" x14ac:dyDescent="0.35">
      <c r="T17814" s="44">
        <v>17813</v>
      </c>
    </row>
    <row r="17815" spans="20:20" x14ac:dyDescent="0.35">
      <c r="T17815" s="44">
        <v>17814</v>
      </c>
    </row>
    <row r="17816" spans="20:20" x14ac:dyDescent="0.35">
      <c r="T17816" s="44">
        <v>17815</v>
      </c>
    </row>
    <row r="17817" spans="20:20" x14ac:dyDescent="0.35">
      <c r="T17817" s="44">
        <v>17816</v>
      </c>
    </row>
    <row r="17818" spans="20:20" x14ac:dyDescent="0.35">
      <c r="T17818" s="44">
        <v>17817</v>
      </c>
    </row>
    <row r="17819" spans="20:20" x14ac:dyDescent="0.35">
      <c r="T17819" s="44">
        <v>17818</v>
      </c>
    </row>
    <row r="17820" spans="20:20" x14ac:dyDescent="0.35">
      <c r="T17820" s="44">
        <v>17819</v>
      </c>
    </row>
    <row r="17821" spans="20:20" x14ac:dyDescent="0.35">
      <c r="T17821" s="44">
        <v>17820</v>
      </c>
    </row>
    <row r="17822" spans="20:20" x14ac:dyDescent="0.35">
      <c r="T17822" s="44">
        <v>17821</v>
      </c>
    </row>
    <row r="17823" spans="20:20" x14ac:dyDescent="0.35">
      <c r="T17823" s="44">
        <v>17822</v>
      </c>
    </row>
    <row r="17824" spans="20:20" x14ac:dyDescent="0.35">
      <c r="T17824" s="44">
        <v>17823</v>
      </c>
    </row>
    <row r="17825" spans="20:20" x14ac:dyDescent="0.35">
      <c r="T17825" s="44">
        <v>17824</v>
      </c>
    </row>
    <row r="17826" spans="20:20" x14ac:dyDescent="0.35">
      <c r="T17826" s="44">
        <v>17825</v>
      </c>
    </row>
    <row r="17827" spans="20:20" x14ac:dyDescent="0.35">
      <c r="T17827" s="44">
        <v>17826</v>
      </c>
    </row>
    <row r="17828" spans="20:20" x14ac:dyDescent="0.35">
      <c r="T17828" s="44">
        <v>17827</v>
      </c>
    </row>
    <row r="17829" spans="20:20" x14ac:dyDescent="0.35">
      <c r="T17829" s="44">
        <v>17828</v>
      </c>
    </row>
    <row r="17830" spans="20:20" x14ac:dyDescent="0.35">
      <c r="T17830" s="44">
        <v>17829</v>
      </c>
    </row>
    <row r="17831" spans="20:20" x14ac:dyDescent="0.35">
      <c r="T17831" s="44">
        <v>17830</v>
      </c>
    </row>
    <row r="17832" spans="20:20" x14ac:dyDescent="0.35">
      <c r="T17832" s="44">
        <v>17831</v>
      </c>
    </row>
    <row r="17833" spans="20:20" x14ac:dyDescent="0.35">
      <c r="T17833" s="44">
        <v>17832</v>
      </c>
    </row>
    <row r="17834" spans="20:20" x14ac:dyDescent="0.35">
      <c r="T17834" s="44">
        <v>17833</v>
      </c>
    </row>
    <row r="17835" spans="20:20" x14ac:dyDescent="0.35">
      <c r="T17835" s="44">
        <v>17834</v>
      </c>
    </row>
    <row r="17836" spans="20:20" x14ac:dyDescent="0.35">
      <c r="T17836" s="44">
        <v>17835</v>
      </c>
    </row>
    <row r="17837" spans="20:20" x14ac:dyDescent="0.35">
      <c r="T17837" s="44">
        <v>17836</v>
      </c>
    </row>
    <row r="17838" spans="20:20" x14ac:dyDescent="0.35">
      <c r="T17838" s="44">
        <v>17837</v>
      </c>
    </row>
    <row r="17839" spans="20:20" x14ac:dyDescent="0.35">
      <c r="T17839" s="44">
        <v>17838</v>
      </c>
    </row>
    <row r="17840" spans="20:20" x14ac:dyDescent="0.35">
      <c r="T17840" s="44">
        <v>17839</v>
      </c>
    </row>
    <row r="17841" spans="20:20" x14ac:dyDescent="0.35">
      <c r="T17841" s="44">
        <v>17840</v>
      </c>
    </row>
    <row r="17842" spans="20:20" x14ac:dyDescent="0.35">
      <c r="T17842" s="44">
        <v>17841</v>
      </c>
    </row>
    <row r="17843" spans="20:20" x14ac:dyDescent="0.35">
      <c r="T17843" s="44">
        <v>17842</v>
      </c>
    </row>
    <row r="17844" spans="20:20" x14ac:dyDescent="0.35">
      <c r="T17844" s="44">
        <v>17843</v>
      </c>
    </row>
    <row r="17845" spans="20:20" x14ac:dyDescent="0.35">
      <c r="T17845" s="44">
        <v>17844</v>
      </c>
    </row>
    <row r="17846" spans="20:20" x14ac:dyDescent="0.35">
      <c r="T17846" s="44">
        <v>17845</v>
      </c>
    </row>
    <row r="17847" spans="20:20" x14ac:dyDescent="0.35">
      <c r="T17847" s="44">
        <v>17846</v>
      </c>
    </row>
    <row r="17848" spans="20:20" x14ac:dyDescent="0.35">
      <c r="T17848" s="44">
        <v>17847</v>
      </c>
    </row>
    <row r="17849" spans="20:20" x14ac:dyDescent="0.35">
      <c r="T17849" s="44">
        <v>17848</v>
      </c>
    </row>
    <row r="17850" spans="20:20" x14ac:dyDescent="0.35">
      <c r="T17850" s="44">
        <v>17849</v>
      </c>
    </row>
    <row r="17851" spans="20:20" x14ac:dyDescent="0.35">
      <c r="T17851" s="44">
        <v>17850</v>
      </c>
    </row>
    <row r="17852" spans="20:20" x14ac:dyDescent="0.35">
      <c r="T17852" s="44">
        <v>17851</v>
      </c>
    </row>
    <row r="17853" spans="20:20" x14ac:dyDescent="0.35">
      <c r="T17853" s="44">
        <v>17852</v>
      </c>
    </row>
    <row r="17854" spans="20:20" x14ac:dyDescent="0.35">
      <c r="T17854" s="44">
        <v>17853</v>
      </c>
    </row>
    <row r="17855" spans="20:20" x14ac:dyDescent="0.35">
      <c r="T17855" s="44">
        <v>17854</v>
      </c>
    </row>
    <row r="17856" spans="20:20" x14ac:dyDescent="0.35">
      <c r="T17856" s="44">
        <v>17855</v>
      </c>
    </row>
    <row r="17857" spans="20:20" x14ac:dyDescent="0.35">
      <c r="T17857" s="44">
        <v>17856</v>
      </c>
    </row>
    <row r="17858" spans="20:20" x14ac:dyDescent="0.35">
      <c r="T17858" s="44">
        <v>17857</v>
      </c>
    </row>
    <row r="17859" spans="20:20" x14ac:dyDescent="0.35">
      <c r="T17859" s="44">
        <v>17858</v>
      </c>
    </row>
    <row r="17860" spans="20:20" x14ac:dyDescent="0.35">
      <c r="T17860" s="44">
        <v>17859</v>
      </c>
    </row>
    <row r="17861" spans="20:20" x14ac:dyDescent="0.35">
      <c r="T17861" s="44">
        <v>17860</v>
      </c>
    </row>
    <row r="17862" spans="20:20" x14ac:dyDescent="0.35">
      <c r="T17862" s="44">
        <v>17861</v>
      </c>
    </row>
    <row r="17863" spans="20:20" x14ac:dyDescent="0.35">
      <c r="T17863" s="44">
        <v>17862</v>
      </c>
    </row>
    <row r="17864" spans="20:20" x14ac:dyDescent="0.35">
      <c r="T17864" s="44">
        <v>17863</v>
      </c>
    </row>
    <row r="17865" spans="20:20" x14ac:dyDescent="0.35">
      <c r="T17865" s="44">
        <v>17864</v>
      </c>
    </row>
    <row r="17866" spans="20:20" x14ac:dyDescent="0.35">
      <c r="T17866" s="44">
        <v>17865</v>
      </c>
    </row>
    <row r="17867" spans="20:20" x14ac:dyDescent="0.35">
      <c r="T17867" s="44">
        <v>17866</v>
      </c>
    </row>
    <row r="17868" spans="20:20" x14ac:dyDescent="0.35">
      <c r="T17868" s="44">
        <v>17867</v>
      </c>
    </row>
    <row r="17869" spans="20:20" x14ac:dyDescent="0.35">
      <c r="T17869" s="44">
        <v>17868</v>
      </c>
    </row>
    <row r="17870" spans="20:20" x14ac:dyDescent="0.35">
      <c r="T17870" s="44">
        <v>17869</v>
      </c>
    </row>
    <row r="17871" spans="20:20" x14ac:dyDescent="0.35">
      <c r="T17871" s="44">
        <v>17870</v>
      </c>
    </row>
    <row r="17872" spans="20:20" x14ac:dyDescent="0.35">
      <c r="T17872" s="44">
        <v>17871</v>
      </c>
    </row>
    <row r="17873" spans="20:20" x14ac:dyDescent="0.35">
      <c r="T17873" s="44">
        <v>17872</v>
      </c>
    </row>
    <row r="17874" spans="20:20" x14ac:dyDescent="0.35">
      <c r="T17874" s="44">
        <v>17873</v>
      </c>
    </row>
    <row r="17875" spans="20:20" x14ac:dyDescent="0.35">
      <c r="T17875" s="44">
        <v>17874</v>
      </c>
    </row>
    <row r="17876" spans="20:20" x14ac:dyDescent="0.35">
      <c r="T17876" s="44">
        <v>17875</v>
      </c>
    </row>
    <row r="17877" spans="20:20" x14ac:dyDescent="0.35">
      <c r="T17877" s="44">
        <v>17876</v>
      </c>
    </row>
    <row r="17878" spans="20:20" x14ac:dyDescent="0.35">
      <c r="T17878" s="44">
        <v>17877</v>
      </c>
    </row>
    <row r="17879" spans="20:20" x14ac:dyDescent="0.35">
      <c r="T17879" s="44">
        <v>17878</v>
      </c>
    </row>
    <row r="17880" spans="20:20" x14ac:dyDescent="0.35">
      <c r="T17880" s="44">
        <v>17879</v>
      </c>
    </row>
    <row r="17881" spans="20:20" x14ac:dyDescent="0.35">
      <c r="T17881" s="44">
        <v>17880</v>
      </c>
    </row>
    <row r="17882" spans="20:20" x14ac:dyDescent="0.35">
      <c r="T17882" s="44">
        <v>17881</v>
      </c>
    </row>
    <row r="17883" spans="20:20" x14ac:dyDescent="0.35">
      <c r="T17883" s="44">
        <v>17882</v>
      </c>
    </row>
    <row r="17884" spans="20:20" x14ac:dyDescent="0.35">
      <c r="T17884" s="44">
        <v>17883</v>
      </c>
    </row>
    <row r="17885" spans="20:20" x14ac:dyDescent="0.35">
      <c r="T17885" s="44">
        <v>17884</v>
      </c>
    </row>
    <row r="17886" spans="20:20" x14ac:dyDescent="0.35">
      <c r="T17886" s="44">
        <v>17885</v>
      </c>
    </row>
    <row r="17887" spans="20:20" x14ac:dyDescent="0.35">
      <c r="T17887" s="44">
        <v>17886</v>
      </c>
    </row>
    <row r="17888" spans="20:20" x14ac:dyDescent="0.35">
      <c r="T17888" s="44">
        <v>17887</v>
      </c>
    </row>
    <row r="17889" spans="20:20" x14ac:dyDescent="0.35">
      <c r="T17889" s="44">
        <v>17888</v>
      </c>
    </row>
    <row r="17890" spans="20:20" x14ac:dyDescent="0.35">
      <c r="T17890" s="44">
        <v>17889</v>
      </c>
    </row>
    <row r="17891" spans="20:20" x14ac:dyDescent="0.35">
      <c r="T17891" s="44">
        <v>17890</v>
      </c>
    </row>
    <row r="17892" spans="20:20" x14ac:dyDescent="0.35">
      <c r="T17892" s="44">
        <v>17891</v>
      </c>
    </row>
    <row r="17893" spans="20:20" x14ac:dyDescent="0.35">
      <c r="T17893" s="44">
        <v>17892</v>
      </c>
    </row>
    <row r="17894" spans="20:20" x14ac:dyDescent="0.35">
      <c r="T17894" s="44">
        <v>17893</v>
      </c>
    </row>
    <row r="17895" spans="20:20" x14ac:dyDescent="0.35">
      <c r="T17895" s="44">
        <v>17894</v>
      </c>
    </row>
    <row r="17896" spans="20:20" x14ac:dyDescent="0.35">
      <c r="T17896" s="44">
        <v>17895</v>
      </c>
    </row>
    <row r="17897" spans="20:20" x14ac:dyDescent="0.35">
      <c r="T17897" s="44">
        <v>17896</v>
      </c>
    </row>
    <row r="17898" spans="20:20" x14ac:dyDescent="0.35">
      <c r="T17898" s="44">
        <v>17897</v>
      </c>
    </row>
    <row r="17899" spans="20:20" x14ac:dyDescent="0.35">
      <c r="T17899" s="44">
        <v>17898</v>
      </c>
    </row>
    <row r="17900" spans="20:20" x14ac:dyDescent="0.35">
      <c r="T17900" s="44">
        <v>17899</v>
      </c>
    </row>
    <row r="17901" spans="20:20" x14ac:dyDescent="0.35">
      <c r="T17901" s="44">
        <v>17900</v>
      </c>
    </row>
    <row r="17902" spans="20:20" x14ac:dyDescent="0.35">
      <c r="T17902" s="44">
        <v>17901</v>
      </c>
    </row>
    <row r="17903" spans="20:20" x14ac:dyDescent="0.35">
      <c r="T17903" s="44">
        <v>17902</v>
      </c>
    </row>
    <row r="17904" spans="20:20" x14ac:dyDescent="0.35">
      <c r="T17904" s="44">
        <v>17903</v>
      </c>
    </row>
    <row r="17905" spans="20:20" x14ac:dyDescent="0.35">
      <c r="T17905" s="44">
        <v>17904</v>
      </c>
    </row>
    <row r="17906" spans="20:20" x14ac:dyDescent="0.35">
      <c r="T17906" s="44">
        <v>17905</v>
      </c>
    </row>
    <row r="17907" spans="20:20" x14ac:dyDescent="0.35">
      <c r="T17907" s="44">
        <v>17906</v>
      </c>
    </row>
    <row r="17908" spans="20:20" x14ac:dyDescent="0.35">
      <c r="T17908" s="44">
        <v>17907</v>
      </c>
    </row>
    <row r="17909" spans="20:20" x14ac:dyDescent="0.35">
      <c r="T17909" s="44">
        <v>17908</v>
      </c>
    </row>
    <row r="17910" spans="20:20" x14ac:dyDescent="0.35">
      <c r="T17910" s="44">
        <v>17909</v>
      </c>
    </row>
    <row r="17911" spans="20:20" x14ac:dyDescent="0.35">
      <c r="T17911" s="44">
        <v>17910</v>
      </c>
    </row>
    <row r="17912" spans="20:20" x14ac:dyDescent="0.35">
      <c r="T17912" s="44">
        <v>17911</v>
      </c>
    </row>
    <row r="17913" spans="20:20" x14ac:dyDescent="0.35">
      <c r="T17913" s="44">
        <v>17912</v>
      </c>
    </row>
    <row r="17914" spans="20:20" x14ac:dyDescent="0.35">
      <c r="T17914" s="44">
        <v>17913</v>
      </c>
    </row>
    <row r="17915" spans="20:20" x14ac:dyDescent="0.35">
      <c r="T17915" s="44">
        <v>17914</v>
      </c>
    </row>
    <row r="17916" spans="20:20" x14ac:dyDescent="0.35">
      <c r="T17916" s="44">
        <v>17915</v>
      </c>
    </row>
    <row r="17917" spans="20:20" x14ac:dyDescent="0.35">
      <c r="T17917" s="44">
        <v>17916</v>
      </c>
    </row>
    <row r="17918" spans="20:20" x14ac:dyDescent="0.35">
      <c r="T17918" s="44">
        <v>17917</v>
      </c>
    </row>
    <row r="17919" spans="20:20" x14ac:dyDescent="0.35">
      <c r="T17919" s="44">
        <v>17918</v>
      </c>
    </row>
    <row r="17920" spans="20:20" x14ac:dyDescent="0.35">
      <c r="T17920" s="44">
        <v>17919</v>
      </c>
    </row>
    <row r="17921" spans="20:20" x14ac:dyDescent="0.35">
      <c r="T17921" s="44">
        <v>17920</v>
      </c>
    </row>
    <row r="17922" spans="20:20" x14ac:dyDescent="0.35">
      <c r="T17922" s="44">
        <v>17921</v>
      </c>
    </row>
    <row r="17923" spans="20:20" x14ac:dyDescent="0.35">
      <c r="T17923" s="44">
        <v>17922</v>
      </c>
    </row>
    <row r="17924" spans="20:20" x14ac:dyDescent="0.35">
      <c r="T17924" s="44">
        <v>17923</v>
      </c>
    </row>
    <row r="17925" spans="20:20" x14ac:dyDescent="0.35">
      <c r="T17925" s="44">
        <v>17924</v>
      </c>
    </row>
    <row r="17926" spans="20:20" x14ac:dyDescent="0.35">
      <c r="T17926" s="44">
        <v>17925</v>
      </c>
    </row>
    <row r="17927" spans="20:20" x14ac:dyDescent="0.35">
      <c r="T17927" s="44">
        <v>17926</v>
      </c>
    </row>
    <row r="17928" spans="20:20" x14ac:dyDescent="0.35">
      <c r="T17928" s="44">
        <v>17927</v>
      </c>
    </row>
    <row r="17929" spans="20:20" x14ac:dyDescent="0.35">
      <c r="T17929" s="44">
        <v>17928</v>
      </c>
    </row>
    <row r="17930" spans="20:20" x14ac:dyDescent="0.35">
      <c r="T17930" s="44">
        <v>17929</v>
      </c>
    </row>
    <row r="17931" spans="20:20" x14ac:dyDescent="0.35">
      <c r="T17931" s="44">
        <v>17930</v>
      </c>
    </row>
    <row r="17932" spans="20:20" x14ac:dyDescent="0.35">
      <c r="T17932" s="44">
        <v>17931</v>
      </c>
    </row>
    <row r="17933" spans="20:20" x14ac:dyDescent="0.35">
      <c r="T17933" s="44">
        <v>17932</v>
      </c>
    </row>
    <row r="17934" spans="20:20" x14ac:dyDescent="0.35">
      <c r="T17934" s="44">
        <v>17933</v>
      </c>
    </row>
    <row r="17935" spans="20:20" x14ac:dyDescent="0.35">
      <c r="T17935" s="44">
        <v>17934</v>
      </c>
    </row>
    <row r="17936" spans="20:20" x14ac:dyDescent="0.35">
      <c r="T17936" s="44">
        <v>17935</v>
      </c>
    </row>
    <row r="17937" spans="20:20" x14ac:dyDescent="0.35">
      <c r="T17937" s="44">
        <v>17936</v>
      </c>
    </row>
    <row r="17938" spans="20:20" x14ac:dyDescent="0.35">
      <c r="T17938" s="44">
        <v>17937</v>
      </c>
    </row>
    <row r="17939" spans="20:20" x14ac:dyDescent="0.35">
      <c r="T17939" s="44">
        <v>17938</v>
      </c>
    </row>
    <row r="17940" spans="20:20" x14ac:dyDescent="0.35">
      <c r="T17940" s="44">
        <v>17939</v>
      </c>
    </row>
    <row r="17941" spans="20:20" x14ac:dyDescent="0.35">
      <c r="T17941" s="44">
        <v>17940</v>
      </c>
    </row>
    <row r="17942" spans="20:20" x14ac:dyDescent="0.35">
      <c r="T17942" s="44">
        <v>17941</v>
      </c>
    </row>
    <row r="17943" spans="20:20" x14ac:dyDescent="0.35">
      <c r="T17943" s="44">
        <v>17942</v>
      </c>
    </row>
    <row r="17944" spans="20:20" x14ac:dyDescent="0.35">
      <c r="T17944" s="44">
        <v>17943</v>
      </c>
    </row>
    <row r="17945" spans="20:20" x14ac:dyDescent="0.35">
      <c r="T17945" s="44">
        <v>17944</v>
      </c>
    </row>
    <row r="17946" spans="20:20" x14ac:dyDescent="0.35">
      <c r="T17946" s="44">
        <v>17945</v>
      </c>
    </row>
    <row r="17947" spans="20:20" x14ac:dyDescent="0.35">
      <c r="T17947" s="44">
        <v>17946</v>
      </c>
    </row>
    <row r="17948" spans="20:20" x14ac:dyDescent="0.35">
      <c r="T17948" s="44">
        <v>17947</v>
      </c>
    </row>
    <row r="17949" spans="20:20" x14ac:dyDescent="0.35">
      <c r="T17949" s="44">
        <v>17948</v>
      </c>
    </row>
    <row r="17950" spans="20:20" x14ac:dyDescent="0.35">
      <c r="T17950" s="44">
        <v>17949</v>
      </c>
    </row>
    <row r="17951" spans="20:20" x14ac:dyDescent="0.35">
      <c r="T17951" s="44">
        <v>17950</v>
      </c>
    </row>
    <row r="17952" spans="20:20" x14ac:dyDescent="0.35">
      <c r="T17952" s="44">
        <v>17951</v>
      </c>
    </row>
    <row r="17953" spans="20:20" x14ac:dyDescent="0.35">
      <c r="T17953" s="44">
        <v>17952</v>
      </c>
    </row>
    <row r="17954" spans="20:20" x14ac:dyDescent="0.35">
      <c r="T17954" s="44">
        <v>17953</v>
      </c>
    </row>
    <row r="17955" spans="20:20" x14ac:dyDescent="0.35">
      <c r="T17955" s="44">
        <v>17954</v>
      </c>
    </row>
    <row r="17956" spans="20:20" x14ac:dyDescent="0.35">
      <c r="T17956" s="44">
        <v>17955</v>
      </c>
    </row>
    <row r="17957" spans="20:20" x14ac:dyDescent="0.35">
      <c r="T17957" s="44">
        <v>17956</v>
      </c>
    </row>
    <row r="17958" spans="20:20" x14ac:dyDescent="0.35">
      <c r="T17958" s="44">
        <v>17957</v>
      </c>
    </row>
    <row r="17959" spans="20:20" x14ac:dyDescent="0.35">
      <c r="T17959" s="44">
        <v>17958</v>
      </c>
    </row>
    <row r="17960" spans="20:20" x14ac:dyDescent="0.35">
      <c r="T17960" s="44">
        <v>17959</v>
      </c>
    </row>
    <row r="17961" spans="20:20" x14ac:dyDescent="0.35">
      <c r="T17961" s="44">
        <v>17960</v>
      </c>
    </row>
    <row r="17962" spans="20:20" x14ac:dyDescent="0.35">
      <c r="T17962" s="44">
        <v>17961</v>
      </c>
    </row>
    <row r="17963" spans="20:20" x14ac:dyDescent="0.35">
      <c r="T17963" s="44">
        <v>17962</v>
      </c>
    </row>
    <row r="17964" spans="20:20" x14ac:dyDescent="0.35">
      <c r="T17964" s="44">
        <v>17963</v>
      </c>
    </row>
    <row r="17965" spans="20:20" x14ac:dyDescent="0.35">
      <c r="T17965" s="44">
        <v>17964</v>
      </c>
    </row>
    <row r="17966" spans="20:20" x14ac:dyDescent="0.35">
      <c r="T17966" s="44">
        <v>17965</v>
      </c>
    </row>
    <row r="17967" spans="20:20" x14ac:dyDescent="0.35">
      <c r="T17967" s="44">
        <v>17966</v>
      </c>
    </row>
    <row r="17968" spans="20:20" x14ac:dyDescent="0.35">
      <c r="T17968" s="44">
        <v>17967</v>
      </c>
    </row>
    <row r="17969" spans="20:20" x14ac:dyDescent="0.35">
      <c r="T17969" s="44">
        <v>17968</v>
      </c>
    </row>
    <row r="17970" spans="20:20" x14ac:dyDescent="0.35">
      <c r="T17970" s="44">
        <v>17969</v>
      </c>
    </row>
    <row r="17971" spans="20:20" x14ac:dyDescent="0.35">
      <c r="T17971" s="44">
        <v>17970</v>
      </c>
    </row>
    <row r="17972" spans="20:20" x14ac:dyDescent="0.35">
      <c r="T17972" s="44">
        <v>17971</v>
      </c>
    </row>
    <row r="17973" spans="20:20" x14ac:dyDescent="0.35">
      <c r="T17973" s="44">
        <v>17972</v>
      </c>
    </row>
    <row r="17974" spans="20:20" x14ac:dyDescent="0.35">
      <c r="T17974" s="44">
        <v>17973</v>
      </c>
    </row>
    <row r="17975" spans="20:20" x14ac:dyDescent="0.35">
      <c r="T17975" s="44">
        <v>17974</v>
      </c>
    </row>
    <row r="17976" spans="20:20" x14ac:dyDescent="0.35">
      <c r="T17976" s="44">
        <v>17975</v>
      </c>
    </row>
    <row r="17977" spans="20:20" x14ac:dyDescent="0.35">
      <c r="T17977" s="44">
        <v>17976</v>
      </c>
    </row>
    <row r="17978" spans="20:20" x14ac:dyDescent="0.35">
      <c r="T17978" s="44">
        <v>17977</v>
      </c>
    </row>
    <row r="17979" spans="20:20" x14ac:dyDescent="0.35">
      <c r="T17979" s="44">
        <v>17978</v>
      </c>
    </row>
    <row r="17980" spans="20:20" x14ac:dyDescent="0.35">
      <c r="T17980" s="44">
        <v>17979</v>
      </c>
    </row>
    <row r="17981" spans="20:20" x14ac:dyDescent="0.35">
      <c r="T17981" s="44">
        <v>17980</v>
      </c>
    </row>
    <row r="17982" spans="20:20" x14ac:dyDescent="0.35">
      <c r="T17982" s="44">
        <v>17981</v>
      </c>
    </row>
    <row r="17983" spans="20:20" x14ac:dyDescent="0.35">
      <c r="T17983" s="44">
        <v>17982</v>
      </c>
    </row>
    <row r="17984" spans="20:20" x14ac:dyDescent="0.35">
      <c r="T17984" s="44">
        <v>17983</v>
      </c>
    </row>
    <row r="17985" spans="20:20" x14ac:dyDescent="0.35">
      <c r="T17985" s="44">
        <v>17984</v>
      </c>
    </row>
    <row r="17986" spans="20:20" x14ac:dyDescent="0.35">
      <c r="T17986" s="44">
        <v>17985</v>
      </c>
    </row>
    <row r="17987" spans="20:20" x14ac:dyDescent="0.35">
      <c r="T17987" s="44">
        <v>17986</v>
      </c>
    </row>
    <row r="17988" spans="20:20" x14ac:dyDescent="0.35">
      <c r="T17988" s="44">
        <v>17987</v>
      </c>
    </row>
    <row r="17989" spans="20:20" x14ac:dyDescent="0.35">
      <c r="T17989" s="44">
        <v>17988</v>
      </c>
    </row>
    <row r="17990" spans="20:20" x14ac:dyDescent="0.35">
      <c r="T17990" s="44">
        <v>17989</v>
      </c>
    </row>
    <row r="17991" spans="20:20" x14ac:dyDescent="0.35">
      <c r="T17991" s="44">
        <v>17990</v>
      </c>
    </row>
    <row r="17992" spans="20:20" x14ac:dyDescent="0.35">
      <c r="T17992" s="44">
        <v>17991</v>
      </c>
    </row>
    <row r="17993" spans="20:20" x14ac:dyDescent="0.35">
      <c r="T17993" s="44">
        <v>17992</v>
      </c>
    </row>
    <row r="17994" spans="20:20" x14ac:dyDescent="0.35">
      <c r="T17994" s="44">
        <v>17993</v>
      </c>
    </row>
    <row r="17995" spans="20:20" x14ac:dyDescent="0.35">
      <c r="T17995" s="44">
        <v>17994</v>
      </c>
    </row>
    <row r="17996" spans="20:20" x14ac:dyDescent="0.35">
      <c r="T17996" s="44">
        <v>17995</v>
      </c>
    </row>
    <row r="17997" spans="20:20" x14ac:dyDescent="0.35">
      <c r="T17997" s="44">
        <v>17996</v>
      </c>
    </row>
    <row r="17998" spans="20:20" x14ac:dyDescent="0.35">
      <c r="T17998" s="44">
        <v>17997</v>
      </c>
    </row>
    <row r="17999" spans="20:20" x14ac:dyDescent="0.35">
      <c r="T17999" s="44">
        <v>17998</v>
      </c>
    </row>
    <row r="18000" spans="20:20" x14ac:dyDescent="0.35">
      <c r="T18000" s="44">
        <v>17999</v>
      </c>
    </row>
    <row r="18001" spans="20:20" x14ac:dyDescent="0.35">
      <c r="T18001" s="44">
        <v>18000</v>
      </c>
    </row>
    <row r="18002" spans="20:20" x14ac:dyDescent="0.35">
      <c r="T18002" s="44">
        <v>18001</v>
      </c>
    </row>
    <row r="18003" spans="20:20" x14ac:dyDescent="0.35">
      <c r="T18003" s="44">
        <v>18002</v>
      </c>
    </row>
    <row r="18004" spans="20:20" x14ac:dyDescent="0.35">
      <c r="T18004" s="44">
        <v>18003</v>
      </c>
    </row>
    <row r="18005" spans="20:20" x14ac:dyDescent="0.35">
      <c r="T18005" s="44">
        <v>18004</v>
      </c>
    </row>
    <row r="18006" spans="20:20" x14ac:dyDescent="0.35">
      <c r="T18006" s="44">
        <v>18005</v>
      </c>
    </row>
    <row r="18007" spans="20:20" x14ac:dyDescent="0.35">
      <c r="T18007" s="44">
        <v>18006</v>
      </c>
    </row>
    <row r="18008" spans="20:20" x14ac:dyDescent="0.35">
      <c r="T18008" s="44">
        <v>18007</v>
      </c>
    </row>
    <row r="18009" spans="20:20" x14ac:dyDescent="0.35">
      <c r="T18009" s="44">
        <v>18008</v>
      </c>
    </row>
    <row r="18010" spans="20:20" x14ac:dyDescent="0.35">
      <c r="T18010" s="44">
        <v>18009</v>
      </c>
    </row>
    <row r="18011" spans="20:20" x14ac:dyDescent="0.35">
      <c r="T18011" s="44">
        <v>18010</v>
      </c>
    </row>
    <row r="18012" spans="20:20" x14ac:dyDescent="0.35">
      <c r="T18012" s="44">
        <v>18011</v>
      </c>
    </row>
    <row r="18013" spans="20:20" x14ac:dyDescent="0.35">
      <c r="T18013" s="44">
        <v>18012</v>
      </c>
    </row>
    <row r="18014" spans="20:20" x14ac:dyDescent="0.35">
      <c r="T18014" s="44">
        <v>18013</v>
      </c>
    </row>
    <row r="18015" spans="20:20" x14ac:dyDescent="0.35">
      <c r="T18015" s="44">
        <v>18014</v>
      </c>
    </row>
    <row r="18016" spans="20:20" x14ac:dyDescent="0.35">
      <c r="T18016" s="44">
        <v>18015</v>
      </c>
    </row>
    <row r="18017" spans="20:20" x14ac:dyDescent="0.35">
      <c r="T18017" s="44">
        <v>18016</v>
      </c>
    </row>
    <row r="18018" spans="20:20" x14ac:dyDescent="0.35">
      <c r="T18018" s="44">
        <v>18017</v>
      </c>
    </row>
    <row r="18019" spans="20:20" x14ac:dyDescent="0.35">
      <c r="T18019" s="44">
        <v>18018</v>
      </c>
    </row>
    <row r="18020" spans="20:20" x14ac:dyDescent="0.35">
      <c r="T18020" s="44">
        <v>18019</v>
      </c>
    </row>
    <row r="18021" spans="20:20" x14ac:dyDescent="0.35">
      <c r="T18021" s="44">
        <v>18020</v>
      </c>
    </row>
    <row r="18022" spans="20:20" x14ac:dyDescent="0.35">
      <c r="T18022" s="44">
        <v>18021</v>
      </c>
    </row>
    <row r="18023" spans="20:20" x14ac:dyDescent="0.35">
      <c r="T18023" s="44">
        <v>18022</v>
      </c>
    </row>
    <row r="18024" spans="20:20" x14ac:dyDescent="0.35">
      <c r="T18024" s="44">
        <v>18023</v>
      </c>
    </row>
    <row r="18025" spans="20:20" x14ac:dyDescent="0.35">
      <c r="T18025" s="44">
        <v>18024</v>
      </c>
    </row>
    <row r="18026" spans="20:20" x14ac:dyDescent="0.35">
      <c r="T18026" s="44">
        <v>18025</v>
      </c>
    </row>
    <row r="18027" spans="20:20" x14ac:dyDescent="0.35">
      <c r="T18027" s="44">
        <v>18026</v>
      </c>
    </row>
    <row r="18028" spans="20:20" x14ac:dyDescent="0.35">
      <c r="T18028" s="44">
        <v>18027</v>
      </c>
    </row>
    <row r="18029" spans="20:20" x14ac:dyDescent="0.35">
      <c r="T18029" s="44">
        <v>18028</v>
      </c>
    </row>
    <row r="18030" spans="20:20" x14ac:dyDescent="0.35">
      <c r="T18030" s="44">
        <v>18029</v>
      </c>
    </row>
    <row r="18031" spans="20:20" x14ac:dyDescent="0.35">
      <c r="T18031" s="44">
        <v>18030</v>
      </c>
    </row>
    <row r="18032" spans="20:20" x14ac:dyDescent="0.35">
      <c r="T18032" s="44">
        <v>18031</v>
      </c>
    </row>
    <row r="18033" spans="20:20" x14ac:dyDescent="0.35">
      <c r="T18033" s="44">
        <v>18032</v>
      </c>
    </row>
    <row r="18034" spans="20:20" x14ac:dyDescent="0.35">
      <c r="T18034" s="44">
        <v>18033</v>
      </c>
    </row>
    <row r="18035" spans="20:20" x14ac:dyDescent="0.35">
      <c r="T18035" s="44">
        <v>18034</v>
      </c>
    </row>
    <row r="18036" spans="20:20" x14ac:dyDescent="0.35">
      <c r="T18036" s="44">
        <v>18035</v>
      </c>
    </row>
    <row r="18037" spans="20:20" x14ac:dyDescent="0.35">
      <c r="T18037" s="44">
        <v>18036</v>
      </c>
    </row>
    <row r="18038" spans="20:20" x14ac:dyDescent="0.35">
      <c r="T18038" s="44">
        <v>18037</v>
      </c>
    </row>
    <row r="18039" spans="20:20" x14ac:dyDescent="0.35">
      <c r="T18039" s="44">
        <v>18038</v>
      </c>
    </row>
    <row r="18040" spans="20:20" x14ac:dyDescent="0.35">
      <c r="T18040" s="44">
        <v>18039</v>
      </c>
    </row>
    <row r="18041" spans="20:20" x14ac:dyDescent="0.35">
      <c r="T18041" s="44">
        <v>18040</v>
      </c>
    </row>
    <row r="18042" spans="20:20" x14ac:dyDescent="0.35">
      <c r="T18042" s="44">
        <v>18041</v>
      </c>
    </row>
    <row r="18043" spans="20:20" x14ac:dyDescent="0.35">
      <c r="T18043" s="44">
        <v>18042</v>
      </c>
    </row>
    <row r="18044" spans="20:20" x14ac:dyDescent="0.35">
      <c r="T18044" s="44">
        <v>18043</v>
      </c>
    </row>
    <row r="18045" spans="20:20" x14ac:dyDescent="0.35">
      <c r="T18045" s="44">
        <v>18044</v>
      </c>
    </row>
    <row r="18046" spans="20:20" x14ac:dyDescent="0.35">
      <c r="T18046" s="44">
        <v>18045</v>
      </c>
    </row>
    <row r="18047" spans="20:20" x14ac:dyDescent="0.35">
      <c r="T18047" s="44">
        <v>18046</v>
      </c>
    </row>
    <row r="18048" spans="20:20" x14ac:dyDescent="0.35">
      <c r="T18048" s="44">
        <v>18047</v>
      </c>
    </row>
    <row r="18049" spans="20:20" x14ac:dyDescent="0.35">
      <c r="T18049" s="44">
        <v>18048</v>
      </c>
    </row>
    <row r="18050" spans="20:20" x14ac:dyDescent="0.35">
      <c r="T18050" s="44">
        <v>18049</v>
      </c>
    </row>
    <row r="18051" spans="20:20" x14ac:dyDescent="0.35">
      <c r="T18051" s="44">
        <v>18050</v>
      </c>
    </row>
    <row r="18052" spans="20:20" x14ac:dyDescent="0.35">
      <c r="T18052" s="44">
        <v>18051</v>
      </c>
    </row>
    <row r="18053" spans="20:20" x14ac:dyDescent="0.35">
      <c r="T18053" s="44">
        <v>18052</v>
      </c>
    </row>
    <row r="18054" spans="20:20" x14ac:dyDescent="0.35">
      <c r="T18054" s="44">
        <v>18053</v>
      </c>
    </row>
    <row r="18055" spans="20:20" x14ac:dyDescent="0.35">
      <c r="T18055" s="44">
        <v>18054</v>
      </c>
    </row>
    <row r="18056" spans="20:20" x14ac:dyDescent="0.35">
      <c r="T18056" s="44">
        <v>18055</v>
      </c>
    </row>
    <row r="18057" spans="20:20" x14ac:dyDescent="0.35">
      <c r="T18057" s="44">
        <v>18056</v>
      </c>
    </row>
    <row r="18058" spans="20:20" x14ac:dyDescent="0.35">
      <c r="T18058" s="44">
        <v>18057</v>
      </c>
    </row>
    <row r="18059" spans="20:20" x14ac:dyDescent="0.35">
      <c r="T18059" s="44">
        <v>18058</v>
      </c>
    </row>
    <row r="18060" spans="20:20" x14ac:dyDescent="0.35">
      <c r="T18060" s="44">
        <v>18059</v>
      </c>
    </row>
    <row r="18061" spans="20:20" x14ac:dyDescent="0.35">
      <c r="T18061" s="44">
        <v>18060</v>
      </c>
    </row>
    <row r="18062" spans="20:20" x14ac:dyDescent="0.35">
      <c r="T18062" s="44">
        <v>18061</v>
      </c>
    </row>
    <row r="18063" spans="20:20" x14ac:dyDescent="0.35">
      <c r="T18063" s="44">
        <v>18062</v>
      </c>
    </row>
    <row r="18064" spans="20:20" x14ac:dyDescent="0.35">
      <c r="T18064" s="44">
        <v>18063</v>
      </c>
    </row>
    <row r="18065" spans="20:20" x14ac:dyDescent="0.35">
      <c r="T18065" s="44">
        <v>18064</v>
      </c>
    </row>
    <row r="18066" spans="20:20" x14ac:dyDescent="0.35">
      <c r="T18066" s="44">
        <v>18065</v>
      </c>
    </row>
    <row r="18067" spans="20:20" x14ac:dyDescent="0.35">
      <c r="T18067" s="44">
        <v>18066</v>
      </c>
    </row>
    <row r="18068" spans="20:20" x14ac:dyDescent="0.35">
      <c r="T18068" s="44">
        <v>18067</v>
      </c>
    </row>
    <row r="18069" spans="20:20" x14ac:dyDescent="0.35">
      <c r="T18069" s="44">
        <v>18068</v>
      </c>
    </row>
    <row r="18070" spans="20:20" x14ac:dyDescent="0.35">
      <c r="T18070" s="44">
        <v>18069</v>
      </c>
    </row>
    <row r="18071" spans="20:20" x14ac:dyDescent="0.35">
      <c r="T18071" s="44">
        <v>18070</v>
      </c>
    </row>
    <row r="18072" spans="20:20" x14ac:dyDescent="0.35">
      <c r="T18072" s="44">
        <v>18071</v>
      </c>
    </row>
    <row r="18073" spans="20:20" x14ac:dyDescent="0.35">
      <c r="T18073" s="44">
        <v>18072</v>
      </c>
    </row>
    <row r="18074" spans="20:20" x14ac:dyDescent="0.35">
      <c r="T18074" s="44">
        <v>18073</v>
      </c>
    </row>
    <row r="18075" spans="20:20" x14ac:dyDescent="0.35">
      <c r="T18075" s="44">
        <v>18074</v>
      </c>
    </row>
    <row r="18076" spans="20:20" x14ac:dyDescent="0.35">
      <c r="T18076" s="44">
        <v>18075</v>
      </c>
    </row>
    <row r="18077" spans="20:20" x14ac:dyDescent="0.35">
      <c r="T18077" s="44">
        <v>18076</v>
      </c>
    </row>
    <row r="18078" spans="20:20" x14ac:dyDescent="0.35">
      <c r="T18078" s="44">
        <v>18077</v>
      </c>
    </row>
    <row r="18079" spans="20:20" x14ac:dyDescent="0.35">
      <c r="T18079" s="44">
        <v>18078</v>
      </c>
    </row>
    <row r="18080" spans="20:20" x14ac:dyDescent="0.35">
      <c r="T18080" s="44">
        <v>18079</v>
      </c>
    </row>
    <row r="18081" spans="20:20" x14ac:dyDescent="0.35">
      <c r="T18081" s="44">
        <v>18080</v>
      </c>
    </row>
    <row r="18082" spans="20:20" x14ac:dyDescent="0.35">
      <c r="T18082" s="44">
        <v>18081</v>
      </c>
    </row>
    <row r="18083" spans="20:20" x14ac:dyDescent="0.35">
      <c r="T18083" s="44">
        <v>18082</v>
      </c>
    </row>
    <row r="18084" spans="20:20" x14ac:dyDescent="0.35">
      <c r="T18084" s="44">
        <v>18083</v>
      </c>
    </row>
    <row r="18085" spans="20:20" x14ac:dyDescent="0.35">
      <c r="T18085" s="44">
        <v>18084</v>
      </c>
    </row>
    <row r="18086" spans="20:20" x14ac:dyDescent="0.35">
      <c r="T18086" s="44">
        <v>18085</v>
      </c>
    </row>
    <row r="18087" spans="20:20" x14ac:dyDescent="0.35">
      <c r="T18087" s="44">
        <v>18086</v>
      </c>
    </row>
    <row r="18088" spans="20:20" x14ac:dyDescent="0.35">
      <c r="T18088" s="44">
        <v>18087</v>
      </c>
    </row>
    <row r="18089" spans="20:20" x14ac:dyDescent="0.35">
      <c r="T18089" s="44">
        <v>18088</v>
      </c>
    </row>
    <row r="18090" spans="20:20" x14ac:dyDescent="0.35">
      <c r="T18090" s="44">
        <v>18089</v>
      </c>
    </row>
    <row r="18091" spans="20:20" x14ac:dyDescent="0.35">
      <c r="T18091" s="44">
        <v>18090</v>
      </c>
    </row>
    <row r="18092" spans="20:20" x14ac:dyDescent="0.35">
      <c r="T18092" s="44">
        <v>18091</v>
      </c>
    </row>
    <row r="18093" spans="20:20" x14ac:dyDescent="0.35">
      <c r="T18093" s="44">
        <v>18092</v>
      </c>
    </row>
    <row r="18094" spans="20:20" x14ac:dyDescent="0.35">
      <c r="T18094" s="44">
        <v>18093</v>
      </c>
    </row>
    <row r="18095" spans="20:20" x14ac:dyDescent="0.35">
      <c r="T18095" s="44">
        <v>18094</v>
      </c>
    </row>
    <row r="18096" spans="20:20" x14ac:dyDescent="0.35">
      <c r="T18096" s="44">
        <v>18095</v>
      </c>
    </row>
    <row r="18097" spans="20:20" x14ac:dyDescent="0.35">
      <c r="T18097" s="44">
        <v>18096</v>
      </c>
    </row>
    <row r="18098" spans="20:20" x14ac:dyDescent="0.35">
      <c r="T18098" s="44">
        <v>18097</v>
      </c>
    </row>
    <row r="18099" spans="20:20" x14ac:dyDescent="0.35">
      <c r="T18099" s="44">
        <v>18098</v>
      </c>
    </row>
    <row r="18100" spans="20:20" x14ac:dyDescent="0.35">
      <c r="T18100" s="44">
        <v>18099</v>
      </c>
    </row>
    <row r="18101" spans="20:20" x14ac:dyDescent="0.35">
      <c r="T18101" s="44">
        <v>18100</v>
      </c>
    </row>
    <row r="18102" spans="20:20" x14ac:dyDescent="0.35">
      <c r="T18102" s="44">
        <v>18101</v>
      </c>
    </row>
    <row r="18103" spans="20:20" x14ac:dyDescent="0.35">
      <c r="T18103" s="44">
        <v>18102</v>
      </c>
    </row>
    <row r="18104" spans="20:20" x14ac:dyDescent="0.35">
      <c r="T18104" s="44">
        <v>18103</v>
      </c>
    </row>
    <row r="18105" spans="20:20" x14ac:dyDescent="0.35">
      <c r="T18105" s="44">
        <v>18104</v>
      </c>
    </row>
    <row r="18106" spans="20:20" x14ac:dyDescent="0.35">
      <c r="T18106" s="44">
        <v>18105</v>
      </c>
    </row>
    <row r="18107" spans="20:20" x14ac:dyDescent="0.35">
      <c r="T18107" s="44">
        <v>18106</v>
      </c>
    </row>
    <row r="18108" spans="20:20" x14ac:dyDescent="0.35">
      <c r="T18108" s="44">
        <v>18107</v>
      </c>
    </row>
    <row r="18109" spans="20:20" x14ac:dyDescent="0.35">
      <c r="T18109" s="44">
        <v>18108</v>
      </c>
    </row>
    <row r="18110" spans="20:20" x14ac:dyDescent="0.35">
      <c r="T18110" s="44">
        <v>18109</v>
      </c>
    </row>
    <row r="18111" spans="20:20" x14ac:dyDescent="0.35">
      <c r="T18111" s="44">
        <v>18110</v>
      </c>
    </row>
    <row r="18112" spans="20:20" x14ac:dyDescent="0.35">
      <c r="T18112" s="44">
        <v>18111</v>
      </c>
    </row>
    <row r="18113" spans="20:20" x14ac:dyDescent="0.35">
      <c r="T18113" s="44">
        <v>18112</v>
      </c>
    </row>
    <row r="18114" spans="20:20" x14ac:dyDescent="0.35">
      <c r="T18114" s="44">
        <v>18113</v>
      </c>
    </row>
    <row r="18115" spans="20:20" x14ac:dyDescent="0.35">
      <c r="T18115" s="44">
        <v>18114</v>
      </c>
    </row>
    <row r="18116" spans="20:20" x14ac:dyDescent="0.35">
      <c r="T18116" s="44">
        <v>18115</v>
      </c>
    </row>
    <row r="18117" spans="20:20" x14ac:dyDescent="0.35">
      <c r="T18117" s="44">
        <v>18116</v>
      </c>
    </row>
    <row r="18118" spans="20:20" x14ac:dyDescent="0.35">
      <c r="T18118" s="44">
        <v>18117</v>
      </c>
    </row>
    <row r="18119" spans="20:20" x14ac:dyDescent="0.35">
      <c r="T18119" s="44">
        <v>18118</v>
      </c>
    </row>
    <row r="18120" spans="20:20" x14ac:dyDescent="0.35">
      <c r="T18120" s="44">
        <v>18119</v>
      </c>
    </row>
    <row r="18121" spans="20:20" x14ac:dyDescent="0.35">
      <c r="T18121" s="44">
        <v>18120</v>
      </c>
    </row>
    <row r="18122" spans="20:20" x14ac:dyDescent="0.35">
      <c r="T18122" s="44">
        <v>18121</v>
      </c>
    </row>
    <row r="18123" spans="20:20" x14ac:dyDescent="0.35">
      <c r="T18123" s="44">
        <v>18122</v>
      </c>
    </row>
    <row r="18124" spans="20:20" x14ac:dyDescent="0.35">
      <c r="T18124" s="44">
        <v>18123</v>
      </c>
    </row>
    <row r="18125" spans="20:20" x14ac:dyDescent="0.35">
      <c r="T18125" s="44">
        <v>18124</v>
      </c>
    </row>
    <row r="18126" spans="20:20" x14ac:dyDescent="0.35">
      <c r="T18126" s="44">
        <v>18125</v>
      </c>
    </row>
    <row r="18127" spans="20:20" x14ac:dyDescent="0.35">
      <c r="T18127" s="44">
        <v>18126</v>
      </c>
    </row>
    <row r="18128" spans="20:20" x14ac:dyDescent="0.35">
      <c r="T18128" s="44">
        <v>18127</v>
      </c>
    </row>
    <row r="18129" spans="20:20" x14ac:dyDescent="0.35">
      <c r="T18129" s="44">
        <v>18128</v>
      </c>
    </row>
    <row r="18130" spans="20:20" x14ac:dyDescent="0.35">
      <c r="T18130" s="44">
        <v>18129</v>
      </c>
    </row>
    <row r="18131" spans="20:20" x14ac:dyDescent="0.35">
      <c r="T18131" s="44">
        <v>18130</v>
      </c>
    </row>
    <row r="18132" spans="20:20" x14ac:dyDescent="0.35">
      <c r="T18132" s="44">
        <v>18131</v>
      </c>
    </row>
    <row r="18133" spans="20:20" x14ac:dyDescent="0.35">
      <c r="T18133" s="44">
        <v>18132</v>
      </c>
    </row>
    <row r="18134" spans="20:20" x14ac:dyDescent="0.35">
      <c r="T18134" s="44">
        <v>18133</v>
      </c>
    </row>
    <row r="18135" spans="20:20" x14ac:dyDescent="0.35">
      <c r="T18135" s="44">
        <v>18134</v>
      </c>
    </row>
    <row r="18136" spans="20:20" x14ac:dyDescent="0.35">
      <c r="T18136" s="44">
        <v>18135</v>
      </c>
    </row>
    <row r="18137" spans="20:20" x14ac:dyDescent="0.35">
      <c r="T18137" s="44">
        <v>18136</v>
      </c>
    </row>
    <row r="18138" spans="20:20" x14ac:dyDescent="0.35">
      <c r="T18138" s="44">
        <v>18137</v>
      </c>
    </row>
    <row r="18139" spans="20:20" x14ac:dyDescent="0.35">
      <c r="T18139" s="44">
        <v>18138</v>
      </c>
    </row>
    <row r="18140" spans="20:20" x14ac:dyDescent="0.35">
      <c r="T18140" s="44">
        <v>18139</v>
      </c>
    </row>
    <row r="18141" spans="20:20" x14ac:dyDescent="0.35">
      <c r="T18141" s="44">
        <v>18140</v>
      </c>
    </row>
    <row r="18142" spans="20:20" x14ac:dyDescent="0.35">
      <c r="T18142" s="44">
        <v>18141</v>
      </c>
    </row>
    <row r="18143" spans="20:20" x14ac:dyDescent="0.35">
      <c r="T18143" s="44">
        <v>18142</v>
      </c>
    </row>
    <row r="18144" spans="20:20" x14ac:dyDescent="0.35">
      <c r="T18144" s="44">
        <v>18143</v>
      </c>
    </row>
    <row r="18145" spans="20:20" x14ac:dyDescent="0.35">
      <c r="T18145" s="44">
        <v>18144</v>
      </c>
    </row>
    <row r="18146" spans="20:20" x14ac:dyDescent="0.35">
      <c r="T18146" s="44">
        <v>18145</v>
      </c>
    </row>
    <row r="18147" spans="20:20" x14ac:dyDescent="0.35">
      <c r="T18147" s="44">
        <v>18146</v>
      </c>
    </row>
    <row r="18148" spans="20:20" x14ac:dyDescent="0.35">
      <c r="T18148" s="44">
        <v>18147</v>
      </c>
    </row>
    <row r="18149" spans="20:20" x14ac:dyDescent="0.35">
      <c r="T18149" s="44">
        <v>18148</v>
      </c>
    </row>
    <row r="18150" spans="20:20" x14ac:dyDescent="0.35">
      <c r="T18150" s="44">
        <v>18149</v>
      </c>
    </row>
    <row r="18151" spans="20:20" x14ac:dyDescent="0.35">
      <c r="T18151" s="44">
        <v>18150</v>
      </c>
    </row>
    <row r="18152" spans="20:20" x14ac:dyDescent="0.35">
      <c r="T18152" s="44">
        <v>18151</v>
      </c>
    </row>
    <row r="18153" spans="20:20" x14ac:dyDescent="0.35">
      <c r="T18153" s="44">
        <v>18152</v>
      </c>
    </row>
    <row r="18154" spans="20:20" x14ac:dyDescent="0.35">
      <c r="T18154" s="44">
        <v>18153</v>
      </c>
    </row>
    <row r="18155" spans="20:20" x14ac:dyDescent="0.35">
      <c r="T18155" s="44">
        <v>18154</v>
      </c>
    </row>
    <row r="18156" spans="20:20" x14ac:dyDescent="0.35">
      <c r="T18156" s="44">
        <v>18155</v>
      </c>
    </row>
    <row r="18157" spans="20:20" x14ac:dyDescent="0.35">
      <c r="T18157" s="44">
        <v>18156</v>
      </c>
    </row>
    <row r="18158" spans="20:20" x14ac:dyDescent="0.35">
      <c r="T18158" s="44">
        <v>18157</v>
      </c>
    </row>
    <row r="18159" spans="20:20" x14ac:dyDescent="0.35">
      <c r="T18159" s="44">
        <v>18158</v>
      </c>
    </row>
    <row r="18160" spans="20:20" x14ac:dyDescent="0.35">
      <c r="T18160" s="44">
        <v>18159</v>
      </c>
    </row>
    <row r="18161" spans="20:20" x14ac:dyDescent="0.35">
      <c r="T18161" s="44">
        <v>18160</v>
      </c>
    </row>
    <row r="18162" spans="20:20" x14ac:dyDescent="0.35">
      <c r="T18162" s="44">
        <v>18161</v>
      </c>
    </row>
    <row r="18163" spans="20:20" x14ac:dyDescent="0.35">
      <c r="T18163" s="44">
        <v>18162</v>
      </c>
    </row>
    <row r="18164" spans="20:20" x14ac:dyDescent="0.35">
      <c r="T18164" s="44">
        <v>18163</v>
      </c>
    </row>
    <row r="18165" spans="20:20" x14ac:dyDescent="0.35">
      <c r="T18165" s="44">
        <v>18164</v>
      </c>
    </row>
    <row r="18166" spans="20:20" x14ac:dyDescent="0.35">
      <c r="T18166" s="44">
        <v>18165</v>
      </c>
    </row>
    <row r="18167" spans="20:20" x14ac:dyDescent="0.35">
      <c r="T18167" s="44">
        <v>18166</v>
      </c>
    </row>
    <row r="18168" spans="20:20" x14ac:dyDescent="0.35">
      <c r="T18168" s="44">
        <v>18167</v>
      </c>
    </row>
    <row r="18169" spans="20:20" x14ac:dyDescent="0.35">
      <c r="T18169" s="44">
        <v>18168</v>
      </c>
    </row>
    <row r="18170" spans="20:20" x14ac:dyDescent="0.35">
      <c r="T18170" s="44">
        <v>18169</v>
      </c>
    </row>
    <row r="18171" spans="20:20" x14ac:dyDescent="0.35">
      <c r="T18171" s="44">
        <v>18170</v>
      </c>
    </row>
    <row r="18172" spans="20:20" x14ac:dyDescent="0.35">
      <c r="T18172" s="44">
        <v>18171</v>
      </c>
    </row>
    <row r="18173" spans="20:20" x14ac:dyDescent="0.35">
      <c r="T18173" s="44">
        <v>18172</v>
      </c>
    </row>
    <row r="18174" spans="20:20" x14ac:dyDescent="0.35">
      <c r="T18174" s="44">
        <v>18173</v>
      </c>
    </row>
    <row r="18175" spans="20:20" x14ac:dyDescent="0.35">
      <c r="T18175" s="44">
        <v>18174</v>
      </c>
    </row>
    <row r="18176" spans="20:20" x14ac:dyDescent="0.35">
      <c r="T18176" s="44">
        <v>18175</v>
      </c>
    </row>
    <row r="18177" spans="20:20" x14ac:dyDescent="0.35">
      <c r="T18177" s="44">
        <v>18176</v>
      </c>
    </row>
    <row r="18178" spans="20:20" x14ac:dyDescent="0.35">
      <c r="T18178" s="44">
        <v>18177</v>
      </c>
    </row>
    <row r="18179" spans="20:20" x14ac:dyDescent="0.35">
      <c r="T18179" s="44">
        <v>18178</v>
      </c>
    </row>
    <row r="18180" spans="20:20" x14ac:dyDescent="0.35">
      <c r="T18180" s="44">
        <v>18179</v>
      </c>
    </row>
    <row r="18181" spans="20:20" x14ac:dyDescent="0.35">
      <c r="T18181" s="44">
        <v>18180</v>
      </c>
    </row>
    <row r="18182" spans="20:20" x14ac:dyDescent="0.35">
      <c r="T18182" s="44">
        <v>18181</v>
      </c>
    </row>
    <row r="18183" spans="20:20" x14ac:dyDescent="0.35">
      <c r="T18183" s="44">
        <v>18182</v>
      </c>
    </row>
    <row r="18184" spans="20:20" x14ac:dyDescent="0.35">
      <c r="T18184" s="44">
        <v>18183</v>
      </c>
    </row>
    <row r="18185" spans="20:20" x14ac:dyDescent="0.35">
      <c r="T18185" s="44">
        <v>18184</v>
      </c>
    </row>
    <row r="18186" spans="20:20" x14ac:dyDescent="0.35">
      <c r="T18186" s="44">
        <v>18185</v>
      </c>
    </row>
    <row r="18187" spans="20:20" x14ac:dyDescent="0.35">
      <c r="T18187" s="44">
        <v>18186</v>
      </c>
    </row>
    <row r="18188" spans="20:20" x14ac:dyDescent="0.35">
      <c r="T18188" s="44">
        <v>18187</v>
      </c>
    </row>
    <row r="18189" spans="20:20" x14ac:dyDescent="0.35">
      <c r="T18189" s="44">
        <v>18188</v>
      </c>
    </row>
    <row r="18190" spans="20:20" x14ac:dyDescent="0.35">
      <c r="T18190" s="44">
        <v>18189</v>
      </c>
    </row>
    <row r="18191" spans="20:20" x14ac:dyDescent="0.35">
      <c r="T18191" s="44">
        <v>18190</v>
      </c>
    </row>
    <row r="18192" spans="20:20" x14ac:dyDescent="0.35">
      <c r="T18192" s="44">
        <v>18191</v>
      </c>
    </row>
    <row r="18193" spans="20:20" x14ac:dyDescent="0.35">
      <c r="T18193" s="44">
        <v>18192</v>
      </c>
    </row>
    <row r="18194" spans="20:20" x14ac:dyDescent="0.35">
      <c r="T18194" s="44">
        <v>18193</v>
      </c>
    </row>
    <row r="18195" spans="20:20" x14ac:dyDescent="0.35">
      <c r="T18195" s="44">
        <v>18194</v>
      </c>
    </row>
    <row r="18196" spans="20:20" x14ac:dyDescent="0.35">
      <c r="T18196" s="44">
        <v>18195</v>
      </c>
    </row>
    <row r="18197" spans="20:20" x14ac:dyDescent="0.35">
      <c r="T18197" s="44">
        <v>18196</v>
      </c>
    </row>
    <row r="18198" spans="20:20" x14ac:dyDescent="0.35">
      <c r="T18198" s="44">
        <v>18197</v>
      </c>
    </row>
    <row r="18199" spans="20:20" x14ac:dyDescent="0.35">
      <c r="T18199" s="44">
        <v>18198</v>
      </c>
    </row>
    <row r="18200" spans="20:20" x14ac:dyDescent="0.35">
      <c r="T18200" s="44">
        <v>18199</v>
      </c>
    </row>
    <row r="18201" spans="20:20" x14ac:dyDescent="0.35">
      <c r="T18201" s="44">
        <v>18200</v>
      </c>
    </row>
    <row r="18202" spans="20:20" x14ac:dyDescent="0.35">
      <c r="T18202" s="44">
        <v>18201</v>
      </c>
    </row>
    <row r="18203" spans="20:20" x14ac:dyDescent="0.35">
      <c r="T18203" s="44">
        <v>18202</v>
      </c>
    </row>
    <row r="18204" spans="20:20" x14ac:dyDescent="0.35">
      <c r="T18204" s="44">
        <v>18203</v>
      </c>
    </row>
    <row r="18205" spans="20:20" x14ac:dyDescent="0.35">
      <c r="T18205" s="44">
        <v>18204</v>
      </c>
    </row>
    <row r="18206" spans="20:20" x14ac:dyDescent="0.35">
      <c r="T18206" s="44">
        <v>18205</v>
      </c>
    </row>
    <row r="18207" spans="20:20" x14ac:dyDescent="0.35">
      <c r="T18207" s="44">
        <v>18206</v>
      </c>
    </row>
    <row r="18208" spans="20:20" x14ac:dyDescent="0.35">
      <c r="T18208" s="44">
        <v>18207</v>
      </c>
    </row>
    <row r="18209" spans="20:20" x14ac:dyDescent="0.35">
      <c r="T18209" s="44">
        <v>18208</v>
      </c>
    </row>
    <row r="18210" spans="20:20" x14ac:dyDescent="0.35">
      <c r="T18210" s="44">
        <v>18209</v>
      </c>
    </row>
    <row r="18211" spans="20:20" x14ac:dyDescent="0.35">
      <c r="T18211" s="44">
        <v>18210</v>
      </c>
    </row>
    <row r="18212" spans="20:20" x14ac:dyDescent="0.35">
      <c r="T18212" s="44">
        <v>18211</v>
      </c>
    </row>
    <row r="18213" spans="20:20" x14ac:dyDescent="0.35">
      <c r="T18213" s="44">
        <v>18212</v>
      </c>
    </row>
    <row r="18214" spans="20:20" x14ac:dyDescent="0.35">
      <c r="T18214" s="44">
        <v>18213</v>
      </c>
    </row>
    <row r="18215" spans="20:20" x14ac:dyDescent="0.35">
      <c r="T18215" s="44">
        <v>18214</v>
      </c>
    </row>
    <row r="18216" spans="20:20" x14ac:dyDescent="0.35">
      <c r="T18216" s="44">
        <v>18215</v>
      </c>
    </row>
    <row r="18217" spans="20:20" x14ac:dyDescent="0.35">
      <c r="T18217" s="44">
        <v>18216</v>
      </c>
    </row>
    <row r="18218" spans="20:20" x14ac:dyDescent="0.35">
      <c r="T18218" s="44">
        <v>18217</v>
      </c>
    </row>
    <row r="18219" spans="20:20" x14ac:dyDescent="0.35">
      <c r="T18219" s="44">
        <v>18218</v>
      </c>
    </row>
    <row r="18220" spans="20:20" x14ac:dyDescent="0.35">
      <c r="T18220" s="44">
        <v>18219</v>
      </c>
    </row>
    <row r="18221" spans="20:20" x14ac:dyDescent="0.35">
      <c r="T18221" s="44">
        <v>18220</v>
      </c>
    </row>
    <row r="18222" spans="20:20" x14ac:dyDescent="0.35">
      <c r="T18222" s="44">
        <v>18221</v>
      </c>
    </row>
    <row r="18223" spans="20:20" x14ac:dyDescent="0.35">
      <c r="T18223" s="44">
        <v>18222</v>
      </c>
    </row>
    <row r="18224" spans="20:20" x14ac:dyDescent="0.35">
      <c r="T18224" s="44">
        <v>18223</v>
      </c>
    </row>
    <row r="18225" spans="20:20" x14ac:dyDescent="0.35">
      <c r="T18225" s="44">
        <v>18224</v>
      </c>
    </row>
    <row r="18226" spans="20:20" x14ac:dyDescent="0.35">
      <c r="T18226" s="44">
        <v>18225</v>
      </c>
    </row>
    <row r="18227" spans="20:20" x14ac:dyDescent="0.35">
      <c r="T18227" s="44">
        <v>18226</v>
      </c>
    </row>
    <row r="18228" spans="20:20" x14ac:dyDescent="0.35">
      <c r="T18228" s="44">
        <v>18227</v>
      </c>
    </row>
    <row r="18229" spans="20:20" x14ac:dyDescent="0.35">
      <c r="T18229" s="44">
        <v>18228</v>
      </c>
    </row>
    <row r="18230" spans="20:20" x14ac:dyDescent="0.35">
      <c r="T18230" s="44">
        <v>18229</v>
      </c>
    </row>
    <row r="18231" spans="20:20" x14ac:dyDescent="0.35">
      <c r="T18231" s="44">
        <v>18230</v>
      </c>
    </row>
    <row r="18232" spans="20:20" x14ac:dyDescent="0.35">
      <c r="T18232" s="44">
        <v>18231</v>
      </c>
    </row>
    <row r="18233" spans="20:20" x14ac:dyDescent="0.35">
      <c r="T18233" s="44">
        <v>18232</v>
      </c>
    </row>
    <row r="18234" spans="20:20" x14ac:dyDescent="0.35">
      <c r="T18234" s="44">
        <v>18233</v>
      </c>
    </row>
    <row r="18235" spans="20:20" x14ac:dyDescent="0.35">
      <c r="T18235" s="44">
        <v>18234</v>
      </c>
    </row>
    <row r="18236" spans="20:20" x14ac:dyDescent="0.35">
      <c r="T18236" s="44">
        <v>18235</v>
      </c>
    </row>
    <row r="18237" spans="20:20" x14ac:dyDescent="0.35">
      <c r="T18237" s="44">
        <v>18236</v>
      </c>
    </row>
    <row r="18238" spans="20:20" x14ac:dyDescent="0.35">
      <c r="T18238" s="44">
        <v>18237</v>
      </c>
    </row>
    <row r="18239" spans="20:20" x14ac:dyDescent="0.35">
      <c r="T18239" s="44">
        <v>18238</v>
      </c>
    </row>
    <row r="18240" spans="20:20" x14ac:dyDescent="0.35">
      <c r="T18240" s="44">
        <v>18239</v>
      </c>
    </row>
    <row r="18241" spans="20:20" x14ac:dyDescent="0.35">
      <c r="T18241" s="44">
        <v>18240</v>
      </c>
    </row>
    <row r="18242" spans="20:20" x14ac:dyDescent="0.35">
      <c r="T18242" s="44">
        <v>18241</v>
      </c>
    </row>
    <row r="18243" spans="20:20" x14ac:dyDescent="0.35">
      <c r="T18243" s="44">
        <v>18242</v>
      </c>
    </row>
    <row r="18244" spans="20:20" x14ac:dyDescent="0.35">
      <c r="T18244" s="44">
        <v>18243</v>
      </c>
    </row>
    <row r="18245" spans="20:20" x14ac:dyDescent="0.35">
      <c r="T18245" s="44">
        <v>18244</v>
      </c>
    </row>
    <row r="18246" spans="20:20" x14ac:dyDescent="0.35">
      <c r="T18246" s="44">
        <v>18245</v>
      </c>
    </row>
    <row r="18247" spans="20:20" x14ac:dyDescent="0.35">
      <c r="T18247" s="44">
        <v>18246</v>
      </c>
    </row>
    <row r="18248" spans="20:20" x14ac:dyDescent="0.35">
      <c r="T18248" s="44">
        <v>18247</v>
      </c>
    </row>
    <row r="18249" spans="20:20" x14ac:dyDescent="0.35">
      <c r="T18249" s="44">
        <v>18248</v>
      </c>
    </row>
    <row r="18250" spans="20:20" x14ac:dyDescent="0.35">
      <c r="T18250" s="44">
        <v>18249</v>
      </c>
    </row>
    <row r="18251" spans="20:20" x14ac:dyDescent="0.35">
      <c r="T18251" s="44">
        <v>18250</v>
      </c>
    </row>
    <row r="18252" spans="20:20" x14ac:dyDescent="0.35">
      <c r="T18252" s="44">
        <v>18251</v>
      </c>
    </row>
    <row r="18253" spans="20:20" x14ac:dyDescent="0.35">
      <c r="T18253" s="44">
        <v>18252</v>
      </c>
    </row>
    <row r="18254" spans="20:20" x14ac:dyDescent="0.35">
      <c r="T18254" s="44">
        <v>18253</v>
      </c>
    </row>
    <row r="18255" spans="20:20" x14ac:dyDescent="0.35">
      <c r="T18255" s="44">
        <v>18254</v>
      </c>
    </row>
    <row r="18256" spans="20:20" x14ac:dyDescent="0.35">
      <c r="T18256" s="44">
        <v>18255</v>
      </c>
    </row>
    <row r="18257" spans="20:20" x14ac:dyDescent="0.35">
      <c r="T18257" s="44">
        <v>18256</v>
      </c>
    </row>
    <row r="18258" spans="20:20" x14ac:dyDescent="0.35">
      <c r="T18258" s="44">
        <v>18257</v>
      </c>
    </row>
    <row r="18259" spans="20:20" x14ac:dyDescent="0.35">
      <c r="T18259" s="44">
        <v>18258</v>
      </c>
    </row>
    <row r="18260" spans="20:20" x14ac:dyDescent="0.35">
      <c r="T18260" s="44">
        <v>18259</v>
      </c>
    </row>
    <row r="18261" spans="20:20" x14ac:dyDescent="0.35">
      <c r="T18261" s="44">
        <v>18260</v>
      </c>
    </row>
    <row r="18262" spans="20:20" x14ac:dyDescent="0.35">
      <c r="T18262" s="44">
        <v>18261</v>
      </c>
    </row>
    <row r="18263" spans="20:20" x14ac:dyDescent="0.35">
      <c r="T18263" s="44">
        <v>18262</v>
      </c>
    </row>
    <row r="18264" spans="20:20" x14ac:dyDescent="0.35">
      <c r="T18264" s="44">
        <v>18263</v>
      </c>
    </row>
    <row r="18265" spans="20:20" x14ac:dyDescent="0.35">
      <c r="T18265" s="44">
        <v>18264</v>
      </c>
    </row>
    <row r="18266" spans="20:20" x14ac:dyDescent="0.35">
      <c r="T18266" s="44">
        <v>18265</v>
      </c>
    </row>
    <row r="18267" spans="20:20" x14ac:dyDescent="0.35">
      <c r="T18267" s="44">
        <v>18266</v>
      </c>
    </row>
    <row r="18268" spans="20:20" x14ac:dyDescent="0.35">
      <c r="T18268" s="44">
        <v>18267</v>
      </c>
    </row>
    <row r="18269" spans="20:20" x14ac:dyDescent="0.35">
      <c r="T18269" s="44">
        <v>18268</v>
      </c>
    </row>
    <row r="18270" spans="20:20" x14ac:dyDescent="0.35">
      <c r="T18270" s="44">
        <v>18269</v>
      </c>
    </row>
    <row r="18271" spans="20:20" x14ac:dyDescent="0.35">
      <c r="T18271" s="44">
        <v>18270</v>
      </c>
    </row>
    <row r="18272" spans="20:20" x14ac:dyDescent="0.35">
      <c r="T18272" s="44">
        <v>18271</v>
      </c>
    </row>
    <row r="18273" spans="20:20" x14ac:dyDescent="0.35">
      <c r="T18273" s="44">
        <v>18272</v>
      </c>
    </row>
    <row r="18274" spans="20:20" x14ac:dyDescent="0.35">
      <c r="T18274" s="44">
        <v>18273</v>
      </c>
    </row>
    <row r="18275" spans="20:20" x14ac:dyDescent="0.35">
      <c r="T18275" s="44">
        <v>18274</v>
      </c>
    </row>
    <row r="18276" spans="20:20" x14ac:dyDescent="0.35">
      <c r="T18276" s="44">
        <v>18275</v>
      </c>
    </row>
    <row r="18277" spans="20:20" x14ac:dyDescent="0.35">
      <c r="T18277" s="44">
        <v>18276</v>
      </c>
    </row>
    <row r="18278" spans="20:20" x14ac:dyDescent="0.35">
      <c r="T18278" s="44">
        <v>18277</v>
      </c>
    </row>
    <row r="18279" spans="20:20" x14ac:dyDescent="0.35">
      <c r="T18279" s="44">
        <v>18278</v>
      </c>
    </row>
    <row r="18280" spans="20:20" x14ac:dyDescent="0.35">
      <c r="T18280" s="44">
        <v>18279</v>
      </c>
    </row>
    <row r="18281" spans="20:20" x14ac:dyDescent="0.35">
      <c r="T18281" s="44">
        <v>18280</v>
      </c>
    </row>
    <row r="18282" spans="20:20" x14ac:dyDescent="0.35">
      <c r="T18282" s="44">
        <v>18281</v>
      </c>
    </row>
    <row r="18283" spans="20:20" x14ac:dyDescent="0.35">
      <c r="T18283" s="44">
        <v>18282</v>
      </c>
    </row>
    <row r="18284" spans="20:20" x14ac:dyDescent="0.35">
      <c r="T18284" s="44">
        <v>18283</v>
      </c>
    </row>
    <row r="18285" spans="20:20" x14ac:dyDescent="0.35">
      <c r="T18285" s="44">
        <v>18284</v>
      </c>
    </row>
    <row r="18286" spans="20:20" x14ac:dyDescent="0.35">
      <c r="T18286" s="44">
        <v>18285</v>
      </c>
    </row>
    <row r="18287" spans="20:20" x14ac:dyDescent="0.35">
      <c r="T18287" s="44">
        <v>18286</v>
      </c>
    </row>
    <row r="18288" spans="20:20" x14ac:dyDescent="0.35">
      <c r="T18288" s="44">
        <v>18287</v>
      </c>
    </row>
    <row r="18289" spans="20:20" x14ac:dyDescent="0.35">
      <c r="T18289" s="44">
        <v>18288</v>
      </c>
    </row>
    <row r="18290" spans="20:20" x14ac:dyDescent="0.35">
      <c r="T18290" s="44">
        <v>18289</v>
      </c>
    </row>
    <row r="18291" spans="20:20" x14ac:dyDescent="0.35">
      <c r="T18291" s="44">
        <v>18290</v>
      </c>
    </row>
    <row r="18292" spans="20:20" x14ac:dyDescent="0.35">
      <c r="T18292" s="44">
        <v>18291</v>
      </c>
    </row>
    <row r="18293" spans="20:20" x14ac:dyDescent="0.35">
      <c r="T18293" s="44">
        <v>18292</v>
      </c>
    </row>
    <row r="18294" spans="20:20" x14ac:dyDescent="0.35">
      <c r="T18294" s="44">
        <v>18293</v>
      </c>
    </row>
    <row r="18295" spans="20:20" x14ac:dyDescent="0.35">
      <c r="T18295" s="44">
        <v>18294</v>
      </c>
    </row>
    <row r="18296" spans="20:20" x14ac:dyDescent="0.35">
      <c r="T18296" s="44">
        <v>18295</v>
      </c>
    </row>
    <row r="18297" spans="20:20" x14ac:dyDescent="0.35">
      <c r="T18297" s="44">
        <v>18296</v>
      </c>
    </row>
    <row r="18298" spans="20:20" x14ac:dyDescent="0.35">
      <c r="T18298" s="44">
        <v>18297</v>
      </c>
    </row>
    <row r="18299" spans="20:20" x14ac:dyDescent="0.35">
      <c r="T18299" s="44">
        <v>18298</v>
      </c>
    </row>
    <row r="18300" spans="20:20" x14ac:dyDescent="0.35">
      <c r="T18300" s="44">
        <v>18299</v>
      </c>
    </row>
    <row r="18301" spans="20:20" x14ac:dyDescent="0.35">
      <c r="T18301" s="44">
        <v>18300</v>
      </c>
    </row>
    <row r="18302" spans="20:20" x14ac:dyDescent="0.35">
      <c r="T18302" s="44">
        <v>18301</v>
      </c>
    </row>
    <row r="18303" spans="20:20" x14ac:dyDescent="0.35">
      <c r="T18303" s="44">
        <v>18302</v>
      </c>
    </row>
    <row r="18304" spans="20:20" x14ac:dyDescent="0.35">
      <c r="T18304" s="44">
        <v>18303</v>
      </c>
    </row>
    <row r="18305" spans="20:20" x14ac:dyDescent="0.35">
      <c r="T18305" s="44">
        <v>18304</v>
      </c>
    </row>
    <row r="18306" spans="20:20" x14ac:dyDescent="0.35">
      <c r="T18306" s="44">
        <v>18305</v>
      </c>
    </row>
    <row r="18307" spans="20:20" x14ac:dyDescent="0.35">
      <c r="T18307" s="44">
        <v>18306</v>
      </c>
    </row>
    <row r="18308" spans="20:20" x14ac:dyDescent="0.35">
      <c r="T18308" s="44">
        <v>18307</v>
      </c>
    </row>
    <row r="18309" spans="20:20" x14ac:dyDescent="0.35">
      <c r="T18309" s="44">
        <v>18308</v>
      </c>
    </row>
    <row r="18310" spans="20:20" x14ac:dyDescent="0.35">
      <c r="T18310" s="44">
        <v>18309</v>
      </c>
    </row>
    <row r="18311" spans="20:20" x14ac:dyDescent="0.35">
      <c r="T18311" s="44">
        <v>18310</v>
      </c>
    </row>
    <row r="18312" spans="20:20" x14ac:dyDescent="0.35">
      <c r="T18312" s="44">
        <v>18311</v>
      </c>
    </row>
    <row r="18313" spans="20:20" x14ac:dyDescent="0.35">
      <c r="T18313" s="44">
        <v>18312</v>
      </c>
    </row>
    <row r="18314" spans="20:20" x14ac:dyDescent="0.35">
      <c r="T18314" s="44">
        <v>18313</v>
      </c>
    </row>
    <row r="18315" spans="20:20" x14ac:dyDescent="0.35">
      <c r="T18315" s="44">
        <v>18314</v>
      </c>
    </row>
    <row r="18316" spans="20:20" x14ac:dyDescent="0.35">
      <c r="T18316" s="44">
        <v>18315</v>
      </c>
    </row>
    <row r="18317" spans="20:20" x14ac:dyDescent="0.35">
      <c r="T18317" s="44">
        <v>18316</v>
      </c>
    </row>
    <row r="18318" spans="20:20" x14ac:dyDescent="0.35">
      <c r="T18318" s="44">
        <v>18317</v>
      </c>
    </row>
    <row r="18319" spans="20:20" x14ac:dyDescent="0.35">
      <c r="T18319" s="44">
        <v>18318</v>
      </c>
    </row>
    <row r="18320" spans="20:20" x14ac:dyDescent="0.35">
      <c r="T18320" s="44">
        <v>18319</v>
      </c>
    </row>
    <row r="18321" spans="20:20" x14ac:dyDescent="0.35">
      <c r="T18321" s="44">
        <v>18320</v>
      </c>
    </row>
    <row r="18322" spans="20:20" x14ac:dyDescent="0.35">
      <c r="T18322" s="44">
        <v>18321</v>
      </c>
    </row>
    <row r="18323" spans="20:20" x14ac:dyDescent="0.35">
      <c r="T18323" s="44">
        <v>18322</v>
      </c>
    </row>
    <row r="18324" spans="20:20" x14ac:dyDescent="0.35">
      <c r="T18324" s="44">
        <v>18323</v>
      </c>
    </row>
    <row r="18325" spans="20:20" x14ac:dyDescent="0.35">
      <c r="T18325" s="44">
        <v>18324</v>
      </c>
    </row>
    <row r="18326" spans="20:20" x14ac:dyDescent="0.35">
      <c r="T18326" s="44">
        <v>18325</v>
      </c>
    </row>
    <row r="18327" spans="20:20" x14ac:dyDescent="0.35">
      <c r="T18327" s="44">
        <v>18326</v>
      </c>
    </row>
    <row r="18328" spans="20:20" x14ac:dyDescent="0.35">
      <c r="T18328" s="44">
        <v>18327</v>
      </c>
    </row>
    <row r="18329" spans="20:20" x14ac:dyDescent="0.35">
      <c r="T18329" s="44">
        <v>18328</v>
      </c>
    </row>
    <row r="18330" spans="20:20" x14ac:dyDescent="0.35">
      <c r="T18330" s="44">
        <v>18329</v>
      </c>
    </row>
    <row r="18331" spans="20:20" x14ac:dyDescent="0.35">
      <c r="T18331" s="44">
        <v>18330</v>
      </c>
    </row>
    <row r="18332" spans="20:20" x14ac:dyDescent="0.35">
      <c r="T18332" s="44">
        <v>18331</v>
      </c>
    </row>
    <row r="18333" spans="20:20" x14ac:dyDescent="0.35">
      <c r="T18333" s="44">
        <v>18332</v>
      </c>
    </row>
    <row r="18334" spans="20:20" x14ac:dyDescent="0.35">
      <c r="T18334" s="44">
        <v>18333</v>
      </c>
    </row>
    <row r="18335" spans="20:20" x14ac:dyDescent="0.35">
      <c r="T18335" s="44">
        <v>18334</v>
      </c>
    </row>
    <row r="18336" spans="20:20" x14ac:dyDescent="0.35">
      <c r="T18336" s="44">
        <v>18335</v>
      </c>
    </row>
    <row r="18337" spans="20:20" x14ac:dyDescent="0.35">
      <c r="T18337" s="44">
        <v>18336</v>
      </c>
    </row>
    <row r="18338" spans="20:20" x14ac:dyDescent="0.35">
      <c r="T18338" s="44">
        <v>18337</v>
      </c>
    </row>
    <row r="18339" spans="20:20" x14ac:dyDescent="0.35">
      <c r="T18339" s="44">
        <v>18338</v>
      </c>
    </row>
    <row r="18340" spans="20:20" x14ac:dyDescent="0.35">
      <c r="T18340" s="44">
        <v>18339</v>
      </c>
    </row>
    <row r="18341" spans="20:20" x14ac:dyDescent="0.35">
      <c r="T18341" s="44">
        <v>18340</v>
      </c>
    </row>
    <row r="18342" spans="20:20" x14ac:dyDescent="0.35">
      <c r="T18342" s="44">
        <v>18341</v>
      </c>
    </row>
    <row r="18343" spans="20:20" x14ac:dyDescent="0.35">
      <c r="T18343" s="44">
        <v>18342</v>
      </c>
    </row>
    <row r="18344" spans="20:20" x14ac:dyDescent="0.35">
      <c r="T18344" s="44">
        <v>18343</v>
      </c>
    </row>
    <row r="18345" spans="20:20" x14ac:dyDescent="0.35">
      <c r="T18345" s="44">
        <v>18344</v>
      </c>
    </row>
    <row r="18346" spans="20:20" x14ac:dyDescent="0.35">
      <c r="T18346" s="44">
        <v>18345</v>
      </c>
    </row>
    <row r="18347" spans="20:20" x14ac:dyDescent="0.35">
      <c r="T18347" s="44">
        <v>18346</v>
      </c>
    </row>
    <row r="18348" spans="20:20" x14ac:dyDescent="0.35">
      <c r="T18348" s="44">
        <v>18347</v>
      </c>
    </row>
    <row r="18349" spans="20:20" x14ac:dyDescent="0.35">
      <c r="T18349" s="44">
        <v>18348</v>
      </c>
    </row>
    <row r="18350" spans="20:20" x14ac:dyDescent="0.35">
      <c r="T18350" s="44">
        <v>18349</v>
      </c>
    </row>
    <row r="18351" spans="20:20" x14ac:dyDescent="0.35">
      <c r="T18351" s="44">
        <v>18350</v>
      </c>
    </row>
    <row r="18352" spans="20:20" x14ac:dyDescent="0.35">
      <c r="T18352" s="44">
        <v>18351</v>
      </c>
    </row>
    <row r="18353" spans="20:20" x14ac:dyDescent="0.35">
      <c r="T18353" s="44">
        <v>18352</v>
      </c>
    </row>
    <row r="18354" spans="20:20" x14ac:dyDescent="0.35">
      <c r="T18354" s="44">
        <v>18353</v>
      </c>
    </row>
    <row r="18355" spans="20:20" x14ac:dyDescent="0.35">
      <c r="T18355" s="44">
        <v>18354</v>
      </c>
    </row>
    <row r="18356" spans="20:20" x14ac:dyDescent="0.35">
      <c r="T18356" s="44">
        <v>18355</v>
      </c>
    </row>
    <row r="18357" spans="20:20" x14ac:dyDescent="0.35">
      <c r="T18357" s="44">
        <v>18356</v>
      </c>
    </row>
    <row r="18358" spans="20:20" x14ac:dyDescent="0.35">
      <c r="T18358" s="44">
        <v>18357</v>
      </c>
    </row>
    <row r="18359" spans="20:20" x14ac:dyDescent="0.35">
      <c r="T18359" s="44">
        <v>18358</v>
      </c>
    </row>
    <row r="18360" spans="20:20" x14ac:dyDescent="0.35">
      <c r="T18360" s="44">
        <v>18359</v>
      </c>
    </row>
    <row r="18361" spans="20:20" x14ac:dyDescent="0.35">
      <c r="T18361" s="44">
        <v>18360</v>
      </c>
    </row>
    <row r="18362" spans="20:20" x14ac:dyDescent="0.35">
      <c r="T18362" s="44">
        <v>18361</v>
      </c>
    </row>
    <row r="18363" spans="20:20" x14ac:dyDescent="0.35">
      <c r="T18363" s="44">
        <v>18362</v>
      </c>
    </row>
    <row r="18364" spans="20:20" x14ac:dyDescent="0.35">
      <c r="T18364" s="44">
        <v>18363</v>
      </c>
    </row>
    <row r="18365" spans="20:20" x14ac:dyDescent="0.35">
      <c r="T18365" s="44">
        <v>18364</v>
      </c>
    </row>
    <row r="18366" spans="20:20" x14ac:dyDescent="0.35">
      <c r="T18366" s="44">
        <v>18365</v>
      </c>
    </row>
    <row r="18367" spans="20:20" x14ac:dyDescent="0.35">
      <c r="T18367" s="44">
        <v>18366</v>
      </c>
    </row>
    <row r="18368" spans="20:20" x14ac:dyDescent="0.35">
      <c r="T18368" s="44">
        <v>18367</v>
      </c>
    </row>
    <row r="18369" spans="20:20" x14ac:dyDescent="0.35">
      <c r="T18369" s="44">
        <v>18368</v>
      </c>
    </row>
    <row r="18370" spans="20:20" x14ac:dyDescent="0.35">
      <c r="T18370" s="44">
        <v>18369</v>
      </c>
    </row>
    <row r="18371" spans="20:20" x14ac:dyDescent="0.35">
      <c r="T18371" s="44">
        <v>18370</v>
      </c>
    </row>
    <row r="18372" spans="20:20" x14ac:dyDescent="0.35">
      <c r="T18372" s="44">
        <v>18371</v>
      </c>
    </row>
    <row r="18373" spans="20:20" x14ac:dyDescent="0.35">
      <c r="T18373" s="44">
        <v>18372</v>
      </c>
    </row>
    <row r="18374" spans="20:20" x14ac:dyDescent="0.35">
      <c r="T18374" s="44">
        <v>18373</v>
      </c>
    </row>
    <row r="18375" spans="20:20" x14ac:dyDescent="0.35">
      <c r="T18375" s="44">
        <v>18374</v>
      </c>
    </row>
    <row r="18376" spans="20:20" x14ac:dyDescent="0.35">
      <c r="T18376" s="44">
        <v>18375</v>
      </c>
    </row>
    <row r="18377" spans="20:20" x14ac:dyDescent="0.35">
      <c r="T18377" s="44">
        <v>18376</v>
      </c>
    </row>
    <row r="18378" spans="20:20" x14ac:dyDescent="0.35">
      <c r="T18378" s="44">
        <v>18377</v>
      </c>
    </row>
    <row r="18379" spans="20:20" x14ac:dyDescent="0.35">
      <c r="T18379" s="44">
        <v>18378</v>
      </c>
    </row>
    <row r="18380" spans="20:20" x14ac:dyDescent="0.35">
      <c r="T18380" s="44">
        <v>18379</v>
      </c>
    </row>
    <row r="18381" spans="20:20" x14ac:dyDescent="0.35">
      <c r="T18381" s="44">
        <v>18380</v>
      </c>
    </row>
    <row r="18382" spans="20:20" x14ac:dyDescent="0.35">
      <c r="T18382" s="44">
        <v>18381</v>
      </c>
    </row>
    <row r="18383" spans="20:20" x14ac:dyDescent="0.35">
      <c r="T18383" s="44">
        <v>18382</v>
      </c>
    </row>
    <row r="18384" spans="20:20" x14ac:dyDescent="0.35">
      <c r="T18384" s="44">
        <v>18383</v>
      </c>
    </row>
    <row r="18385" spans="20:20" x14ac:dyDescent="0.35">
      <c r="T18385" s="44">
        <v>18384</v>
      </c>
    </row>
    <row r="18386" spans="20:20" x14ac:dyDescent="0.35">
      <c r="T18386" s="44">
        <v>18385</v>
      </c>
    </row>
    <row r="18387" spans="20:20" x14ac:dyDescent="0.35">
      <c r="T18387" s="44">
        <v>18386</v>
      </c>
    </row>
    <row r="18388" spans="20:20" x14ac:dyDescent="0.35">
      <c r="T18388" s="44">
        <v>18387</v>
      </c>
    </row>
    <row r="18389" spans="20:20" x14ac:dyDescent="0.35">
      <c r="T18389" s="44">
        <v>18388</v>
      </c>
    </row>
    <row r="18390" spans="20:20" x14ac:dyDescent="0.35">
      <c r="T18390" s="44">
        <v>18389</v>
      </c>
    </row>
    <row r="18391" spans="20:20" x14ac:dyDescent="0.35">
      <c r="T18391" s="44">
        <v>18390</v>
      </c>
    </row>
    <row r="18392" spans="20:20" x14ac:dyDescent="0.35">
      <c r="T18392" s="44">
        <v>18391</v>
      </c>
    </row>
    <row r="18393" spans="20:20" x14ac:dyDescent="0.35">
      <c r="T18393" s="44">
        <v>18392</v>
      </c>
    </row>
    <row r="18394" spans="20:20" x14ac:dyDescent="0.35">
      <c r="T18394" s="44">
        <v>18393</v>
      </c>
    </row>
    <row r="18395" spans="20:20" x14ac:dyDescent="0.35">
      <c r="T18395" s="44">
        <v>18394</v>
      </c>
    </row>
    <row r="18396" spans="20:20" x14ac:dyDescent="0.35">
      <c r="T18396" s="44">
        <v>18395</v>
      </c>
    </row>
    <row r="18397" spans="20:20" x14ac:dyDescent="0.35">
      <c r="T18397" s="44">
        <v>18396</v>
      </c>
    </row>
    <row r="18398" spans="20:20" x14ac:dyDescent="0.35">
      <c r="T18398" s="44">
        <v>18397</v>
      </c>
    </row>
    <row r="18399" spans="20:20" x14ac:dyDescent="0.35">
      <c r="T18399" s="44">
        <v>18398</v>
      </c>
    </row>
    <row r="18400" spans="20:20" x14ac:dyDescent="0.35">
      <c r="T18400" s="44">
        <v>18399</v>
      </c>
    </row>
    <row r="18401" spans="20:20" x14ac:dyDescent="0.35">
      <c r="T18401" s="44">
        <v>18400</v>
      </c>
    </row>
    <row r="18402" spans="20:20" x14ac:dyDescent="0.35">
      <c r="T18402" s="44">
        <v>18401</v>
      </c>
    </row>
    <row r="18403" spans="20:20" x14ac:dyDescent="0.35">
      <c r="T18403" s="44">
        <v>18402</v>
      </c>
    </row>
    <row r="18404" spans="20:20" x14ac:dyDescent="0.35">
      <c r="T18404" s="44">
        <v>18403</v>
      </c>
    </row>
    <row r="18405" spans="20:20" x14ac:dyDescent="0.35">
      <c r="T18405" s="44">
        <v>18404</v>
      </c>
    </row>
    <row r="18406" spans="20:20" x14ac:dyDescent="0.35">
      <c r="T18406" s="44">
        <v>18405</v>
      </c>
    </row>
    <row r="18407" spans="20:20" x14ac:dyDescent="0.35">
      <c r="T18407" s="44">
        <v>18406</v>
      </c>
    </row>
    <row r="18408" spans="20:20" x14ac:dyDescent="0.35">
      <c r="T18408" s="44">
        <v>18407</v>
      </c>
    </row>
    <row r="18409" spans="20:20" x14ac:dyDescent="0.35">
      <c r="T18409" s="44">
        <v>18408</v>
      </c>
    </row>
    <row r="18410" spans="20:20" x14ac:dyDescent="0.35">
      <c r="T18410" s="44">
        <v>18409</v>
      </c>
    </row>
    <row r="18411" spans="20:20" x14ac:dyDescent="0.35">
      <c r="T18411" s="44">
        <v>18410</v>
      </c>
    </row>
    <row r="18412" spans="20:20" x14ac:dyDescent="0.35">
      <c r="T18412" s="44">
        <v>18411</v>
      </c>
    </row>
    <row r="18413" spans="20:20" x14ac:dyDescent="0.35">
      <c r="T18413" s="44">
        <v>18412</v>
      </c>
    </row>
    <row r="18414" spans="20:20" x14ac:dyDescent="0.35">
      <c r="T18414" s="44">
        <v>18413</v>
      </c>
    </row>
    <row r="18415" spans="20:20" x14ac:dyDescent="0.35">
      <c r="T18415" s="44">
        <v>18414</v>
      </c>
    </row>
    <row r="18416" spans="20:20" x14ac:dyDescent="0.35">
      <c r="T18416" s="44">
        <v>18415</v>
      </c>
    </row>
    <row r="18417" spans="20:20" x14ac:dyDescent="0.35">
      <c r="T18417" s="44">
        <v>18416</v>
      </c>
    </row>
    <row r="18418" spans="20:20" x14ac:dyDescent="0.35">
      <c r="T18418" s="44">
        <v>18417</v>
      </c>
    </row>
    <row r="18419" spans="20:20" x14ac:dyDescent="0.35">
      <c r="T18419" s="44">
        <v>18418</v>
      </c>
    </row>
    <row r="18420" spans="20:20" x14ac:dyDescent="0.35">
      <c r="T18420" s="44">
        <v>18419</v>
      </c>
    </row>
    <row r="18421" spans="20:20" x14ac:dyDescent="0.35">
      <c r="T18421" s="44">
        <v>18420</v>
      </c>
    </row>
    <row r="18422" spans="20:20" x14ac:dyDescent="0.35">
      <c r="T18422" s="44">
        <v>18421</v>
      </c>
    </row>
    <row r="18423" spans="20:20" x14ac:dyDescent="0.35">
      <c r="T18423" s="44">
        <v>18422</v>
      </c>
    </row>
    <row r="18424" spans="20:20" x14ac:dyDescent="0.35">
      <c r="T18424" s="44">
        <v>18423</v>
      </c>
    </row>
    <row r="18425" spans="20:20" x14ac:dyDescent="0.35">
      <c r="T18425" s="44">
        <v>18424</v>
      </c>
    </row>
    <row r="18426" spans="20:20" x14ac:dyDescent="0.35">
      <c r="T18426" s="44">
        <v>18425</v>
      </c>
    </row>
    <row r="18427" spans="20:20" x14ac:dyDescent="0.35">
      <c r="T18427" s="44">
        <v>18426</v>
      </c>
    </row>
    <row r="18428" spans="20:20" x14ac:dyDescent="0.35">
      <c r="T18428" s="44">
        <v>18427</v>
      </c>
    </row>
    <row r="18429" spans="20:20" x14ac:dyDescent="0.35">
      <c r="T18429" s="44">
        <v>18428</v>
      </c>
    </row>
    <row r="18430" spans="20:20" x14ac:dyDescent="0.35">
      <c r="T18430" s="44">
        <v>18429</v>
      </c>
    </row>
    <row r="18431" spans="20:20" x14ac:dyDescent="0.35">
      <c r="T18431" s="44">
        <v>18430</v>
      </c>
    </row>
    <row r="18432" spans="20:20" x14ac:dyDescent="0.35">
      <c r="T18432" s="44">
        <v>18431</v>
      </c>
    </row>
    <row r="18433" spans="20:20" x14ac:dyDescent="0.35">
      <c r="T18433" s="44">
        <v>18432</v>
      </c>
    </row>
    <row r="18434" spans="20:20" x14ac:dyDescent="0.35">
      <c r="T18434" s="44">
        <v>18433</v>
      </c>
    </row>
    <row r="18435" spans="20:20" x14ac:dyDescent="0.35">
      <c r="T18435" s="44">
        <v>18434</v>
      </c>
    </row>
    <row r="18436" spans="20:20" x14ac:dyDescent="0.35">
      <c r="T18436" s="44">
        <v>18435</v>
      </c>
    </row>
    <row r="18437" spans="20:20" x14ac:dyDescent="0.35">
      <c r="T18437" s="44">
        <v>18436</v>
      </c>
    </row>
    <row r="18438" spans="20:20" x14ac:dyDescent="0.35">
      <c r="T18438" s="44">
        <v>18437</v>
      </c>
    </row>
    <row r="18439" spans="20:20" x14ac:dyDescent="0.35">
      <c r="T18439" s="44">
        <v>18438</v>
      </c>
    </row>
    <row r="18440" spans="20:20" x14ac:dyDescent="0.35">
      <c r="T18440" s="44">
        <v>18439</v>
      </c>
    </row>
    <row r="18441" spans="20:20" x14ac:dyDescent="0.35">
      <c r="T18441" s="44">
        <v>18440</v>
      </c>
    </row>
    <row r="18442" spans="20:20" x14ac:dyDescent="0.35">
      <c r="T18442" s="44">
        <v>18441</v>
      </c>
    </row>
    <row r="18443" spans="20:20" x14ac:dyDescent="0.35">
      <c r="T18443" s="44">
        <v>18442</v>
      </c>
    </row>
    <row r="18444" spans="20:20" x14ac:dyDescent="0.35">
      <c r="T18444" s="44">
        <v>18443</v>
      </c>
    </row>
    <row r="18445" spans="20:20" x14ac:dyDescent="0.35">
      <c r="T18445" s="44">
        <v>18444</v>
      </c>
    </row>
    <row r="18446" spans="20:20" x14ac:dyDescent="0.35">
      <c r="T18446" s="44">
        <v>18445</v>
      </c>
    </row>
    <row r="18447" spans="20:20" x14ac:dyDescent="0.35">
      <c r="T18447" s="44">
        <v>18446</v>
      </c>
    </row>
    <row r="18448" spans="20:20" x14ac:dyDescent="0.35">
      <c r="T18448" s="44">
        <v>18447</v>
      </c>
    </row>
    <row r="18449" spans="20:20" x14ac:dyDescent="0.35">
      <c r="T18449" s="44">
        <v>18448</v>
      </c>
    </row>
    <row r="18450" spans="20:20" x14ac:dyDescent="0.35">
      <c r="T18450" s="44">
        <v>18449</v>
      </c>
    </row>
    <row r="18451" spans="20:20" x14ac:dyDescent="0.35">
      <c r="T18451" s="44">
        <v>18450</v>
      </c>
    </row>
    <row r="18452" spans="20:20" x14ac:dyDescent="0.35">
      <c r="T18452" s="44">
        <v>18451</v>
      </c>
    </row>
    <row r="18453" spans="20:20" x14ac:dyDescent="0.35">
      <c r="T18453" s="44">
        <v>18452</v>
      </c>
    </row>
    <row r="18454" spans="20:20" x14ac:dyDescent="0.35">
      <c r="T18454" s="44">
        <v>18453</v>
      </c>
    </row>
    <row r="18455" spans="20:20" x14ac:dyDescent="0.35">
      <c r="T18455" s="44">
        <v>18454</v>
      </c>
    </row>
    <row r="18456" spans="20:20" x14ac:dyDescent="0.35">
      <c r="T18456" s="44">
        <v>18455</v>
      </c>
    </row>
    <row r="18457" spans="20:20" x14ac:dyDescent="0.35">
      <c r="T18457" s="44">
        <v>18456</v>
      </c>
    </row>
    <row r="18458" spans="20:20" x14ac:dyDescent="0.35">
      <c r="T18458" s="44">
        <v>18457</v>
      </c>
    </row>
    <row r="18459" spans="20:20" x14ac:dyDescent="0.35">
      <c r="T18459" s="44">
        <v>18458</v>
      </c>
    </row>
    <row r="18460" spans="20:20" x14ac:dyDescent="0.35">
      <c r="T18460" s="44">
        <v>18459</v>
      </c>
    </row>
    <row r="18461" spans="20:20" x14ac:dyDescent="0.35">
      <c r="T18461" s="44">
        <v>18460</v>
      </c>
    </row>
    <row r="18462" spans="20:20" x14ac:dyDescent="0.35">
      <c r="T18462" s="44">
        <v>18461</v>
      </c>
    </row>
    <row r="18463" spans="20:20" x14ac:dyDescent="0.35">
      <c r="T18463" s="44">
        <v>18462</v>
      </c>
    </row>
    <row r="18464" spans="20:20" x14ac:dyDescent="0.35">
      <c r="T18464" s="44">
        <v>18463</v>
      </c>
    </row>
    <row r="18465" spans="20:20" x14ac:dyDescent="0.35">
      <c r="T18465" s="44">
        <v>18464</v>
      </c>
    </row>
    <row r="18466" spans="20:20" x14ac:dyDescent="0.35">
      <c r="T18466" s="44">
        <v>18465</v>
      </c>
    </row>
    <row r="18467" spans="20:20" x14ac:dyDescent="0.35">
      <c r="T18467" s="44">
        <v>18466</v>
      </c>
    </row>
    <row r="18468" spans="20:20" x14ac:dyDescent="0.35">
      <c r="T18468" s="44">
        <v>18467</v>
      </c>
    </row>
    <row r="18469" spans="20:20" x14ac:dyDescent="0.35">
      <c r="T18469" s="44">
        <v>18468</v>
      </c>
    </row>
    <row r="18470" spans="20:20" x14ac:dyDescent="0.35">
      <c r="T18470" s="44">
        <v>18469</v>
      </c>
    </row>
    <row r="18471" spans="20:20" x14ac:dyDescent="0.35">
      <c r="T18471" s="44">
        <v>18470</v>
      </c>
    </row>
    <row r="18472" spans="20:20" x14ac:dyDescent="0.35">
      <c r="T18472" s="44">
        <v>18471</v>
      </c>
    </row>
    <row r="18473" spans="20:20" x14ac:dyDescent="0.35">
      <c r="T18473" s="44">
        <v>18472</v>
      </c>
    </row>
    <row r="18474" spans="20:20" x14ac:dyDescent="0.35">
      <c r="T18474" s="44">
        <v>18473</v>
      </c>
    </row>
    <row r="18475" spans="20:20" x14ac:dyDescent="0.35">
      <c r="T18475" s="44">
        <v>18474</v>
      </c>
    </row>
    <row r="18476" spans="20:20" x14ac:dyDescent="0.35">
      <c r="T18476" s="44">
        <v>18475</v>
      </c>
    </row>
    <row r="18477" spans="20:20" x14ac:dyDescent="0.35">
      <c r="T18477" s="44">
        <v>18476</v>
      </c>
    </row>
    <row r="18478" spans="20:20" x14ac:dyDescent="0.35">
      <c r="T18478" s="44">
        <v>18477</v>
      </c>
    </row>
    <row r="18479" spans="20:20" x14ac:dyDescent="0.35">
      <c r="T18479" s="44">
        <v>18478</v>
      </c>
    </row>
    <row r="18480" spans="20:20" x14ac:dyDescent="0.35">
      <c r="T18480" s="44">
        <v>18479</v>
      </c>
    </row>
    <row r="18481" spans="20:20" x14ac:dyDescent="0.35">
      <c r="T18481" s="44">
        <v>18480</v>
      </c>
    </row>
    <row r="18482" spans="20:20" x14ac:dyDescent="0.35">
      <c r="T18482" s="44">
        <v>18481</v>
      </c>
    </row>
    <row r="18483" spans="20:20" x14ac:dyDescent="0.35">
      <c r="T18483" s="44">
        <v>18482</v>
      </c>
    </row>
    <row r="18484" spans="20:20" x14ac:dyDescent="0.35">
      <c r="T18484" s="44">
        <v>18483</v>
      </c>
    </row>
    <row r="18485" spans="20:20" x14ac:dyDescent="0.35">
      <c r="T18485" s="44">
        <v>18484</v>
      </c>
    </row>
    <row r="18486" spans="20:20" x14ac:dyDescent="0.35">
      <c r="T18486" s="44">
        <v>18485</v>
      </c>
    </row>
    <row r="18487" spans="20:20" x14ac:dyDescent="0.35">
      <c r="T18487" s="44">
        <v>18486</v>
      </c>
    </row>
    <row r="18488" spans="20:20" x14ac:dyDescent="0.35">
      <c r="T18488" s="44">
        <v>18487</v>
      </c>
    </row>
    <row r="18489" spans="20:20" x14ac:dyDescent="0.35">
      <c r="T18489" s="44">
        <v>18488</v>
      </c>
    </row>
    <row r="18490" spans="20:20" x14ac:dyDescent="0.35">
      <c r="T18490" s="44">
        <v>18489</v>
      </c>
    </row>
    <row r="18491" spans="20:20" x14ac:dyDescent="0.35">
      <c r="T18491" s="44">
        <v>18490</v>
      </c>
    </row>
    <row r="18492" spans="20:20" x14ac:dyDescent="0.35">
      <c r="T18492" s="44">
        <v>18491</v>
      </c>
    </row>
    <row r="18493" spans="20:20" x14ac:dyDescent="0.35">
      <c r="T18493" s="44">
        <v>18492</v>
      </c>
    </row>
    <row r="18494" spans="20:20" x14ac:dyDescent="0.35">
      <c r="T18494" s="44">
        <v>18493</v>
      </c>
    </row>
    <row r="18495" spans="20:20" x14ac:dyDescent="0.35">
      <c r="T18495" s="44">
        <v>18494</v>
      </c>
    </row>
    <row r="18496" spans="20:20" x14ac:dyDescent="0.35">
      <c r="T18496" s="44">
        <v>18495</v>
      </c>
    </row>
    <row r="18497" spans="20:20" x14ac:dyDescent="0.35">
      <c r="T18497" s="44">
        <v>18496</v>
      </c>
    </row>
    <row r="18498" spans="20:20" x14ac:dyDescent="0.35">
      <c r="T18498" s="44">
        <v>18497</v>
      </c>
    </row>
    <row r="18499" spans="20:20" x14ac:dyDescent="0.35">
      <c r="T18499" s="44">
        <v>18498</v>
      </c>
    </row>
    <row r="18500" spans="20:20" x14ac:dyDescent="0.35">
      <c r="T18500" s="44">
        <v>18499</v>
      </c>
    </row>
    <row r="18501" spans="20:20" x14ac:dyDescent="0.35">
      <c r="T18501" s="44">
        <v>18500</v>
      </c>
    </row>
    <row r="18502" spans="20:20" x14ac:dyDescent="0.35">
      <c r="T18502" s="44">
        <v>18501</v>
      </c>
    </row>
    <row r="18503" spans="20:20" x14ac:dyDescent="0.35">
      <c r="T18503" s="44">
        <v>18502</v>
      </c>
    </row>
    <row r="18504" spans="20:20" x14ac:dyDescent="0.35">
      <c r="T18504" s="44">
        <v>18503</v>
      </c>
    </row>
    <row r="18505" spans="20:20" x14ac:dyDescent="0.35">
      <c r="T18505" s="44">
        <v>18504</v>
      </c>
    </row>
    <row r="18506" spans="20:20" x14ac:dyDescent="0.35">
      <c r="T18506" s="44">
        <v>18505</v>
      </c>
    </row>
    <row r="18507" spans="20:20" x14ac:dyDescent="0.35">
      <c r="T18507" s="44">
        <v>18506</v>
      </c>
    </row>
    <row r="18508" spans="20:20" x14ac:dyDescent="0.35">
      <c r="T18508" s="44">
        <v>18507</v>
      </c>
    </row>
    <row r="18509" spans="20:20" x14ac:dyDescent="0.35">
      <c r="T18509" s="44">
        <v>18508</v>
      </c>
    </row>
    <row r="18510" spans="20:20" x14ac:dyDescent="0.35">
      <c r="T18510" s="44">
        <v>18509</v>
      </c>
    </row>
    <row r="18511" spans="20:20" x14ac:dyDescent="0.35">
      <c r="T18511" s="44">
        <v>18510</v>
      </c>
    </row>
    <row r="18512" spans="20:20" x14ac:dyDescent="0.35">
      <c r="T18512" s="44">
        <v>18511</v>
      </c>
    </row>
    <row r="18513" spans="20:20" x14ac:dyDescent="0.35">
      <c r="T18513" s="44">
        <v>18512</v>
      </c>
    </row>
    <row r="18514" spans="20:20" x14ac:dyDescent="0.35">
      <c r="T18514" s="44">
        <v>18513</v>
      </c>
    </row>
    <row r="18515" spans="20:20" x14ac:dyDescent="0.35">
      <c r="T18515" s="44">
        <v>18514</v>
      </c>
    </row>
    <row r="18516" spans="20:20" x14ac:dyDescent="0.35">
      <c r="T18516" s="44">
        <v>18515</v>
      </c>
    </row>
    <row r="18517" spans="20:20" x14ac:dyDescent="0.35">
      <c r="T18517" s="44">
        <v>18516</v>
      </c>
    </row>
    <row r="18518" spans="20:20" x14ac:dyDescent="0.35">
      <c r="T18518" s="44">
        <v>18517</v>
      </c>
    </row>
    <row r="18519" spans="20:20" x14ac:dyDescent="0.35">
      <c r="T18519" s="44">
        <v>18518</v>
      </c>
    </row>
    <row r="18520" spans="20:20" x14ac:dyDescent="0.35">
      <c r="T18520" s="44">
        <v>18519</v>
      </c>
    </row>
    <row r="18521" spans="20:20" x14ac:dyDescent="0.35">
      <c r="T18521" s="44">
        <v>18520</v>
      </c>
    </row>
    <row r="18522" spans="20:20" x14ac:dyDescent="0.35">
      <c r="T18522" s="44">
        <v>18521</v>
      </c>
    </row>
    <row r="18523" spans="20:20" x14ac:dyDescent="0.35">
      <c r="T18523" s="44">
        <v>18522</v>
      </c>
    </row>
    <row r="18524" spans="20:20" x14ac:dyDescent="0.35">
      <c r="T18524" s="44">
        <v>18523</v>
      </c>
    </row>
    <row r="18525" spans="20:20" x14ac:dyDescent="0.35">
      <c r="T18525" s="44">
        <v>18524</v>
      </c>
    </row>
    <row r="18526" spans="20:20" x14ac:dyDescent="0.35">
      <c r="T18526" s="44">
        <v>18525</v>
      </c>
    </row>
    <row r="18527" spans="20:20" x14ac:dyDescent="0.35">
      <c r="T18527" s="44">
        <v>18526</v>
      </c>
    </row>
    <row r="18528" spans="20:20" x14ac:dyDescent="0.35">
      <c r="T18528" s="44">
        <v>18527</v>
      </c>
    </row>
    <row r="18529" spans="20:20" x14ac:dyDescent="0.35">
      <c r="T18529" s="44">
        <v>18528</v>
      </c>
    </row>
    <row r="18530" spans="20:20" x14ac:dyDescent="0.35">
      <c r="T18530" s="44">
        <v>18529</v>
      </c>
    </row>
    <row r="18531" spans="20:20" x14ac:dyDescent="0.35">
      <c r="T18531" s="44">
        <v>18530</v>
      </c>
    </row>
    <row r="18532" spans="20:20" x14ac:dyDescent="0.35">
      <c r="T18532" s="44">
        <v>18531</v>
      </c>
    </row>
    <row r="18533" spans="20:20" x14ac:dyDescent="0.35">
      <c r="T18533" s="44">
        <v>18532</v>
      </c>
    </row>
    <row r="18534" spans="20:20" x14ac:dyDescent="0.35">
      <c r="T18534" s="44">
        <v>18533</v>
      </c>
    </row>
    <row r="18535" spans="20:20" x14ac:dyDescent="0.35">
      <c r="T18535" s="44">
        <v>18534</v>
      </c>
    </row>
    <row r="18536" spans="20:20" x14ac:dyDescent="0.35">
      <c r="T18536" s="44">
        <v>18535</v>
      </c>
    </row>
    <row r="18537" spans="20:20" x14ac:dyDescent="0.35">
      <c r="T18537" s="44">
        <v>18536</v>
      </c>
    </row>
    <row r="18538" spans="20:20" x14ac:dyDescent="0.35">
      <c r="T18538" s="44">
        <v>18537</v>
      </c>
    </row>
    <row r="18539" spans="20:20" x14ac:dyDescent="0.35">
      <c r="T18539" s="44">
        <v>18538</v>
      </c>
    </row>
    <row r="18540" spans="20:20" x14ac:dyDescent="0.35">
      <c r="T18540" s="44">
        <v>18539</v>
      </c>
    </row>
    <row r="18541" spans="20:20" x14ac:dyDescent="0.35">
      <c r="T18541" s="44">
        <v>18540</v>
      </c>
    </row>
    <row r="18542" spans="20:20" x14ac:dyDescent="0.35">
      <c r="T18542" s="44">
        <v>18541</v>
      </c>
    </row>
    <row r="18543" spans="20:20" x14ac:dyDescent="0.35">
      <c r="T18543" s="44">
        <v>18542</v>
      </c>
    </row>
    <row r="18544" spans="20:20" x14ac:dyDescent="0.35">
      <c r="T18544" s="44">
        <v>18543</v>
      </c>
    </row>
    <row r="18545" spans="20:20" x14ac:dyDescent="0.35">
      <c r="T18545" s="44">
        <v>18544</v>
      </c>
    </row>
    <row r="18546" spans="20:20" x14ac:dyDescent="0.35">
      <c r="T18546" s="44">
        <v>18545</v>
      </c>
    </row>
    <row r="18547" spans="20:20" x14ac:dyDescent="0.35">
      <c r="T18547" s="44">
        <v>18546</v>
      </c>
    </row>
    <row r="18548" spans="20:20" x14ac:dyDescent="0.35">
      <c r="T18548" s="44">
        <v>18547</v>
      </c>
    </row>
    <row r="18549" spans="20:20" x14ac:dyDescent="0.35">
      <c r="T18549" s="44">
        <v>18548</v>
      </c>
    </row>
    <row r="18550" spans="20:20" x14ac:dyDescent="0.35">
      <c r="T18550" s="44">
        <v>18549</v>
      </c>
    </row>
    <row r="18551" spans="20:20" x14ac:dyDescent="0.35">
      <c r="T18551" s="44">
        <v>18550</v>
      </c>
    </row>
    <row r="18552" spans="20:20" x14ac:dyDescent="0.35">
      <c r="T18552" s="44">
        <v>18551</v>
      </c>
    </row>
    <row r="18553" spans="20:20" x14ac:dyDescent="0.35">
      <c r="T18553" s="44">
        <v>18552</v>
      </c>
    </row>
    <row r="18554" spans="20:20" x14ac:dyDescent="0.35">
      <c r="T18554" s="44">
        <v>18553</v>
      </c>
    </row>
    <row r="18555" spans="20:20" x14ac:dyDescent="0.35">
      <c r="T18555" s="44">
        <v>18554</v>
      </c>
    </row>
    <row r="18556" spans="20:20" x14ac:dyDescent="0.35">
      <c r="T18556" s="44">
        <v>18555</v>
      </c>
    </row>
    <row r="18557" spans="20:20" x14ac:dyDescent="0.35">
      <c r="T18557" s="44">
        <v>18556</v>
      </c>
    </row>
    <row r="18558" spans="20:20" x14ac:dyDescent="0.35">
      <c r="T18558" s="44">
        <v>18557</v>
      </c>
    </row>
    <row r="18559" spans="20:20" x14ac:dyDescent="0.35">
      <c r="T18559" s="44">
        <v>18558</v>
      </c>
    </row>
    <row r="18560" spans="20:20" x14ac:dyDescent="0.35">
      <c r="T18560" s="44">
        <v>18559</v>
      </c>
    </row>
    <row r="18561" spans="20:20" x14ac:dyDescent="0.35">
      <c r="T18561" s="44">
        <v>18560</v>
      </c>
    </row>
    <row r="18562" spans="20:20" x14ac:dyDescent="0.35">
      <c r="T18562" s="44">
        <v>18561</v>
      </c>
    </row>
    <row r="18563" spans="20:20" x14ac:dyDescent="0.35">
      <c r="T18563" s="44">
        <v>18562</v>
      </c>
    </row>
    <row r="18564" spans="20:20" x14ac:dyDescent="0.35">
      <c r="T18564" s="44">
        <v>18563</v>
      </c>
    </row>
    <row r="18565" spans="20:20" x14ac:dyDescent="0.35">
      <c r="T18565" s="44">
        <v>18564</v>
      </c>
    </row>
    <row r="18566" spans="20:20" x14ac:dyDescent="0.35">
      <c r="T18566" s="44">
        <v>18565</v>
      </c>
    </row>
    <row r="18567" spans="20:20" x14ac:dyDescent="0.35">
      <c r="T18567" s="44">
        <v>18566</v>
      </c>
    </row>
    <row r="18568" spans="20:20" x14ac:dyDescent="0.35">
      <c r="T18568" s="44">
        <v>18567</v>
      </c>
    </row>
    <row r="18569" spans="20:20" x14ac:dyDescent="0.35">
      <c r="T18569" s="44">
        <v>18568</v>
      </c>
    </row>
    <row r="18570" spans="20:20" x14ac:dyDescent="0.35">
      <c r="T18570" s="44">
        <v>18569</v>
      </c>
    </row>
    <row r="18571" spans="20:20" x14ac:dyDescent="0.35">
      <c r="T18571" s="44">
        <v>18570</v>
      </c>
    </row>
    <row r="18572" spans="20:20" x14ac:dyDescent="0.35">
      <c r="T18572" s="44">
        <v>18571</v>
      </c>
    </row>
    <row r="18573" spans="20:20" x14ac:dyDescent="0.35">
      <c r="T18573" s="44">
        <v>18572</v>
      </c>
    </row>
    <row r="18574" spans="20:20" x14ac:dyDescent="0.35">
      <c r="T18574" s="44">
        <v>18573</v>
      </c>
    </row>
    <row r="18575" spans="20:20" x14ac:dyDescent="0.35">
      <c r="T18575" s="44">
        <v>18574</v>
      </c>
    </row>
    <row r="18576" spans="20:20" x14ac:dyDescent="0.35">
      <c r="T18576" s="44">
        <v>18575</v>
      </c>
    </row>
    <row r="18577" spans="20:20" x14ac:dyDescent="0.35">
      <c r="T18577" s="44">
        <v>18576</v>
      </c>
    </row>
    <row r="18578" spans="20:20" x14ac:dyDescent="0.35">
      <c r="T18578" s="44">
        <v>18577</v>
      </c>
    </row>
    <row r="18579" spans="20:20" x14ac:dyDescent="0.35">
      <c r="T18579" s="44">
        <v>18578</v>
      </c>
    </row>
    <row r="18580" spans="20:20" x14ac:dyDescent="0.35">
      <c r="T18580" s="44">
        <v>18579</v>
      </c>
    </row>
    <row r="18581" spans="20:20" x14ac:dyDescent="0.35">
      <c r="T18581" s="44">
        <v>18580</v>
      </c>
    </row>
    <row r="18582" spans="20:20" x14ac:dyDescent="0.35">
      <c r="T18582" s="44">
        <v>18581</v>
      </c>
    </row>
    <row r="18583" spans="20:20" x14ac:dyDescent="0.35">
      <c r="T18583" s="44">
        <v>18582</v>
      </c>
    </row>
    <row r="18584" spans="20:20" x14ac:dyDescent="0.35">
      <c r="T18584" s="44">
        <v>18583</v>
      </c>
    </row>
    <row r="18585" spans="20:20" x14ac:dyDescent="0.35">
      <c r="T18585" s="44">
        <v>18584</v>
      </c>
    </row>
    <row r="18586" spans="20:20" x14ac:dyDescent="0.35">
      <c r="T18586" s="44">
        <v>18585</v>
      </c>
    </row>
    <row r="18587" spans="20:20" x14ac:dyDescent="0.35">
      <c r="T18587" s="44">
        <v>18586</v>
      </c>
    </row>
    <row r="18588" spans="20:20" x14ac:dyDescent="0.35">
      <c r="T18588" s="44">
        <v>18587</v>
      </c>
    </row>
    <row r="18589" spans="20:20" x14ac:dyDescent="0.35">
      <c r="T18589" s="44">
        <v>18588</v>
      </c>
    </row>
    <row r="18590" spans="20:20" x14ac:dyDescent="0.35">
      <c r="T18590" s="44">
        <v>18589</v>
      </c>
    </row>
    <row r="18591" spans="20:20" x14ac:dyDescent="0.35">
      <c r="T18591" s="44">
        <v>18590</v>
      </c>
    </row>
    <row r="18592" spans="20:20" x14ac:dyDescent="0.35">
      <c r="T18592" s="44">
        <v>18591</v>
      </c>
    </row>
    <row r="18593" spans="20:20" x14ac:dyDescent="0.35">
      <c r="T18593" s="44">
        <v>18592</v>
      </c>
    </row>
    <row r="18594" spans="20:20" x14ac:dyDescent="0.35">
      <c r="T18594" s="44">
        <v>18593</v>
      </c>
    </row>
    <row r="18595" spans="20:20" x14ac:dyDescent="0.35">
      <c r="T18595" s="44">
        <v>18594</v>
      </c>
    </row>
    <row r="18596" spans="20:20" x14ac:dyDescent="0.35">
      <c r="T18596" s="44">
        <v>18595</v>
      </c>
    </row>
    <row r="18597" spans="20:20" x14ac:dyDescent="0.35">
      <c r="T18597" s="44">
        <v>18596</v>
      </c>
    </row>
    <row r="18598" spans="20:20" x14ac:dyDescent="0.35">
      <c r="T18598" s="44">
        <v>18597</v>
      </c>
    </row>
    <row r="18599" spans="20:20" x14ac:dyDescent="0.35">
      <c r="T18599" s="44">
        <v>18598</v>
      </c>
    </row>
    <row r="18600" spans="20:20" x14ac:dyDescent="0.35">
      <c r="T18600" s="44">
        <v>18599</v>
      </c>
    </row>
    <row r="18601" spans="20:20" x14ac:dyDescent="0.35">
      <c r="T18601" s="44">
        <v>18600</v>
      </c>
    </row>
    <row r="18602" spans="20:20" x14ac:dyDescent="0.35">
      <c r="T18602" s="44">
        <v>18601</v>
      </c>
    </row>
    <row r="18603" spans="20:20" x14ac:dyDescent="0.35">
      <c r="T18603" s="44">
        <v>18602</v>
      </c>
    </row>
    <row r="18604" spans="20:20" x14ac:dyDescent="0.35">
      <c r="T18604" s="44">
        <v>18603</v>
      </c>
    </row>
    <row r="18605" spans="20:20" x14ac:dyDescent="0.35">
      <c r="T18605" s="44">
        <v>18604</v>
      </c>
    </row>
    <row r="18606" spans="20:20" x14ac:dyDescent="0.35">
      <c r="T18606" s="44">
        <v>18605</v>
      </c>
    </row>
    <row r="18607" spans="20:20" x14ac:dyDescent="0.35">
      <c r="T18607" s="44">
        <v>18606</v>
      </c>
    </row>
    <row r="18608" spans="20:20" x14ac:dyDescent="0.35">
      <c r="T18608" s="44">
        <v>18607</v>
      </c>
    </row>
    <row r="18609" spans="20:20" x14ac:dyDescent="0.35">
      <c r="T18609" s="44">
        <v>18608</v>
      </c>
    </row>
    <row r="18610" spans="20:20" x14ac:dyDescent="0.35">
      <c r="T18610" s="44">
        <v>18609</v>
      </c>
    </row>
    <row r="18611" spans="20:20" x14ac:dyDescent="0.35">
      <c r="T18611" s="44">
        <v>18610</v>
      </c>
    </row>
    <row r="18612" spans="20:20" x14ac:dyDescent="0.35">
      <c r="T18612" s="44">
        <v>18611</v>
      </c>
    </row>
    <row r="18613" spans="20:20" x14ac:dyDescent="0.35">
      <c r="T18613" s="44">
        <v>18612</v>
      </c>
    </row>
    <row r="18614" spans="20:20" x14ac:dyDescent="0.35">
      <c r="T18614" s="44">
        <v>18613</v>
      </c>
    </row>
    <row r="18615" spans="20:20" x14ac:dyDescent="0.35">
      <c r="T18615" s="44">
        <v>18614</v>
      </c>
    </row>
    <row r="18616" spans="20:20" x14ac:dyDescent="0.35">
      <c r="T18616" s="44">
        <v>18615</v>
      </c>
    </row>
    <row r="18617" spans="20:20" x14ac:dyDescent="0.35">
      <c r="T18617" s="44">
        <v>18616</v>
      </c>
    </row>
    <row r="18618" spans="20:20" x14ac:dyDescent="0.35">
      <c r="T18618" s="44">
        <v>18617</v>
      </c>
    </row>
    <row r="18619" spans="20:20" x14ac:dyDescent="0.35">
      <c r="T18619" s="44">
        <v>18618</v>
      </c>
    </row>
    <row r="18620" spans="20:20" x14ac:dyDescent="0.35">
      <c r="T18620" s="44">
        <v>18619</v>
      </c>
    </row>
    <row r="18621" spans="20:20" x14ac:dyDescent="0.35">
      <c r="T18621" s="44">
        <v>18620</v>
      </c>
    </row>
    <row r="18622" spans="20:20" x14ac:dyDescent="0.35">
      <c r="T18622" s="44">
        <v>18621</v>
      </c>
    </row>
    <row r="18623" spans="20:20" x14ac:dyDescent="0.35">
      <c r="T18623" s="44">
        <v>18622</v>
      </c>
    </row>
    <row r="18624" spans="20:20" x14ac:dyDescent="0.35">
      <c r="T18624" s="44">
        <v>18623</v>
      </c>
    </row>
    <row r="18625" spans="20:20" x14ac:dyDescent="0.35">
      <c r="T18625" s="44">
        <v>18624</v>
      </c>
    </row>
    <row r="18626" spans="20:20" x14ac:dyDescent="0.35">
      <c r="T18626" s="44">
        <v>18625</v>
      </c>
    </row>
    <row r="18627" spans="20:20" x14ac:dyDescent="0.35">
      <c r="T18627" s="44">
        <v>18626</v>
      </c>
    </row>
    <row r="18628" spans="20:20" x14ac:dyDescent="0.35">
      <c r="T18628" s="44">
        <v>18627</v>
      </c>
    </row>
    <row r="18629" spans="20:20" x14ac:dyDescent="0.35">
      <c r="T18629" s="44">
        <v>18628</v>
      </c>
    </row>
    <row r="18630" spans="20:20" x14ac:dyDescent="0.35">
      <c r="T18630" s="44">
        <v>18629</v>
      </c>
    </row>
    <row r="18631" spans="20:20" x14ac:dyDescent="0.35">
      <c r="T18631" s="44">
        <v>18630</v>
      </c>
    </row>
    <row r="18632" spans="20:20" x14ac:dyDescent="0.35">
      <c r="T18632" s="44">
        <v>18631</v>
      </c>
    </row>
    <row r="18633" spans="20:20" x14ac:dyDescent="0.35">
      <c r="T18633" s="44">
        <v>18632</v>
      </c>
    </row>
    <row r="18634" spans="20:20" x14ac:dyDescent="0.35">
      <c r="T18634" s="44">
        <v>18633</v>
      </c>
    </row>
    <row r="18635" spans="20:20" x14ac:dyDescent="0.35">
      <c r="T18635" s="44">
        <v>18634</v>
      </c>
    </row>
    <row r="18636" spans="20:20" x14ac:dyDescent="0.35">
      <c r="T18636" s="44">
        <v>18635</v>
      </c>
    </row>
    <row r="18637" spans="20:20" x14ac:dyDescent="0.35">
      <c r="T18637" s="44">
        <v>18636</v>
      </c>
    </row>
    <row r="18638" spans="20:20" x14ac:dyDescent="0.35">
      <c r="T18638" s="44">
        <v>18637</v>
      </c>
    </row>
    <row r="18639" spans="20:20" x14ac:dyDescent="0.35">
      <c r="T18639" s="44">
        <v>18638</v>
      </c>
    </row>
    <row r="18640" spans="20:20" x14ac:dyDescent="0.35">
      <c r="T18640" s="44">
        <v>18639</v>
      </c>
    </row>
    <row r="18641" spans="20:20" x14ac:dyDescent="0.35">
      <c r="T18641" s="44">
        <v>18640</v>
      </c>
    </row>
    <row r="18642" spans="20:20" x14ac:dyDescent="0.35">
      <c r="T18642" s="44">
        <v>18641</v>
      </c>
    </row>
    <row r="18643" spans="20:20" x14ac:dyDescent="0.35">
      <c r="T18643" s="44">
        <v>18642</v>
      </c>
    </row>
    <row r="18644" spans="20:20" x14ac:dyDescent="0.35">
      <c r="T18644" s="44">
        <v>18643</v>
      </c>
    </row>
    <row r="18645" spans="20:20" x14ac:dyDescent="0.35">
      <c r="T18645" s="44">
        <v>18644</v>
      </c>
    </row>
    <row r="18646" spans="20:20" x14ac:dyDescent="0.35">
      <c r="T18646" s="44">
        <v>18645</v>
      </c>
    </row>
    <row r="18647" spans="20:20" x14ac:dyDescent="0.35">
      <c r="T18647" s="44">
        <v>18646</v>
      </c>
    </row>
    <row r="18648" spans="20:20" x14ac:dyDescent="0.35">
      <c r="T18648" s="44">
        <v>18647</v>
      </c>
    </row>
    <row r="18649" spans="20:20" x14ac:dyDescent="0.35">
      <c r="T18649" s="44">
        <v>18648</v>
      </c>
    </row>
    <row r="18650" spans="20:20" x14ac:dyDescent="0.35">
      <c r="T18650" s="44">
        <v>18649</v>
      </c>
    </row>
    <row r="18651" spans="20:20" x14ac:dyDescent="0.35">
      <c r="T18651" s="44">
        <v>18650</v>
      </c>
    </row>
    <row r="18652" spans="20:20" x14ac:dyDescent="0.35">
      <c r="T18652" s="44">
        <v>18651</v>
      </c>
    </row>
    <row r="18653" spans="20:20" x14ac:dyDescent="0.35">
      <c r="T18653" s="44">
        <v>18652</v>
      </c>
    </row>
    <row r="18654" spans="20:20" x14ac:dyDescent="0.35">
      <c r="T18654" s="44">
        <v>18653</v>
      </c>
    </row>
    <row r="18655" spans="20:20" x14ac:dyDescent="0.35">
      <c r="T18655" s="44">
        <v>18654</v>
      </c>
    </row>
    <row r="18656" spans="20:20" x14ac:dyDescent="0.35">
      <c r="T18656" s="44">
        <v>18655</v>
      </c>
    </row>
    <row r="18657" spans="20:20" x14ac:dyDescent="0.35">
      <c r="T18657" s="44">
        <v>18656</v>
      </c>
    </row>
    <row r="18658" spans="20:20" x14ac:dyDescent="0.35">
      <c r="T18658" s="44">
        <v>18657</v>
      </c>
    </row>
    <row r="18659" spans="20:20" x14ac:dyDescent="0.35">
      <c r="T18659" s="44">
        <v>18658</v>
      </c>
    </row>
    <row r="18660" spans="20:20" x14ac:dyDescent="0.35">
      <c r="T18660" s="44">
        <v>18659</v>
      </c>
    </row>
    <row r="18661" spans="20:20" x14ac:dyDescent="0.35">
      <c r="T18661" s="44">
        <v>18660</v>
      </c>
    </row>
    <row r="18662" spans="20:20" x14ac:dyDescent="0.35">
      <c r="T18662" s="44">
        <v>18661</v>
      </c>
    </row>
    <row r="18663" spans="20:20" x14ac:dyDescent="0.35">
      <c r="T18663" s="44">
        <v>18662</v>
      </c>
    </row>
    <row r="18664" spans="20:20" x14ac:dyDescent="0.35">
      <c r="T18664" s="44">
        <v>18663</v>
      </c>
    </row>
    <row r="18665" spans="20:20" x14ac:dyDescent="0.35">
      <c r="T18665" s="44">
        <v>18664</v>
      </c>
    </row>
    <row r="18666" spans="20:20" x14ac:dyDescent="0.35">
      <c r="T18666" s="44">
        <v>18665</v>
      </c>
    </row>
    <row r="18667" spans="20:20" x14ac:dyDescent="0.35">
      <c r="T18667" s="44">
        <v>18666</v>
      </c>
    </row>
    <row r="18668" spans="20:20" x14ac:dyDescent="0.35">
      <c r="T18668" s="44">
        <v>18667</v>
      </c>
    </row>
    <row r="18669" spans="20:20" x14ac:dyDescent="0.35">
      <c r="T18669" s="44">
        <v>18668</v>
      </c>
    </row>
    <row r="18670" spans="20:20" x14ac:dyDescent="0.35">
      <c r="T18670" s="44">
        <v>18669</v>
      </c>
    </row>
    <row r="18671" spans="20:20" x14ac:dyDescent="0.35">
      <c r="T18671" s="44">
        <v>18670</v>
      </c>
    </row>
    <row r="18672" spans="20:20" x14ac:dyDescent="0.35">
      <c r="T18672" s="44">
        <v>18671</v>
      </c>
    </row>
    <row r="18673" spans="20:20" x14ac:dyDescent="0.35">
      <c r="T18673" s="44">
        <v>18672</v>
      </c>
    </row>
    <row r="18674" spans="20:20" x14ac:dyDescent="0.35">
      <c r="T18674" s="44">
        <v>18673</v>
      </c>
    </row>
    <row r="18675" spans="20:20" x14ac:dyDescent="0.35">
      <c r="T18675" s="44">
        <v>18674</v>
      </c>
    </row>
    <row r="18676" spans="20:20" x14ac:dyDescent="0.35">
      <c r="T18676" s="44">
        <v>18675</v>
      </c>
    </row>
    <row r="18677" spans="20:20" x14ac:dyDescent="0.35">
      <c r="T18677" s="44">
        <v>18676</v>
      </c>
    </row>
    <row r="18678" spans="20:20" x14ac:dyDescent="0.35">
      <c r="T18678" s="44">
        <v>18677</v>
      </c>
    </row>
    <row r="18679" spans="20:20" x14ac:dyDescent="0.35">
      <c r="T18679" s="44">
        <v>18678</v>
      </c>
    </row>
    <row r="18680" spans="20:20" x14ac:dyDescent="0.35">
      <c r="T18680" s="44">
        <v>18679</v>
      </c>
    </row>
    <row r="18681" spans="20:20" x14ac:dyDescent="0.35">
      <c r="T18681" s="44">
        <v>18680</v>
      </c>
    </row>
    <row r="18682" spans="20:20" x14ac:dyDescent="0.35">
      <c r="T18682" s="44">
        <v>18681</v>
      </c>
    </row>
    <row r="18683" spans="20:20" x14ac:dyDescent="0.35">
      <c r="T18683" s="44">
        <v>18682</v>
      </c>
    </row>
    <row r="18684" spans="20:20" x14ac:dyDescent="0.35">
      <c r="T18684" s="44">
        <v>18683</v>
      </c>
    </row>
    <row r="18685" spans="20:20" x14ac:dyDescent="0.35">
      <c r="T18685" s="44">
        <v>18684</v>
      </c>
    </row>
    <row r="18686" spans="20:20" x14ac:dyDescent="0.35">
      <c r="T18686" s="44">
        <v>18685</v>
      </c>
    </row>
    <row r="18687" spans="20:20" x14ac:dyDescent="0.35">
      <c r="T18687" s="44">
        <v>18686</v>
      </c>
    </row>
    <row r="18688" spans="20:20" x14ac:dyDescent="0.35">
      <c r="T18688" s="44">
        <v>18687</v>
      </c>
    </row>
    <row r="18689" spans="20:20" x14ac:dyDescent="0.35">
      <c r="T18689" s="44">
        <v>18688</v>
      </c>
    </row>
    <row r="18690" spans="20:20" x14ac:dyDescent="0.35">
      <c r="T18690" s="44">
        <v>18689</v>
      </c>
    </row>
    <row r="18691" spans="20:20" x14ac:dyDescent="0.35">
      <c r="T18691" s="44">
        <v>18690</v>
      </c>
    </row>
    <row r="18692" spans="20:20" x14ac:dyDescent="0.35">
      <c r="T18692" s="44">
        <v>18691</v>
      </c>
    </row>
    <row r="18693" spans="20:20" x14ac:dyDescent="0.35">
      <c r="T18693" s="44">
        <v>18692</v>
      </c>
    </row>
    <row r="18694" spans="20:20" x14ac:dyDescent="0.35">
      <c r="T18694" s="44">
        <v>18693</v>
      </c>
    </row>
    <row r="18695" spans="20:20" x14ac:dyDescent="0.35">
      <c r="T18695" s="44">
        <v>18694</v>
      </c>
    </row>
    <row r="18696" spans="20:20" x14ac:dyDescent="0.35">
      <c r="T18696" s="44">
        <v>18695</v>
      </c>
    </row>
    <row r="18697" spans="20:20" x14ac:dyDescent="0.35">
      <c r="T18697" s="44">
        <v>18696</v>
      </c>
    </row>
    <row r="18698" spans="20:20" x14ac:dyDescent="0.35">
      <c r="T18698" s="44">
        <v>18697</v>
      </c>
    </row>
    <row r="18699" spans="20:20" x14ac:dyDescent="0.35">
      <c r="T18699" s="44">
        <v>18698</v>
      </c>
    </row>
    <row r="18700" spans="20:20" x14ac:dyDescent="0.35">
      <c r="T18700" s="44">
        <v>18699</v>
      </c>
    </row>
    <row r="18701" spans="20:20" x14ac:dyDescent="0.35">
      <c r="T18701" s="44">
        <v>18700</v>
      </c>
    </row>
    <row r="18702" spans="20:20" x14ac:dyDescent="0.35">
      <c r="T18702" s="44">
        <v>18701</v>
      </c>
    </row>
    <row r="18703" spans="20:20" x14ac:dyDescent="0.35">
      <c r="T18703" s="44">
        <v>18702</v>
      </c>
    </row>
    <row r="18704" spans="20:20" x14ac:dyDescent="0.35">
      <c r="T18704" s="44">
        <v>18703</v>
      </c>
    </row>
    <row r="18705" spans="20:20" x14ac:dyDescent="0.35">
      <c r="T18705" s="44">
        <v>18704</v>
      </c>
    </row>
    <row r="18706" spans="20:20" x14ac:dyDescent="0.35">
      <c r="T18706" s="44">
        <v>18705</v>
      </c>
    </row>
    <row r="18707" spans="20:20" x14ac:dyDescent="0.35">
      <c r="T18707" s="44">
        <v>18706</v>
      </c>
    </row>
    <row r="18708" spans="20:20" x14ac:dyDescent="0.35">
      <c r="T18708" s="44">
        <v>18707</v>
      </c>
    </row>
    <row r="18709" spans="20:20" x14ac:dyDescent="0.35">
      <c r="T18709" s="44">
        <v>18708</v>
      </c>
    </row>
    <row r="18710" spans="20:20" x14ac:dyDescent="0.35">
      <c r="T18710" s="44">
        <v>18709</v>
      </c>
    </row>
    <row r="18711" spans="20:20" x14ac:dyDescent="0.35">
      <c r="T18711" s="44">
        <v>18710</v>
      </c>
    </row>
    <row r="18712" spans="20:20" x14ac:dyDescent="0.35">
      <c r="T18712" s="44">
        <v>18711</v>
      </c>
    </row>
    <row r="18713" spans="20:20" x14ac:dyDescent="0.35">
      <c r="T18713" s="44">
        <v>18712</v>
      </c>
    </row>
    <row r="18714" spans="20:20" x14ac:dyDescent="0.35">
      <c r="T18714" s="44">
        <v>18713</v>
      </c>
    </row>
    <row r="18715" spans="20:20" x14ac:dyDescent="0.35">
      <c r="T18715" s="44">
        <v>18714</v>
      </c>
    </row>
    <row r="18716" spans="20:20" x14ac:dyDescent="0.35">
      <c r="T18716" s="44">
        <v>18715</v>
      </c>
    </row>
    <row r="18717" spans="20:20" x14ac:dyDescent="0.35">
      <c r="T18717" s="44">
        <v>18716</v>
      </c>
    </row>
    <row r="18718" spans="20:20" x14ac:dyDescent="0.35">
      <c r="T18718" s="44">
        <v>18717</v>
      </c>
    </row>
    <row r="18719" spans="20:20" x14ac:dyDescent="0.35">
      <c r="T18719" s="44">
        <v>18718</v>
      </c>
    </row>
    <row r="18720" spans="20:20" x14ac:dyDescent="0.35">
      <c r="T18720" s="44">
        <v>18719</v>
      </c>
    </row>
    <row r="18721" spans="20:20" x14ac:dyDescent="0.35">
      <c r="T18721" s="44">
        <v>18720</v>
      </c>
    </row>
    <row r="18722" spans="20:20" x14ac:dyDescent="0.35">
      <c r="T18722" s="44">
        <v>18721</v>
      </c>
    </row>
    <row r="18723" spans="20:20" x14ac:dyDescent="0.35">
      <c r="T18723" s="44">
        <v>18722</v>
      </c>
    </row>
    <row r="18724" spans="20:20" x14ac:dyDescent="0.35">
      <c r="T18724" s="44">
        <v>18723</v>
      </c>
    </row>
    <row r="18725" spans="20:20" x14ac:dyDescent="0.35">
      <c r="T18725" s="44">
        <v>18724</v>
      </c>
    </row>
    <row r="18726" spans="20:20" x14ac:dyDescent="0.35">
      <c r="T18726" s="44">
        <v>18725</v>
      </c>
    </row>
    <row r="18727" spans="20:20" x14ac:dyDescent="0.35">
      <c r="T18727" s="44">
        <v>18726</v>
      </c>
    </row>
    <row r="18728" spans="20:20" x14ac:dyDescent="0.35">
      <c r="T18728" s="44">
        <v>18727</v>
      </c>
    </row>
    <row r="18729" spans="20:20" x14ac:dyDescent="0.35">
      <c r="T18729" s="44">
        <v>18728</v>
      </c>
    </row>
    <row r="18730" spans="20:20" x14ac:dyDescent="0.35">
      <c r="T18730" s="44">
        <v>18729</v>
      </c>
    </row>
    <row r="18731" spans="20:20" x14ac:dyDescent="0.35">
      <c r="T18731" s="44">
        <v>18730</v>
      </c>
    </row>
    <row r="18732" spans="20:20" x14ac:dyDescent="0.35">
      <c r="T18732" s="44">
        <v>18731</v>
      </c>
    </row>
    <row r="18733" spans="20:20" x14ac:dyDescent="0.35">
      <c r="T18733" s="44">
        <v>18732</v>
      </c>
    </row>
    <row r="18734" spans="20:20" x14ac:dyDescent="0.35">
      <c r="T18734" s="44">
        <v>18733</v>
      </c>
    </row>
    <row r="18735" spans="20:20" x14ac:dyDescent="0.35">
      <c r="T18735" s="44">
        <v>18734</v>
      </c>
    </row>
    <row r="18736" spans="20:20" x14ac:dyDescent="0.35">
      <c r="T18736" s="44">
        <v>18735</v>
      </c>
    </row>
    <row r="18737" spans="20:20" x14ac:dyDescent="0.35">
      <c r="T18737" s="44">
        <v>18736</v>
      </c>
    </row>
    <row r="18738" spans="20:20" x14ac:dyDescent="0.35">
      <c r="T18738" s="44">
        <v>18737</v>
      </c>
    </row>
    <row r="18739" spans="20:20" x14ac:dyDescent="0.35">
      <c r="T18739" s="44">
        <v>18738</v>
      </c>
    </row>
    <row r="18740" spans="20:20" x14ac:dyDescent="0.35">
      <c r="T18740" s="44">
        <v>18739</v>
      </c>
    </row>
    <row r="18741" spans="20:20" x14ac:dyDescent="0.35">
      <c r="T18741" s="44">
        <v>18740</v>
      </c>
    </row>
    <row r="18742" spans="20:20" x14ac:dyDescent="0.35">
      <c r="T18742" s="44">
        <v>18741</v>
      </c>
    </row>
    <row r="18743" spans="20:20" x14ac:dyDescent="0.35">
      <c r="T18743" s="44">
        <v>18742</v>
      </c>
    </row>
    <row r="18744" spans="20:20" x14ac:dyDescent="0.35">
      <c r="T18744" s="44">
        <v>18743</v>
      </c>
    </row>
    <row r="18745" spans="20:20" x14ac:dyDescent="0.35">
      <c r="T18745" s="44">
        <v>18744</v>
      </c>
    </row>
    <row r="18746" spans="20:20" x14ac:dyDescent="0.35">
      <c r="T18746" s="44">
        <v>18745</v>
      </c>
    </row>
    <row r="18747" spans="20:20" x14ac:dyDescent="0.35">
      <c r="T18747" s="44">
        <v>18746</v>
      </c>
    </row>
    <row r="18748" spans="20:20" x14ac:dyDescent="0.35">
      <c r="T18748" s="44">
        <v>18747</v>
      </c>
    </row>
    <row r="18749" spans="20:20" x14ac:dyDescent="0.35">
      <c r="T18749" s="44">
        <v>18748</v>
      </c>
    </row>
    <row r="18750" spans="20:20" x14ac:dyDescent="0.35">
      <c r="T18750" s="44">
        <v>18749</v>
      </c>
    </row>
    <row r="18751" spans="20:20" x14ac:dyDescent="0.35">
      <c r="T18751" s="44">
        <v>18750</v>
      </c>
    </row>
    <row r="18752" spans="20:20" x14ac:dyDescent="0.35">
      <c r="T18752" s="44">
        <v>18751</v>
      </c>
    </row>
    <row r="18753" spans="20:20" x14ac:dyDescent="0.35">
      <c r="T18753" s="44">
        <v>18752</v>
      </c>
    </row>
    <row r="18754" spans="20:20" x14ac:dyDescent="0.35">
      <c r="T18754" s="44">
        <v>18753</v>
      </c>
    </row>
    <row r="18755" spans="20:20" x14ac:dyDescent="0.35">
      <c r="T18755" s="44">
        <v>18754</v>
      </c>
    </row>
    <row r="18756" spans="20:20" x14ac:dyDescent="0.35">
      <c r="T18756" s="44">
        <v>18755</v>
      </c>
    </row>
    <row r="18757" spans="20:20" x14ac:dyDescent="0.35">
      <c r="T18757" s="44">
        <v>18756</v>
      </c>
    </row>
    <row r="18758" spans="20:20" x14ac:dyDescent="0.35">
      <c r="T18758" s="44">
        <v>18757</v>
      </c>
    </row>
    <row r="18759" spans="20:20" x14ac:dyDescent="0.35">
      <c r="T18759" s="44">
        <v>18758</v>
      </c>
    </row>
    <row r="18760" spans="20:20" x14ac:dyDescent="0.35">
      <c r="T18760" s="44">
        <v>18759</v>
      </c>
    </row>
    <row r="18761" spans="20:20" x14ac:dyDescent="0.35">
      <c r="T18761" s="44">
        <v>18760</v>
      </c>
    </row>
    <row r="18762" spans="20:20" x14ac:dyDescent="0.35">
      <c r="T18762" s="44">
        <v>18761</v>
      </c>
    </row>
    <row r="18763" spans="20:20" x14ac:dyDescent="0.35">
      <c r="T18763" s="44">
        <v>18762</v>
      </c>
    </row>
    <row r="18764" spans="20:20" x14ac:dyDescent="0.35">
      <c r="T18764" s="44">
        <v>18763</v>
      </c>
    </row>
    <row r="18765" spans="20:20" x14ac:dyDescent="0.35">
      <c r="T18765" s="44">
        <v>18764</v>
      </c>
    </row>
    <row r="18766" spans="20:20" x14ac:dyDescent="0.35">
      <c r="T18766" s="44">
        <v>18765</v>
      </c>
    </row>
    <row r="18767" spans="20:20" x14ac:dyDescent="0.35">
      <c r="T18767" s="44">
        <v>18766</v>
      </c>
    </row>
    <row r="18768" spans="20:20" x14ac:dyDescent="0.35">
      <c r="T18768" s="44">
        <v>18767</v>
      </c>
    </row>
    <row r="18769" spans="20:20" x14ac:dyDescent="0.35">
      <c r="T18769" s="44">
        <v>18768</v>
      </c>
    </row>
    <row r="18770" spans="20:20" x14ac:dyDescent="0.35">
      <c r="T18770" s="44">
        <v>18769</v>
      </c>
    </row>
    <row r="18771" spans="20:20" x14ac:dyDescent="0.35">
      <c r="T18771" s="44">
        <v>18770</v>
      </c>
    </row>
    <row r="18772" spans="20:20" x14ac:dyDescent="0.35">
      <c r="T18772" s="44">
        <v>18771</v>
      </c>
    </row>
    <row r="18773" spans="20:20" x14ac:dyDescent="0.35">
      <c r="T18773" s="44">
        <v>18772</v>
      </c>
    </row>
    <row r="18774" spans="20:20" x14ac:dyDescent="0.35">
      <c r="T18774" s="44">
        <v>18773</v>
      </c>
    </row>
    <row r="18775" spans="20:20" x14ac:dyDescent="0.35">
      <c r="T18775" s="44">
        <v>18774</v>
      </c>
    </row>
    <row r="18776" spans="20:20" x14ac:dyDescent="0.35">
      <c r="T18776" s="44">
        <v>18775</v>
      </c>
    </row>
    <row r="18777" spans="20:20" x14ac:dyDescent="0.35">
      <c r="T18777" s="44">
        <v>18776</v>
      </c>
    </row>
    <row r="18778" spans="20:20" x14ac:dyDescent="0.35">
      <c r="T18778" s="44">
        <v>18777</v>
      </c>
    </row>
    <row r="18779" spans="20:20" x14ac:dyDescent="0.35">
      <c r="T18779" s="44">
        <v>18778</v>
      </c>
    </row>
    <row r="18780" spans="20:20" x14ac:dyDescent="0.35">
      <c r="T18780" s="44">
        <v>18779</v>
      </c>
    </row>
    <row r="18781" spans="20:20" x14ac:dyDescent="0.35">
      <c r="T18781" s="44">
        <v>18780</v>
      </c>
    </row>
    <row r="18782" spans="20:20" x14ac:dyDescent="0.35">
      <c r="T18782" s="44">
        <v>18781</v>
      </c>
    </row>
    <row r="18783" spans="20:20" x14ac:dyDescent="0.35">
      <c r="T18783" s="44">
        <v>18782</v>
      </c>
    </row>
    <row r="18784" spans="20:20" x14ac:dyDescent="0.35">
      <c r="T18784" s="44">
        <v>18783</v>
      </c>
    </row>
    <row r="18785" spans="20:20" x14ac:dyDescent="0.35">
      <c r="T18785" s="44">
        <v>18784</v>
      </c>
    </row>
    <row r="18786" spans="20:20" x14ac:dyDescent="0.35">
      <c r="T18786" s="44">
        <v>18785</v>
      </c>
    </row>
    <row r="18787" spans="20:20" x14ac:dyDescent="0.35">
      <c r="T18787" s="44">
        <v>18786</v>
      </c>
    </row>
    <row r="18788" spans="20:20" x14ac:dyDescent="0.35">
      <c r="T18788" s="44">
        <v>18787</v>
      </c>
    </row>
    <row r="18789" spans="20:20" x14ac:dyDescent="0.35">
      <c r="T18789" s="44">
        <v>18788</v>
      </c>
    </row>
    <row r="18790" spans="20:20" x14ac:dyDescent="0.35">
      <c r="T18790" s="44">
        <v>18789</v>
      </c>
    </row>
    <row r="18791" spans="20:20" x14ac:dyDescent="0.35">
      <c r="T18791" s="44">
        <v>18790</v>
      </c>
    </row>
    <row r="18792" spans="20:20" x14ac:dyDescent="0.35">
      <c r="T18792" s="44">
        <v>18791</v>
      </c>
    </row>
    <row r="18793" spans="20:20" x14ac:dyDescent="0.35">
      <c r="T18793" s="44">
        <v>18792</v>
      </c>
    </row>
    <row r="18794" spans="20:20" x14ac:dyDescent="0.35">
      <c r="T18794" s="44">
        <v>18793</v>
      </c>
    </row>
    <row r="18795" spans="20:20" x14ac:dyDescent="0.35">
      <c r="T18795" s="44">
        <v>18794</v>
      </c>
    </row>
    <row r="18796" spans="20:20" x14ac:dyDescent="0.35">
      <c r="T18796" s="44">
        <v>18795</v>
      </c>
    </row>
    <row r="18797" spans="20:20" x14ac:dyDescent="0.35">
      <c r="T18797" s="44">
        <v>18796</v>
      </c>
    </row>
    <row r="18798" spans="20:20" x14ac:dyDescent="0.35">
      <c r="T18798" s="44">
        <v>18797</v>
      </c>
    </row>
    <row r="18799" spans="20:20" x14ac:dyDescent="0.35">
      <c r="T18799" s="44">
        <v>18798</v>
      </c>
    </row>
    <row r="18800" spans="20:20" x14ac:dyDescent="0.35">
      <c r="T18800" s="44">
        <v>18799</v>
      </c>
    </row>
    <row r="18801" spans="20:20" x14ac:dyDescent="0.35">
      <c r="T18801" s="44">
        <v>18800</v>
      </c>
    </row>
    <row r="18802" spans="20:20" x14ac:dyDescent="0.35">
      <c r="T18802" s="44">
        <v>18801</v>
      </c>
    </row>
    <row r="18803" spans="20:20" x14ac:dyDescent="0.35">
      <c r="T18803" s="44">
        <v>18802</v>
      </c>
    </row>
    <row r="18804" spans="20:20" x14ac:dyDescent="0.35">
      <c r="T18804" s="44">
        <v>18803</v>
      </c>
    </row>
    <row r="18805" spans="20:20" x14ac:dyDescent="0.35">
      <c r="T18805" s="44">
        <v>18804</v>
      </c>
    </row>
    <row r="18806" spans="20:20" x14ac:dyDescent="0.35">
      <c r="T18806" s="44">
        <v>18805</v>
      </c>
    </row>
    <row r="18807" spans="20:20" x14ac:dyDescent="0.35">
      <c r="T18807" s="44">
        <v>18806</v>
      </c>
    </row>
    <row r="18808" spans="20:20" x14ac:dyDescent="0.35">
      <c r="T18808" s="44">
        <v>18807</v>
      </c>
    </row>
    <row r="18809" spans="20:20" x14ac:dyDescent="0.35">
      <c r="T18809" s="44">
        <v>18808</v>
      </c>
    </row>
    <row r="18810" spans="20:20" x14ac:dyDescent="0.35">
      <c r="T18810" s="44">
        <v>18809</v>
      </c>
    </row>
    <row r="18811" spans="20:20" x14ac:dyDescent="0.35">
      <c r="T18811" s="44">
        <v>18810</v>
      </c>
    </row>
    <row r="18812" spans="20:20" x14ac:dyDescent="0.35">
      <c r="T18812" s="44">
        <v>18811</v>
      </c>
    </row>
    <row r="18813" spans="20:20" x14ac:dyDescent="0.35">
      <c r="T18813" s="44">
        <v>18812</v>
      </c>
    </row>
    <row r="18814" spans="20:20" x14ac:dyDescent="0.35">
      <c r="T18814" s="44">
        <v>18813</v>
      </c>
    </row>
    <row r="18815" spans="20:20" x14ac:dyDescent="0.35">
      <c r="T18815" s="44">
        <v>18814</v>
      </c>
    </row>
    <row r="18816" spans="20:20" x14ac:dyDescent="0.35">
      <c r="T18816" s="44">
        <v>18815</v>
      </c>
    </row>
    <row r="18817" spans="20:20" x14ac:dyDescent="0.35">
      <c r="T18817" s="44">
        <v>18816</v>
      </c>
    </row>
    <row r="18818" spans="20:20" x14ac:dyDescent="0.35">
      <c r="T18818" s="44">
        <v>18817</v>
      </c>
    </row>
    <row r="18819" spans="20:20" x14ac:dyDescent="0.35">
      <c r="T18819" s="44">
        <v>18818</v>
      </c>
    </row>
    <row r="18820" spans="20:20" x14ac:dyDescent="0.35">
      <c r="T18820" s="44">
        <v>18819</v>
      </c>
    </row>
    <row r="18821" spans="20:20" x14ac:dyDescent="0.35">
      <c r="T18821" s="44">
        <v>18820</v>
      </c>
    </row>
    <row r="18822" spans="20:20" x14ac:dyDescent="0.35">
      <c r="T18822" s="44">
        <v>18821</v>
      </c>
    </row>
    <row r="18823" spans="20:20" x14ac:dyDescent="0.35">
      <c r="T18823" s="44">
        <v>18822</v>
      </c>
    </row>
    <row r="18824" spans="20:20" x14ac:dyDescent="0.35">
      <c r="T18824" s="44">
        <v>18823</v>
      </c>
    </row>
    <row r="18825" spans="20:20" x14ac:dyDescent="0.35">
      <c r="T18825" s="44">
        <v>18824</v>
      </c>
    </row>
    <row r="18826" spans="20:20" x14ac:dyDescent="0.35">
      <c r="T18826" s="44">
        <v>18825</v>
      </c>
    </row>
    <row r="18827" spans="20:20" x14ac:dyDescent="0.35">
      <c r="T18827" s="44">
        <v>18826</v>
      </c>
    </row>
    <row r="18828" spans="20:20" x14ac:dyDescent="0.35">
      <c r="T18828" s="44">
        <v>18827</v>
      </c>
    </row>
    <row r="18829" spans="20:20" x14ac:dyDescent="0.35">
      <c r="T18829" s="44">
        <v>18828</v>
      </c>
    </row>
    <row r="18830" spans="20:20" x14ac:dyDescent="0.35">
      <c r="T18830" s="44">
        <v>18829</v>
      </c>
    </row>
    <row r="18831" spans="20:20" x14ac:dyDescent="0.35">
      <c r="T18831" s="44">
        <v>18830</v>
      </c>
    </row>
    <row r="18832" spans="20:20" x14ac:dyDescent="0.35">
      <c r="T18832" s="44">
        <v>18831</v>
      </c>
    </row>
    <row r="18833" spans="20:20" x14ac:dyDescent="0.35">
      <c r="T18833" s="44">
        <v>18832</v>
      </c>
    </row>
    <row r="18834" spans="20:20" x14ac:dyDescent="0.35">
      <c r="T18834" s="44">
        <v>18833</v>
      </c>
    </row>
    <row r="18835" spans="20:20" x14ac:dyDescent="0.35">
      <c r="T18835" s="44">
        <v>18834</v>
      </c>
    </row>
    <row r="18836" spans="20:20" x14ac:dyDescent="0.35">
      <c r="T18836" s="44">
        <v>18835</v>
      </c>
    </row>
    <row r="18837" spans="20:20" x14ac:dyDescent="0.35">
      <c r="T18837" s="44">
        <v>18836</v>
      </c>
    </row>
    <row r="18838" spans="20:20" x14ac:dyDescent="0.35">
      <c r="T18838" s="44">
        <v>18837</v>
      </c>
    </row>
    <row r="18839" spans="20:20" x14ac:dyDescent="0.35">
      <c r="T18839" s="44">
        <v>18838</v>
      </c>
    </row>
    <row r="18840" spans="20:20" x14ac:dyDescent="0.35">
      <c r="T18840" s="44">
        <v>18839</v>
      </c>
    </row>
    <row r="18841" spans="20:20" x14ac:dyDescent="0.35">
      <c r="T18841" s="44">
        <v>18840</v>
      </c>
    </row>
    <row r="18842" spans="20:20" x14ac:dyDescent="0.35">
      <c r="T18842" s="44">
        <v>18841</v>
      </c>
    </row>
    <row r="18843" spans="20:20" x14ac:dyDescent="0.35">
      <c r="T18843" s="44">
        <v>18842</v>
      </c>
    </row>
    <row r="18844" spans="20:20" x14ac:dyDescent="0.35">
      <c r="T18844" s="44">
        <v>18843</v>
      </c>
    </row>
    <row r="18845" spans="20:20" x14ac:dyDescent="0.35">
      <c r="T18845" s="44">
        <v>18844</v>
      </c>
    </row>
    <row r="18846" spans="20:20" x14ac:dyDescent="0.35">
      <c r="T18846" s="44">
        <v>18845</v>
      </c>
    </row>
    <row r="18847" spans="20:20" x14ac:dyDescent="0.35">
      <c r="T18847" s="44">
        <v>18846</v>
      </c>
    </row>
    <row r="18848" spans="20:20" x14ac:dyDescent="0.35">
      <c r="T18848" s="44">
        <v>18847</v>
      </c>
    </row>
    <row r="18849" spans="20:20" x14ac:dyDescent="0.35">
      <c r="T18849" s="44">
        <v>18848</v>
      </c>
    </row>
    <row r="18850" spans="20:20" x14ac:dyDescent="0.35">
      <c r="T18850" s="44">
        <v>18849</v>
      </c>
    </row>
    <row r="18851" spans="20:20" x14ac:dyDescent="0.35">
      <c r="T18851" s="44">
        <v>18850</v>
      </c>
    </row>
    <row r="18852" spans="20:20" x14ac:dyDescent="0.35">
      <c r="T18852" s="44">
        <v>18851</v>
      </c>
    </row>
    <row r="18853" spans="20:20" x14ac:dyDescent="0.35">
      <c r="T18853" s="44">
        <v>18852</v>
      </c>
    </row>
    <row r="18854" spans="20:20" x14ac:dyDescent="0.35">
      <c r="T18854" s="44">
        <v>18853</v>
      </c>
    </row>
    <row r="18855" spans="20:20" x14ac:dyDescent="0.35">
      <c r="T18855" s="44">
        <v>18854</v>
      </c>
    </row>
    <row r="18856" spans="20:20" x14ac:dyDescent="0.35">
      <c r="T18856" s="44">
        <v>18855</v>
      </c>
    </row>
    <row r="18857" spans="20:20" x14ac:dyDescent="0.35">
      <c r="T18857" s="44">
        <v>18856</v>
      </c>
    </row>
    <row r="18858" spans="20:20" x14ac:dyDescent="0.35">
      <c r="T18858" s="44">
        <v>18857</v>
      </c>
    </row>
    <row r="18859" spans="20:20" x14ac:dyDescent="0.35">
      <c r="T18859" s="44">
        <v>18858</v>
      </c>
    </row>
    <row r="18860" spans="20:20" x14ac:dyDescent="0.35">
      <c r="T18860" s="44">
        <v>18859</v>
      </c>
    </row>
    <row r="18861" spans="20:20" x14ac:dyDescent="0.35">
      <c r="T18861" s="44">
        <v>18860</v>
      </c>
    </row>
    <row r="18862" spans="20:20" x14ac:dyDescent="0.35">
      <c r="T18862" s="44">
        <v>18861</v>
      </c>
    </row>
    <row r="18863" spans="20:20" x14ac:dyDescent="0.35">
      <c r="T18863" s="44">
        <v>18862</v>
      </c>
    </row>
    <row r="18864" spans="20:20" x14ac:dyDescent="0.35">
      <c r="T18864" s="44">
        <v>18863</v>
      </c>
    </row>
    <row r="18865" spans="20:20" x14ac:dyDescent="0.35">
      <c r="T18865" s="44">
        <v>18864</v>
      </c>
    </row>
    <row r="18866" spans="20:20" x14ac:dyDescent="0.35">
      <c r="T18866" s="44">
        <v>18865</v>
      </c>
    </row>
    <row r="18867" spans="20:20" x14ac:dyDescent="0.35">
      <c r="T18867" s="44">
        <v>18866</v>
      </c>
    </row>
    <row r="18868" spans="20:20" x14ac:dyDescent="0.35">
      <c r="T18868" s="44">
        <v>18867</v>
      </c>
    </row>
    <row r="18869" spans="20:20" x14ac:dyDescent="0.35">
      <c r="T18869" s="44">
        <v>18868</v>
      </c>
    </row>
    <row r="18870" spans="20:20" x14ac:dyDescent="0.35">
      <c r="T18870" s="44">
        <v>18869</v>
      </c>
    </row>
    <row r="18871" spans="20:20" x14ac:dyDescent="0.35">
      <c r="T18871" s="44">
        <v>18870</v>
      </c>
    </row>
    <row r="18872" spans="20:20" x14ac:dyDescent="0.35">
      <c r="T18872" s="44">
        <v>18871</v>
      </c>
    </row>
    <row r="18873" spans="20:20" x14ac:dyDescent="0.35">
      <c r="T18873" s="44">
        <v>18872</v>
      </c>
    </row>
    <row r="18874" spans="20:20" x14ac:dyDescent="0.35">
      <c r="T18874" s="44">
        <v>18873</v>
      </c>
    </row>
    <row r="18875" spans="20:20" x14ac:dyDescent="0.35">
      <c r="T18875" s="44">
        <v>18874</v>
      </c>
    </row>
    <row r="18876" spans="20:20" x14ac:dyDescent="0.35">
      <c r="T18876" s="44">
        <v>18875</v>
      </c>
    </row>
    <row r="18877" spans="20:20" x14ac:dyDescent="0.35">
      <c r="T18877" s="44">
        <v>18876</v>
      </c>
    </row>
    <row r="18878" spans="20:20" x14ac:dyDescent="0.35">
      <c r="T18878" s="44">
        <v>18877</v>
      </c>
    </row>
    <row r="18879" spans="20:20" x14ac:dyDescent="0.35">
      <c r="T18879" s="44">
        <v>18878</v>
      </c>
    </row>
    <row r="18880" spans="20:20" x14ac:dyDescent="0.35">
      <c r="T18880" s="44">
        <v>18879</v>
      </c>
    </row>
    <row r="18881" spans="20:20" x14ac:dyDescent="0.35">
      <c r="T18881" s="44">
        <v>18880</v>
      </c>
    </row>
    <row r="18882" spans="20:20" x14ac:dyDescent="0.35">
      <c r="T18882" s="44">
        <v>18881</v>
      </c>
    </row>
    <row r="18883" spans="20:20" x14ac:dyDescent="0.35">
      <c r="T18883" s="44">
        <v>18882</v>
      </c>
    </row>
    <row r="18884" spans="20:20" x14ac:dyDescent="0.35">
      <c r="T18884" s="44">
        <v>18883</v>
      </c>
    </row>
    <row r="18885" spans="20:20" x14ac:dyDescent="0.35">
      <c r="T18885" s="44">
        <v>18884</v>
      </c>
    </row>
    <row r="18886" spans="20:20" x14ac:dyDescent="0.35">
      <c r="T18886" s="44">
        <v>18885</v>
      </c>
    </row>
    <row r="18887" spans="20:20" x14ac:dyDescent="0.35">
      <c r="T18887" s="44">
        <v>18886</v>
      </c>
    </row>
    <row r="18888" spans="20:20" x14ac:dyDescent="0.35">
      <c r="T18888" s="44">
        <v>18887</v>
      </c>
    </row>
    <row r="18889" spans="20:20" x14ac:dyDescent="0.35">
      <c r="T18889" s="44">
        <v>18888</v>
      </c>
    </row>
    <row r="18890" spans="20:20" x14ac:dyDescent="0.35">
      <c r="T18890" s="44">
        <v>18889</v>
      </c>
    </row>
    <row r="18891" spans="20:20" x14ac:dyDescent="0.35">
      <c r="T18891" s="44">
        <v>18890</v>
      </c>
    </row>
    <row r="18892" spans="20:20" x14ac:dyDescent="0.35">
      <c r="T18892" s="44">
        <v>18891</v>
      </c>
    </row>
    <row r="18893" spans="20:20" x14ac:dyDescent="0.35">
      <c r="T18893" s="44">
        <v>18892</v>
      </c>
    </row>
    <row r="18894" spans="20:20" x14ac:dyDescent="0.35">
      <c r="T18894" s="44">
        <v>18893</v>
      </c>
    </row>
    <row r="18895" spans="20:20" x14ac:dyDescent="0.35">
      <c r="T18895" s="44">
        <v>18894</v>
      </c>
    </row>
    <row r="18896" spans="20:20" x14ac:dyDescent="0.35">
      <c r="T18896" s="44">
        <v>18895</v>
      </c>
    </row>
    <row r="18897" spans="20:20" x14ac:dyDescent="0.35">
      <c r="T18897" s="44">
        <v>18896</v>
      </c>
    </row>
    <row r="18898" spans="20:20" x14ac:dyDescent="0.35">
      <c r="T18898" s="44">
        <v>18897</v>
      </c>
    </row>
    <row r="18899" spans="20:20" x14ac:dyDescent="0.35">
      <c r="T18899" s="44">
        <v>18898</v>
      </c>
    </row>
    <row r="18900" spans="20:20" x14ac:dyDescent="0.35">
      <c r="T18900" s="44">
        <v>18899</v>
      </c>
    </row>
    <row r="18901" spans="20:20" x14ac:dyDescent="0.35">
      <c r="T18901" s="44">
        <v>18900</v>
      </c>
    </row>
    <row r="18902" spans="20:20" x14ac:dyDescent="0.35">
      <c r="T18902" s="44">
        <v>18901</v>
      </c>
    </row>
    <row r="18903" spans="20:20" x14ac:dyDescent="0.35">
      <c r="T18903" s="44">
        <v>18902</v>
      </c>
    </row>
    <row r="18904" spans="20:20" x14ac:dyDescent="0.35">
      <c r="T18904" s="44">
        <v>18903</v>
      </c>
    </row>
    <row r="18905" spans="20:20" x14ac:dyDescent="0.35">
      <c r="T18905" s="44">
        <v>18904</v>
      </c>
    </row>
    <row r="18906" spans="20:20" x14ac:dyDescent="0.35">
      <c r="T18906" s="44">
        <v>18905</v>
      </c>
    </row>
    <row r="18907" spans="20:20" x14ac:dyDescent="0.35">
      <c r="T18907" s="44">
        <v>18906</v>
      </c>
    </row>
    <row r="18908" spans="20:20" x14ac:dyDescent="0.35">
      <c r="T18908" s="44">
        <v>18907</v>
      </c>
    </row>
    <row r="18909" spans="20:20" x14ac:dyDescent="0.35">
      <c r="T18909" s="44">
        <v>18908</v>
      </c>
    </row>
    <row r="18910" spans="20:20" x14ac:dyDescent="0.35">
      <c r="T18910" s="44">
        <v>18909</v>
      </c>
    </row>
    <row r="18911" spans="20:20" x14ac:dyDescent="0.35">
      <c r="T18911" s="44">
        <v>18910</v>
      </c>
    </row>
    <row r="18912" spans="20:20" x14ac:dyDescent="0.35">
      <c r="T18912" s="44">
        <v>18911</v>
      </c>
    </row>
    <row r="18913" spans="20:20" x14ac:dyDescent="0.35">
      <c r="T18913" s="44">
        <v>18912</v>
      </c>
    </row>
    <row r="18914" spans="20:20" x14ac:dyDescent="0.35">
      <c r="T18914" s="44">
        <v>18913</v>
      </c>
    </row>
    <row r="18915" spans="20:20" x14ac:dyDescent="0.35">
      <c r="T18915" s="44">
        <v>18914</v>
      </c>
    </row>
    <row r="18916" spans="20:20" x14ac:dyDescent="0.35">
      <c r="T18916" s="44">
        <v>18915</v>
      </c>
    </row>
    <row r="18917" spans="20:20" x14ac:dyDescent="0.35">
      <c r="T18917" s="44">
        <v>18916</v>
      </c>
    </row>
    <row r="18918" spans="20:20" x14ac:dyDescent="0.35">
      <c r="T18918" s="44">
        <v>18917</v>
      </c>
    </row>
    <row r="18919" spans="20:20" x14ac:dyDescent="0.35">
      <c r="T18919" s="44">
        <v>18918</v>
      </c>
    </row>
    <row r="18920" spans="20:20" x14ac:dyDescent="0.35">
      <c r="T18920" s="44">
        <v>18919</v>
      </c>
    </row>
    <row r="18921" spans="20:20" x14ac:dyDescent="0.35">
      <c r="T18921" s="44">
        <v>18920</v>
      </c>
    </row>
    <row r="18922" spans="20:20" x14ac:dyDescent="0.35">
      <c r="T18922" s="44">
        <v>18921</v>
      </c>
    </row>
    <row r="18923" spans="20:20" x14ac:dyDescent="0.35">
      <c r="T18923" s="44">
        <v>18922</v>
      </c>
    </row>
    <row r="18924" spans="20:20" x14ac:dyDescent="0.35">
      <c r="T18924" s="44">
        <v>18923</v>
      </c>
    </row>
    <row r="18925" spans="20:20" x14ac:dyDescent="0.35">
      <c r="T18925" s="44">
        <v>18924</v>
      </c>
    </row>
    <row r="18926" spans="20:20" x14ac:dyDescent="0.35">
      <c r="T18926" s="44">
        <v>18925</v>
      </c>
    </row>
    <row r="18927" spans="20:20" x14ac:dyDescent="0.35">
      <c r="T18927" s="44">
        <v>18926</v>
      </c>
    </row>
    <row r="18928" spans="20:20" x14ac:dyDescent="0.35">
      <c r="T18928" s="44">
        <v>18927</v>
      </c>
    </row>
    <row r="18929" spans="20:20" x14ac:dyDescent="0.35">
      <c r="T18929" s="44">
        <v>18928</v>
      </c>
    </row>
    <row r="18930" spans="20:20" x14ac:dyDescent="0.35">
      <c r="T18930" s="44">
        <v>18929</v>
      </c>
    </row>
    <row r="18931" spans="20:20" x14ac:dyDescent="0.35">
      <c r="T18931" s="44">
        <v>18930</v>
      </c>
    </row>
    <row r="18932" spans="20:20" x14ac:dyDescent="0.35">
      <c r="T18932" s="44">
        <v>18931</v>
      </c>
    </row>
    <row r="18933" spans="20:20" x14ac:dyDescent="0.35">
      <c r="T18933" s="44">
        <v>18932</v>
      </c>
    </row>
    <row r="18934" spans="20:20" x14ac:dyDescent="0.35">
      <c r="T18934" s="44">
        <v>18933</v>
      </c>
    </row>
    <row r="18935" spans="20:20" x14ac:dyDescent="0.35">
      <c r="T18935" s="44">
        <v>18934</v>
      </c>
    </row>
    <row r="18936" spans="20:20" x14ac:dyDescent="0.35">
      <c r="T18936" s="44">
        <v>18935</v>
      </c>
    </row>
    <row r="18937" spans="20:20" x14ac:dyDescent="0.35">
      <c r="T18937" s="44">
        <v>18936</v>
      </c>
    </row>
    <row r="18938" spans="20:20" x14ac:dyDescent="0.35">
      <c r="T18938" s="44">
        <v>18937</v>
      </c>
    </row>
    <row r="18939" spans="20:20" x14ac:dyDescent="0.35">
      <c r="T18939" s="44">
        <v>18938</v>
      </c>
    </row>
    <row r="18940" spans="20:20" x14ac:dyDescent="0.35">
      <c r="T18940" s="44">
        <v>18939</v>
      </c>
    </row>
    <row r="18941" spans="20:20" x14ac:dyDescent="0.35">
      <c r="T18941" s="44">
        <v>18940</v>
      </c>
    </row>
    <row r="18942" spans="20:20" x14ac:dyDescent="0.35">
      <c r="T18942" s="44">
        <v>18941</v>
      </c>
    </row>
    <row r="18943" spans="20:20" x14ac:dyDescent="0.35">
      <c r="T18943" s="44">
        <v>18942</v>
      </c>
    </row>
    <row r="18944" spans="20:20" x14ac:dyDescent="0.35">
      <c r="T18944" s="44">
        <v>18943</v>
      </c>
    </row>
    <row r="18945" spans="20:20" x14ac:dyDescent="0.35">
      <c r="T18945" s="44">
        <v>18944</v>
      </c>
    </row>
    <row r="18946" spans="20:20" x14ac:dyDescent="0.35">
      <c r="T18946" s="44">
        <v>18945</v>
      </c>
    </row>
    <row r="18947" spans="20:20" x14ac:dyDescent="0.35">
      <c r="T18947" s="44">
        <v>18946</v>
      </c>
    </row>
    <row r="18948" spans="20:20" x14ac:dyDescent="0.35">
      <c r="T18948" s="44">
        <v>18947</v>
      </c>
    </row>
    <row r="18949" spans="20:20" x14ac:dyDescent="0.35">
      <c r="T18949" s="44">
        <v>18948</v>
      </c>
    </row>
    <row r="18950" spans="20:20" x14ac:dyDescent="0.35">
      <c r="T18950" s="44">
        <v>18949</v>
      </c>
    </row>
    <row r="18951" spans="20:20" x14ac:dyDescent="0.35">
      <c r="T18951" s="44">
        <v>18950</v>
      </c>
    </row>
    <row r="18952" spans="20:20" x14ac:dyDescent="0.35">
      <c r="T18952" s="44">
        <v>18951</v>
      </c>
    </row>
    <row r="18953" spans="20:20" x14ac:dyDescent="0.35">
      <c r="T18953" s="44">
        <v>18952</v>
      </c>
    </row>
    <row r="18954" spans="20:20" x14ac:dyDescent="0.35">
      <c r="T18954" s="44">
        <v>18953</v>
      </c>
    </row>
    <row r="18955" spans="20:20" x14ac:dyDescent="0.35">
      <c r="T18955" s="44">
        <v>18954</v>
      </c>
    </row>
    <row r="18956" spans="20:20" x14ac:dyDescent="0.35">
      <c r="T18956" s="44">
        <v>18955</v>
      </c>
    </row>
    <row r="18957" spans="20:20" x14ac:dyDescent="0.35">
      <c r="T18957" s="44">
        <v>18956</v>
      </c>
    </row>
    <row r="18958" spans="20:20" x14ac:dyDescent="0.35">
      <c r="T18958" s="44">
        <v>18957</v>
      </c>
    </row>
    <row r="18959" spans="20:20" x14ac:dyDescent="0.35">
      <c r="T18959" s="44">
        <v>18958</v>
      </c>
    </row>
    <row r="18960" spans="20:20" x14ac:dyDescent="0.35">
      <c r="T18960" s="44">
        <v>18959</v>
      </c>
    </row>
    <row r="18961" spans="20:20" x14ac:dyDescent="0.35">
      <c r="T18961" s="44">
        <v>18960</v>
      </c>
    </row>
    <row r="18962" spans="20:20" x14ac:dyDescent="0.35">
      <c r="T18962" s="44">
        <v>18961</v>
      </c>
    </row>
    <row r="18963" spans="20:20" x14ac:dyDescent="0.35">
      <c r="T18963" s="44">
        <v>18962</v>
      </c>
    </row>
    <row r="18964" spans="20:20" x14ac:dyDescent="0.35">
      <c r="T18964" s="44">
        <v>18963</v>
      </c>
    </row>
    <row r="18965" spans="20:20" x14ac:dyDescent="0.35">
      <c r="T18965" s="44">
        <v>18964</v>
      </c>
    </row>
    <row r="18966" spans="20:20" x14ac:dyDescent="0.35">
      <c r="T18966" s="44">
        <v>18965</v>
      </c>
    </row>
    <row r="18967" spans="20:20" x14ac:dyDescent="0.35">
      <c r="T18967" s="44">
        <v>18966</v>
      </c>
    </row>
    <row r="18968" spans="20:20" x14ac:dyDescent="0.35">
      <c r="T18968" s="44">
        <v>18967</v>
      </c>
    </row>
    <row r="18969" spans="20:20" x14ac:dyDescent="0.35">
      <c r="T18969" s="44">
        <v>18968</v>
      </c>
    </row>
    <row r="18970" spans="20:20" x14ac:dyDescent="0.35">
      <c r="T18970" s="44">
        <v>18969</v>
      </c>
    </row>
    <row r="18971" spans="20:20" x14ac:dyDescent="0.35">
      <c r="T18971" s="44">
        <v>18970</v>
      </c>
    </row>
    <row r="18972" spans="20:20" x14ac:dyDescent="0.35">
      <c r="T18972" s="44">
        <v>18971</v>
      </c>
    </row>
    <row r="18973" spans="20:20" x14ac:dyDescent="0.35">
      <c r="T18973" s="44">
        <v>18972</v>
      </c>
    </row>
    <row r="18974" spans="20:20" x14ac:dyDescent="0.35">
      <c r="T18974" s="44">
        <v>18973</v>
      </c>
    </row>
    <row r="18975" spans="20:20" x14ac:dyDescent="0.35">
      <c r="T18975" s="44">
        <v>18974</v>
      </c>
    </row>
    <row r="18976" spans="20:20" x14ac:dyDescent="0.35">
      <c r="T18976" s="44">
        <v>18975</v>
      </c>
    </row>
    <row r="18977" spans="20:20" x14ac:dyDescent="0.35">
      <c r="T18977" s="44">
        <v>18976</v>
      </c>
    </row>
    <row r="18978" spans="20:20" x14ac:dyDescent="0.35">
      <c r="T18978" s="44">
        <v>18977</v>
      </c>
    </row>
    <row r="18979" spans="20:20" x14ac:dyDescent="0.35">
      <c r="T18979" s="44">
        <v>18978</v>
      </c>
    </row>
    <row r="18980" spans="20:20" x14ac:dyDescent="0.35">
      <c r="T18980" s="44">
        <v>18979</v>
      </c>
    </row>
    <row r="18981" spans="20:20" x14ac:dyDescent="0.35">
      <c r="T18981" s="44">
        <v>18980</v>
      </c>
    </row>
    <row r="18982" spans="20:20" x14ac:dyDescent="0.35">
      <c r="T18982" s="44">
        <v>18981</v>
      </c>
    </row>
    <row r="18983" spans="20:20" x14ac:dyDescent="0.35">
      <c r="T18983" s="44">
        <v>18982</v>
      </c>
    </row>
    <row r="18984" spans="20:20" x14ac:dyDescent="0.35">
      <c r="T18984" s="44">
        <v>18983</v>
      </c>
    </row>
    <row r="18985" spans="20:20" x14ac:dyDescent="0.35">
      <c r="T18985" s="44">
        <v>18984</v>
      </c>
    </row>
    <row r="18986" spans="20:20" x14ac:dyDescent="0.35">
      <c r="T18986" s="44">
        <v>18985</v>
      </c>
    </row>
    <row r="18987" spans="20:20" x14ac:dyDescent="0.35">
      <c r="T18987" s="44">
        <v>18986</v>
      </c>
    </row>
    <row r="18988" spans="20:20" x14ac:dyDescent="0.35">
      <c r="T18988" s="44">
        <v>18987</v>
      </c>
    </row>
    <row r="18989" spans="20:20" x14ac:dyDescent="0.35">
      <c r="T18989" s="44">
        <v>18988</v>
      </c>
    </row>
    <row r="18990" spans="20:20" x14ac:dyDescent="0.35">
      <c r="T18990" s="44">
        <v>18989</v>
      </c>
    </row>
    <row r="18991" spans="20:20" x14ac:dyDescent="0.35">
      <c r="T18991" s="44">
        <v>18990</v>
      </c>
    </row>
    <row r="18992" spans="20:20" x14ac:dyDescent="0.35">
      <c r="T18992" s="44">
        <v>18991</v>
      </c>
    </row>
    <row r="18993" spans="20:20" x14ac:dyDescent="0.35">
      <c r="T18993" s="44">
        <v>18992</v>
      </c>
    </row>
    <row r="18994" spans="20:20" x14ac:dyDescent="0.35">
      <c r="T18994" s="44">
        <v>18993</v>
      </c>
    </row>
    <row r="18995" spans="20:20" x14ac:dyDescent="0.35">
      <c r="T18995" s="44">
        <v>18994</v>
      </c>
    </row>
    <row r="18996" spans="20:20" x14ac:dyDescent="0.35">
      <c r="T18996" s="44">
        <v>18995</v>
      </c>
    </row>
    <row r="18997" spans="20:20" x14ac:dyDescent="0.35">
      <c r="T18997" s="44">
        <v>18996</v>
      </c>
    </row>
    <row r="18998" spans="20:20" x14ac:dyDescent="0.35">
      <c r="T18998" s="44">
        <v>18997</v>
      </c>
    </row>
    <row r="18999" spans="20:20" x14ac:dyDescent="0.35">
      <c r="T18999" s="44">
        <v>18998</v>
      </c>
    </row>
    <row r="19000" spans="20:20" x14ac:dyDescent="0.35">
      <c r="T19000" s="44">
        <v>18999</v>
      </c>
    </row>
    <row r="19001" spans="20:20" x14ac:dyDescent="0.35">
      <c r="T19001" s="44">
        <v>19000</v>
      </c>
    </row>
    <row r="19002" spans="20:20" x14ac:dyDescent="0.35">
      <c r="T19002" s="44">
        <v>19001</v>
      </c>
    </row>
    <row r="19003" spans="20:20" x14ac:dyDescent="0.35">
      <c r="T19003" s="44">
        <v>19002</v>
      </c>
    </row>
    <row r="19004" spans="20:20" x14ac:dyDescent="0.35">
      <c r="T19004" s="44">
        <v>19003</v>
      </c>
    </row>
    <row r="19005" spans="20:20" x14ac:dyDescent="0.35">
      <c r="T19005" s="44">
        <v>19004</v>
      </c>
    </row>
    <row r="19006" spans="20:20" x14ac:dyDescent="0.35">
      <c r="T19006" s="44">
        <v>19005</v>
      </c>
    </row>
    <row r="19007" spans="20:20" x14ac:dyDescent="0.35">
      <c r="T19007" s="44">
        <v>19006</v>
      </c>
    </row>
    <row r="19008" spans="20:20" x14ac:dyDescent="0.35">
      <c r="T19008" s="44">
        <v>19007</v>
      </c>
    </row>
    <row r="19009" spans="20:20" x14ac:dyDescent="0.35">
      <c r="T19009" s="44">
        <v>19008</v>
      </c>
    </row>
    <row r="19010" spans="20:20" x14ac:dyDescent="0.35">
      <c r="T19010" s="44">
        <v>19009</v>
      </c>
    </row>
    <row r="19011" spans="20:20" x14ac:dyDescent="0.35">
      <c r="T19011" s="44">
        <v>19010</v>
      </c>
    </row>
    <row r="19012" spans="20:20" x14ac:dyDescent="0.35">
      <c r="T19012" s="44">
        <v>19011</v>
      </c>
    </row>
    <row r="19013" spans="20:20" x14ac:dyDescent="0.35">
      <c r="T19013" s="44">
        <v>19012</v>
      </c>
    </row>
    <row r="19014" spans="20:20" x14ac:dyDescent="0.35">
      <c r="T19014" s="44">
        <v>19013</v>
      </c>
    </row>
    <row r="19015" spans="20:20" x14ac:dyDescent="0.35">
      <c r="T19015" s="44">
        <v>19014</v>
      </c>
    </row>
    <row r="19016" spans="20:20" x14ac:dyDescent="0.35">
      <c r="T19016" s="44">
        <v>19015</v>
      </c>
    </row>
    <row r="19017" spans="20:20" x14ac:dyDescent="0.35">
      <c r="T19017" s="44">
        <v>19016</v>
      </c>
    </row>
    <row r="19018" spans="20:20" x14ac:dyDescent="0.35">
      <c r="T19018" s="44">
        <v>19017</v>
      </c>
    </row>
    <row r="19019" spans="20:20" x14ac:dyDescent="0.35">
      <c r="T19019" s="44">
        <v>19018</v>
      </c>
    </row>
    <row r="19020" spans="20:20" x14ac:dyDescent="0.35">
      <c r="T19020" s="44">
        <v>19019</v>
      </c>
    </row>
    <row r="19021" spans="20:20" x14ac:dyDescent="0.35">
      <c r="T19021" s="44">
        <v>19020</v>
      </c>
    </row>
    <row r="19022" spans="20:20" x14ac:dyDescent="0.35">
      <c r="T19022" s="44">
        <v>19021</v>
      </c>
    </row>
    <row r="19023" spans="20:20" x14ac:dyDescent="0.35">
      <c r="T19023" s="44">
        <v>19022</v>
      </c>
    </row>
    <row r="19024" spans="20:20" x14ac:dyDescent="0.35">
      <c r="T19024" s="44">
        <v>19023</v>
      </c>
    </row>
    <row r="19025" spans="20:20" x14ac:dyDescent="0.35">
      <c r="T19025" s="44">
        <v>19024</v>
      </c>
    </row>
    <row r="19026" spans="20:20" x14ac:dyDescent="0.35">
      <c r="T19026" s="44">
        <v>19025</v>
      </c>
    </row>
    <row r="19027" spans="20:20" x14ac:dyDescent="0.35">
      <c r="T19027" s="44">
        <v>19026</v>
      </c>
    </row>
    <row r="19028" spans="20:20" x14ac:dyDescent="0.35">
      <c r="T19028" s="44">
        <v>19027</v>
      </c>
    </row>
    <row r="19029" spans="20:20" x14ac:dyDescent="0.35">
      <c r="T19029" s="44">
        <v>19028</v>
      </c>
    </row>
    <row r="19030" spans="20:20" x14ac:dyDescent="0.35">
      <c r="T19030" s="44">
        <v>19029</v>
      </c>
    </row>
    <row r="19031" spans="20:20" x14ac:dyDescent="0.35">
      <c r="T19031" s="44">
        <v>19030</v>
      </c>
    </row>
    <row r="19032" spans="20:20" x14ac:dyDescent="0.35">
      <c r="T19032" s="44">
        <v>19031</v>
      </c>
    </row>
    <row r="19033" spans="20:20" x14ac:dyDescent="0.35">
      <c r="T19033" s="44">
        <v>19032</v>
      </c>
    </row>
    <row r="19034" spans="20:20" x14ac:dyDescent="0.35">
      <c r="T19034" s="44">
        <v>19033</v>
      </c>
    </row>
    <row r="19035" spans="20:20" x14ac:dyDescent="0.35">
      <c r="T19035" s="44">
        <v>19034</v>
      </c>
    </row>
    <row r="19036" spans="20:20" x14ac:dyDescent="0.35">
      <c r="T19036" s="44">
        <v>19035</v>
      </c>
    </row>
    <row r="19037" spans="20:20" x14ac:dyDescent="0.35">
      <c r="T19037" s="44">
        <v>19036</v>
      </c>
    </row>
    <row r="19038" spans="20:20" x14ac:dyDescent="0.35">
      <c r="T19038" s="44">
        <v>19037</v>
      </c>
    </row>
    <row r="19039" spans="20:20" x14ac:dyDescent="0.35">
      <c r="T19039" s="44">
        <v>19038</v>
      </c>
    </row>
    <row r="19040" spans="20:20" x14ac:dyDescent="0.35">
      <c r="T19040" s="44">
        <v>19039</v>
      </c>
    </row>
    <row r="19041" spans="20:20" x14ac:dyDescent="0.35">
      <c r="T19041" s="44">
        <v>19040</v>
      </c>
    </row>
    <row r="19042" spans="20:20" x14ac:dyDescent="0.35">
      <c r="T19042" s="44">
        <v>19041</v>
      </c>
    </row>
    <row r="19043" spans="20:20" x14ac:dyDescent="0.35">
      <c r="T19043" s="44">
        <v>19042</v>
      </c>
    </row>
    <row r="19044" spans="20:20" x14ac:dyDescent="0.35">
      <c r="T19044" s="44">
        <v>19043</v>
      </c>
    </row>
    <row r="19045" spans="20:20" x14ac:dyDescent="0.35">
      <c r="T19045" s="44">
        <v>19044</v>
      </c>
    </row>
    <row r="19046" spans="20:20" x14ac:dyDescent="0.35">
      <c r="T19046" s="44">
        <v>19045</v>
      </c>
    </row>
    <row r="19047" spans="20:20" x14ac:dyDescent="0.35">
      <c r="T19047" s="44">
        <v>19046</v>
      </c>
    </row>
    <row r="19048" spans="20:20" x14ac:dyDescent="0.35">
      <c r="T19048" s="44">
        <v>19047</v>
      </c>
    </row>
    <row r="19049" spans="20:20" x14ac:dyDescent="0.35">
      <c r="T19049" s="44">
        <v>19048</v>
      </c>
    </row>
    <row r="19050" spans="20:20" x14ac:dyDescent="0.35">
      <c r="T19050" s="44">
        <v>19049</v>
      </c>
    </row>
    <row r="19051" spans="20:20" x14ac:dyDescent="0.35">
      <c r="T19051" s="44">
        <v>19050</v>
      </c>
    </row>
    <row r="19052" spans="20:20" x14ac:dyDescent="0.35">
      <c r="T19052" s="44">
        <v>19051</v>
      </c>
    </row>
    <row r="19053" spans="20:20" x14ac:dyDescent="0.35">
      <c r="T19053" s="44">
        <v>19052</v>
      </c>
    </row>
    <row r="19054" spans="20:20" x14ac:dyDescent="0.35">
      <c r="T19054" s="44">
        <v>19053</v>
      </c>
    </row>
    <row r="19055" spans="20:20" x14ac:dyDescent="0.35">
      <c r="T19055" s="44">
        <v>19054</v>
      </c>
    </row>
    <row r="19056" spans="20:20" x14ac:dyDescent="0.35">
      <c r="T19056" s="44">
        <v>19055</v>
      </c>
    </row>
    <row r="19057" spans="20:20" x14ac:dyDescent="0.35">
      <c r="T19057" s="44">
        <v>19056</v>
      </c>
    </row>
    <row r="19058" spans="20:20" x14ac:dyDescent="0.35">
      <c r="T19058" s="44">
        <v>19057</v>
      </c>
    </row>
    <row r="19059" spans="20:20" x14ac:dyDescent="0.35">
      <c r="T19059" s="44">
        <v>19058</v>
      </c>
    </row>
    <row r="19060" spans="20:20" x14ac:dyDescent="0.35">
      <c r="T19060" s="44">
        <v>19059</v>
      </c>
    </row>
    <row r="19061" spans="20:20" x14ac:dyDescent="0.35">
      <c r="T19061" s="44">
        <v>19060</v>
      </c>
    </row>
    <row r="19062" spans="20:20" x14ac:dyDescent="0.35">
      <c r="T19062" s="44">
        <v>19061</v>
      </c>
    </row>
    <row r="19063" spans="20:20" x14ac:dyDescent="0.35">
      <c r="T19063" s="44">
        <v>19062</v>
      </c>
    </row>
    <row r="19064" spans="20:20" x14ac:dyDescent="0.35">
      <c r="T19064" s="44">
        <v>19063</v>
      </c>
    </row>
    <row r="19065" spans="20:20" x14ac:dyDescent="0.35">
      <c r="T19065" s="44">
        <v>19064</v>
      </c>
    </row>
    <row r="19066" spans="20:20" x14ac:dyDescent="0.35">
      <c r="T19066" s="44">
        <v>19065</v>
      </c>
    </row>
    <row r="19067" spans="20:20" x14ac:dyDescent="0.35">
      <c r="T19067" s="44">
        <v>19066</v>
      </c>
    </row>
    <row r="19068" spans="20:20" x14ac:dyDescent="0.35">
      <c r="T19068" s="44">
        <v>19067</v>
      </c>
    </row>
    <row r="19069" spans="20:20" x14ac:dyDescent="0.35">
      <c r="T19069" s="44">
        <v>19068</v>
      </c>
    </row>
    <row r="19070" spans="20:20" x14ac:dyDescent="0.35">
      <c r="T19070" s="44">
        <v>19069</v>
      </c>
    </row>
    <row r="19071" spans="20:20" x14ac:dyDescent="0.35">
      <c r="T19071" s="44">
        <v>19070</v>
      </c>
    </row>
    <row r="19072" spans="20:20" x14ac:dyDescent="0.35">
      <c r="T19072" s="44">
        <v>19071</v>
      </c>
    </row>
    <row r="19073" spans="20:20" x14ac:dyDescent="0.35">
      <c r="T19073" s="44">
        <v>19072</v>
      </c>
    </row>
    <row r="19074" spans="20:20" x14ac:dyDescent="0.35">
      <c r="T19074" s="44">
        <v>19073</v>
      </c>
    </row>
    <row r="19075" spans="20:20" x14ac:dyDescent="0.35">
      <c r="T19075" s="44">
        <v>19074</v>
      </c>
    </row>
    <row r="19076" spans="20:20" x14ac:dyDescent="0.35">
      <c r="T19076" s="44">
        <v>19075</v>
      </c>
    </row>
    <row r="19077" spans="20:20" x14ac:dyDescent="0.35">
      <c r="T19077" s="44">
        <v>19076</v>
      </c>
    </row>
    <row r="19078" spans="20:20" x14ac:dyDescent="0.35">
      <c r="T19078" s="44">
        <v>19077</v>
      </c>
    </row>
    <row r="19079" spans="20:20" x14ac:dyDescent="0.35">
      <c r="T19079" s="44">
        <v>19078</v>
      </c>
    </row>
    <row r="19080" spans="20:20" x14ac:dyDescent="0.35">
      <c r="T19080" s="44">
        <v>19079</v>
      </c>
    </row>
    <row r="19081" spans="20:20" x14ac:dyDescent="0.35">
      <c r="T19081" s="44">
        <v>19080</v>
      </c>
    </row>
    <row r="19082" spans="20:20" x14ac:dyDescent="0.35">
      <c r="T19082" s="44">
        <v>19081</v>
      </c>
    </row>
    <row r="19083" spans="20:20" x14ac:dyDescent="0.35">
      <c r="T19083" s="44">
        <v>19082</v>
      </c>
    </row>
    <row r="19084" spans="20:20" x14ac:dyDescent="0.35">
      <c r="T19084" s="44">
        <v>19083</v>
      </c>
    </row>
    <row r="19085" spans="20:20" x14ac:dyDescent="0.35">
      <c r="T19085" s="44">
        <v>19084</v>
      </c>
    </row>
    <row r="19086" spans="20:20" x14ac:dyDescent="0.35">
      <c r="T19086" s="44">
        <v>19085</v>
      </c>
    </row>
    <row r="19087" spans="20:20" x14ac:dyDescent="0.35">
      <c r="T19087" s="44">
        <v>19086</v>
      </c>
    </row>
    <row r="19088" spans="20:20" x14ac:dyDescent="0.35">
      <c r="T19088" s="44">
        <v>19087</v>
      </c>
    </row>
    <row r="19089" spans="20:20" x14ac:dyDescent="0.35">
      <c r="T19089" s="44">
        <v>19088</v>
      </c>
    </row>
    <row r="19090" spans="20:20" x14ac:dyDescent="0.35">
      <c r="T19090" s="44">
        <v>19089</v>
      </c>
    </row>
    <row r="19091" spans="20:20" x14ac:dyDescent="0.35">
      <c r="T19091" s="44">
        <v>19090</v>
      </c>
    </row>
    <row r="19092" spans="20:20" x14ac:dyDescent="0.35">
      <c r="T19092" s="44">
        <v>19091</v>
      </c>
    </row>
    <row r="19093" spans="20:20" x14ac:dyDescent="0.35">
      <c r="T19093" s="44">
        <v>19092</v>
      </c>
    </row>
    <row r="19094" spans="20:20" x14ac:dyDescent="0.35">
      <c r="T19094" s="44">
        <v>19093</v>
      </c>
    </row>
    <row r="19095" spans="20:20" x14ac:dyDescent="0.35">
      <c r="T19095" s="44">
        <v>19094</v>
      </c>
    </row>
    <row r="19096" spans="20:20" x14ac:dyDescent="0.35">
      <c r="T19096" s="44">
        <v>19095</v>
      </c>
    </row>
    <row r="19097" spans="20:20" x14ac:dyDescent="0.35">
      <c r="T19097" s="44">
        <v>19096</v>
      </c>
    </row>
    <row r="19098" spans="20:20" x14ac:dyDescent="0.35">
      <c r="T19098" s="44">
        <v>19097</v>
      </c>
    </row>
    <row r="19099" spans="20:20" x14ac:dyDescent="0.35">
      <c r="T19099" s="44">
        <v>19098</v>
      </c>
    </row>
    <row r="19100" spans="20:20" x14ac:dyDescent="0.35">
      <c r="T19100" s="44">
        <v>19099</v>
      </c>
    </row>
    <row r="19101" spans="20:20" x14ac:dyDescent="0.35">
      <c r="T19101" s="44">
        <v>19100</v>
      </c>
    </row>
    <row r="19102" spans="20:20" x14ac:dyDescent="0.35">
      <c r="T19102" s="44">
        <v>19101</v>
      </c>
    </row>
    <row r="19103" spans="20:20" x14ac:dyDescent="0.35">
      <c r="T19103" s="44">
        <v>19102</v>
      </c>
    </row>
    <row r="19104" spans="20:20" x14ac:dyDescent="0.35">
      <c r="T19104" s="44">
        <v>19103</v>
      </c>
    </row>
    <row r="19105" spans="20:20" x14ac:dyDescent="0.35">
      <c r="T19105" s="44">
        <v>19104</v>
      </c>
    </row>
    <row r="19106" spans="20:20" x14ac:dyDescent="0.35">
      <c r="T19106" s="44">
        <v>19105</v>
      </c>
    </row>
    <row r="19107" spans="20:20" x14ac:dyDescent="0.35">
      <c r="T19107" s="44">
        <v>19106</v>
      </c>
    </row>
    <row r="19108" spans="20:20" x14ac:dyDescent="0.35">
      <c r="T19108" s="44">
        <v>19107</v>
      </c>
    </row>
    <row r="19109" spans="20:20" x14ac:dyDescent="0.35">
      <c r="T19109" s="44">
        <v>19108</v>
      </c>
    </row>
    <row r="19110" spans="20:20" x14ac:dyDescent="0.35">
      <c r="T19110" s="44">
        <v>19109</v>
      </c>
    </row>
    <row r="19111" spans="20:20" x14ac:dyDescent="0.35">
      <c r="T19111" s="44">
        <v>19110</v>
      </c>
    </row>
    <row r="19112" spans="20:20" x14ac:dyDescent="0.35">
      <c r="T19112" s="44">
        <v>19111</v>
      </c>
    </row>
    <row r="19113" spans="20:20" x14ac:dyDescent="0.35">
      <c r="T19113" s="44">
        <v>19112</v>
      </c>
    </row>
    <row r="19114" spans="20:20" x14ac:dyDescent="0.35">
      <c r="T19114" s="44">
        <v>19113</v>
      </c>
    </row>
    <row r="19115" spans="20:20" x14ac:dyDescent="0.35">
      <c r="T19115" s="44">
        <v>19114</v>
      </c>
    </row>
    <row r="19116" spans="20:20" x14ac:dyDescent="0.35">
      <c r="T19116" s="44">
        <v>19115</v>
      </c>
    </row>
    <row r="19117" spans="20:20" x14ac:dyDescent="0.35">
      <c r="T19117" s="44">
        <v>19116</v>
      </c>
    </row>
    <row r="19118" spans="20:20" x14ac:dyDescent="0.35">
      <c r="T19118" s="44">
        <v>19117</v>
      </c>
    </row>
    <row r="19119" spans="20:20" x14ac:dyDescent="0.35">
      <c r="T19119" s="44">
        <v>19118</v>
      </c>
    </row>
    <row r="19120" spans="20:20" x14ac:dyDescent="0.35">
      <c r="T19120" s="44">
        <v>19119</v>
      </c>
    </row>
    <row r="19121" spans="20:20" x14ac:dyDescent="0.35">
      <c r="T19121" s="44">
        <v>19120</v>
      </c>
    </row>
    <row r="19122" spans="20:20" x14ac:dyDescent="0.35">
      <c r="T19122" s="44">
        <v>19121</v>
      </c>
    </row>
    <row r="19123" spans="20:20" x14ac:dyDescent="0.35">
      <c r="T19123" s="44">
        <v>19122</v>
      </c>
    </row>
    <row r="19124" spans="20:20" x14ac:dyDescent="0.35">
      <c r="T19124" s="44">
        <v>19123</v>
      </c>
    </row>
    <row r="19125" spans="20:20" x14ac:dyDescent="0.35">
      <c r="T19125" s="44">
        <v>19124</v>
      </c>
    </row>
    <row r="19126" spans="20:20" x14ac:dyDescent="0.35">
      <c r="T19126" s="44">
        <v>19125</v>
      </c>
    </row>
    <row r="19127" spans="20:20" x14ac:dyDescent="0.35">
      <c r="T19127" s="44">
        <v>19126</v>
      </c>
    </row>
    <row r="19128" spans="20:20" x14ac:dyDescent="0.35">
      <c r="T19128" s="44">
        <v>19127</v>
      </c>
    </row>
    <row r="19129" spans="20:20" x14ac:dyDescent="0.35">
      <c r="T19129" s="44">
        <v>19128</v>
      </c>
    </row>
    <row r="19130" spans="20:20" x14ac:dyDescent="0.35">
      <c r="T19130" s="44">
        <v>19129</v>
      </c>
    </row>
    <row r="19131" spans="20:20" x14ac:dyDescent="0.35">
      <c r="T19131" s="44">
        <v>19130</v>
      </c>
    </row>
    <row r="19132" spans="20:20" x14ac:dyDescent="0.35">
      <c r="T19132" s="44">
        <v>19131</v>
      </c>
    </row>
    <row r="19133" spans="20:20" x14ac:dyDescent="0.35">
      <c r="T19133" s="44">
        <v>19132</v>
      </c>
    </row>
    <row r="19134" spans="20:20" x14ac:dyDescent="0.35">
      <c r="T19134" s="44">
        <v>19133</v>
      </c>
    </row>
    <row r="19135" spans="20:20" x14ac:dyDescent="0.35">
      <c r="T19135" s="44">
        <v>19134</v>
      </c>
    </row>
    <row r="19136" spans="20:20" x14ac:dyDescent="0.35">
      <c r="T19136" s="44">
        <v>19135</v>
      </c>
    </row>
    <row r="19137" spans="20:20" x14ac:dyDescent="0.35">
      <c r="T19137" s="44">
        <v>19136</v>
      </c>
    </row>
    <row r="19138" spans="20:20" x14ac:dyDescent="0.35">
      <c r="T19138" s="44">
        <v>19137</v>
      </c>
    </row>
    <row r="19139" spans="20:20" x14ac:dyDescent="0.35">
      <c r="T19139" s="44">
        <v>19138</v>
      </c>
    </row>
    <row r="19140" spans="20:20" x14ac:dyDescent="0.35">
      <c r="T19140" s="44">
        <v>19139</v>
      </c>
    </row>
    <row r="19141" spans="20:20" x14ac:dyDescent="0.35">
      <c r="T19141" s="44">
        <v>19140</v>
      </c>
    </row>
    <row r="19142" spans="20:20" x14ac:dyDescent="0.35">
      <c r="T19142" s="44">
        <v>19141</v>
      </c>
    </row>
    <row r="19143" spans="20:20" x14ac:dyDescent="0.35">
      <c r="T19143" s="44">
        <v>19142</v>
      </c>
    </row>
    <row r="19144" spans="20:20" x14ac:dyDescent="0.35">
      <c r="T19144" s="44">
        <v>19143</v>
      </c>
    </row>
    <row r="19145" spans="20:20" x14ac:dyDescent="0.35">
      <c r="T19145" s="44">
        <v>19144</v>
      </c>
    </row>
    <row r="19146" spans="20:20" x14ac:dyDescent="0.35">
      <c r="T19146" s="44">
        <v>19145</v>
      </c>
    </row>
    <row r="19147" spans="20:20" x14ac:dyDescent="0.35">
      <c r="T19147" s="44">
        <v>19146</v>
      </c>
    </row>
    <row r="19148" spans="20:20" x14ac:dyDescent="0.35">
      <c r="T19148" s="44">
        <v>19147</v>
      </c>
    </row>
    <row r="19149" spans="20:20" x14ac:dyDescent="0.35">
      <c r="T19149" s="44">
        <v>19148</v>
      </c>
    </row>
    <row r="19150" spans="20:20" x14ac:dyDescent="0.35">
      <c r="T19150" s="44">
        <v>19149</v>
      </c>
    </row>
    <row r="19151" spans="20:20" x14ac:dyDescent="0.35">
      <c r="T19151" s="44">
        <v>19150</v>
      </c>
    </row>
    <row r="19152" spans="20:20" x14ac:dyDescent="0.35">
      <c r="T19152" s="44">
        <v>19151</v>
      </c>
    </row>
    <row r="19153" spans="20:20" x14ac:dyDescent="0.35">
      <c r="T19153" s="44">
        <v>19152</v>
      </c>
    </row>
    <row r="19154" spans="20:20" x14ac:dyDescent="0.35">
      <c r="T19154" s="44">
        <v>19153</v>
      </c>
    </row>
    <row r="19155" spans="20:20" x14ac:dyDescent="0.35">
      <c r="T19155" s="44">
        <v>19154</v>
      </c>
    </row>
    <row r="19156" spans="20:20" x14ac:dyDescent="0.35">
      <c r="T19156" s="44">
        <v>19155</v>
      </c>
    </row>
    <row r="19157" spans="20:20" x14ac:dyDescent="0.35">
      <c r="T19157" s="44">
        <v>19156</v>
      </c>
    </row>
    <row r="19158" spans="20:20" x14ac:dyDescent="0.35">
      <c r="T19158" s="44">
        <v>19157</v>
      </c>
    </row>
    <row r="19159" spans="20:20" x14ac:dyDescent="0.35">
      <c r="T19159" s="44">
        <v>19158</v>
      </c>
    </row>
    <row r="19160" spans="20:20" x14ac:dyDescent="0.35">
      <c r="T19160" s="44">
        <v>19159</v>
      </c>
    </row>
    <row r="19161" spans="20:20" x14ac:dyDescent="0.35">
      <c r="T19161" s="44">
        <v>19160</v>
      </c>
    </row>
    <row r="19162" spans="20:20" x14ac:dyDescent="0.35">
      <c r="T19162" s="44">
        <v>19161</v>
      </c>
    </row>
    <row r="19163" spans="20:20" x14ac:dyDescent="0.35">
      <c r="T19163" s="44">
        <v>19162</v>
      </c>
    </row>
    <row r="19164" spans="20:20" x14ac:dyDescent="0.35">
      <c r="T19164" s="44">
        <v>19163</v>
      </c>
    </row>
    <row r="19165" spans="20:20" x14ac:dyDescent="0.35">
      <c r="T19165" s="44">
        <v>19164</v>
      </c>
    </row>
    <row r="19166" spans="20:20" x14ac:dyDescent="0.35">
      <c r="T19166" s="44">
        <v>19165</v>
      </c>
    </row>
    <row r="19167" spans="20:20" x14ac:dyDescent="0.35">
      <c r="T19167" s="44">
        <v>19166</v>
      </c>
    </row>
    <row r="19168" spans="20:20" x14ac:dyDescent="0.35">
      <c r="T19168" s="44">
        <v>19167</v>
      </c>
    </row>
    <row r="19169" spans="20:20" x14ac:dyDescent="0.35">
      <c r="T19169" s="44">
        <v>19168</v>
      </c>
    </row>
    <row r="19170" spans="20:20" x14ac:dyDescent="0.35">
      <c r="T19170" s="44">
        <v>19169</v>
      </c>
    </row>
    <row r="19171" spans="20:20" x14ac:dyDescent="0.35">
      <c r="T19171" s="44">
        <v>19170</v>
      </c>
    </row>
    <row r="19172" spans="20:20" x14ac:dyDescent="0.35">
      <c r="T19172" s="44">
        <v>19171</v>
      </c>
    </row>
    <row r="19173" spans="20:20" x14ac:dyDescent="0.35">
      <c r="T19173" s="44">
        <v>19172</v>
      </c>
    </row>
    <row r="19174" spans="20:20" x14ac:dyDescent="0.35">
      <c r="T19174" s="44">
        <v>19173</v>
      </c>
    </row>
    <row r="19175" spans="20:20" x14ac:dyDescent="0.35">
      <c r="T19175" s="44">
        <v>19174</v>
      </c>
    </row>
    <row r="19176" spans="20:20" x14ac:dyDescent="0.35">
      <c r="T19176" s="44">
        <v>19175</v>
      </c>
    </row>
    <row r="19177" spans="20:20" x14ac:dyDescent="0.35">
      <c r="T19177" s="44">
        <v>19176</v>
      </c>
    </row>
    <row r="19178" spans="20:20" x14ac:dyDescent="0.35">
      <c r="T19178" s="44">
        <v>19177</v>
      </c>
    </row>
    <row r="19179" spans="20:20" x14ac:dyDescent="0.35">
      <c r="T19179" s="44">
        <v>19178</v>
      </c>
    </row>
    <row r="19180" spans="20:20" x14ac:dyDescent="0.35">
      <c r="T19180" s="44">
        <v>19179</v>
      </c>
    </row>
    <row r="19181" spans="20:20" x14ac:dyDescent="0.35">
      <c r="T19181" s="44">
        <v>19180</v>
      </c>
    </row>
    <row r="19182" spans="20:20" x14ac:dyDescent="0.35">
      <c r="T19182" s="44">
        <v>19181</v>
      </c>
    </row>
    <row r="19183" spans="20:20" x14ac:dyDescent="0.35">
      <c r="T19183" s="44">
        <v>19182</v>
      </c>
    </row>
    <row r="19184" spans="20:20" x14ac:dyDescent="0.35">
      <c r="T19184" s="44">
        <v>19183</v>
      </c>
    </row>
    <row r="19185" spans="20:20" x14ac:dyDescent="0.35">
      <c r="T19185" s="44">
        <v>19184</v>
      </c>
    </row>
    <row r="19186" spans="20:20" x14ac:dyDescent="0.35">
      <c r="T19186" s="44">
        <v>19185</v>
      </c>
    </row>
    <row r="19187" spans="20:20" x14ac:dyDescent="0.35">
      <c r="T19187" s="44">
        <v>19186</v>
      </c>
    </row>
    <row r="19188" spans="20:20" x14ac:dyDescent="0.35">
      <c r="T19188" s="44">
        <v>19187</v>
      </c>
    </row>
    <row r="19189" spans="20:20" x14ac:dyDescent="0.35">
      <c r="T19189" s="44">
        <v>19188</v>
      </c>
    </row>
    <row r="19190" spans="20:20" x14ac:dyDescent="0.35">
      <c r="T19190" s="44">
        <v>19189</v>
      </c>
    </row>
    <row r="19191" spans="20:20" x14ac:dyDescent="0.35">
      <c r="T19191" s="44">
        <v>19190</v>
      </c>
    </row>
    <row r="19192" spans="20:20" x14ac:dyDescent="0.35">
      <c r="T19192" s="44">
        <v>19191</v>
      </c>
    </row>
    <row r="19193" spans="20:20" x14ac:dyDescent="0.35">
      <c r="T19193" s="44">
        <v>19192</v>
      </c>
    </row>
    <row r="19194" spans="20:20" x14ac:dyDescent="0.35">
      <c r="T19194" s="44">
        <v>19193</v>
      </c>
    </row>
    <row r="19195" spans="20:20" x14ac:dyDescent="0.35">
      <c r="T19195" s="44">
        <v>19194</v>
      </c>
    </row>
    <row r="19196" spans="20:20" x14ac:dyDescent="0.35">
      <c r="T19196" s="44">
        <v>19195</v>
      </c>
    </row>
    <row r="19197" spans="20:20" x14ac:dyDescent="0.35">
      <c r="T19197" s="44">
        <v>19196</v>
      </c>
    </row>
    <row r="19198" spans="20:20" x14ac:dyDescent="0.35">
      <c r="T19198" s="44">
        <v>19197</v>
      </c>
    </row>
    <row r="19199" spans="20:20" x14ac:dyDescent="0.35">
      <c r="T19199" s="44">
        <v>19198</v>
      </c>
    </row>
    <row r="19200" spans="20:20" x14ac:dyDescent="0.35">
      <c r="T19200" s="44">
        <v>19199</v>
      </c>
    </row>
    <row r="19201" spans="20:20" x14ac:dyDescent="0.35">
      <c r="T19201" s="44">
        <v>19200</v>
      </c>
    </row>
    <row r="19202" spans="20:20" x14ac:dyDescent="0.35">
      <c r="T19202" s="44">
        <v>19201</v>
      </c>
    </row>
    <row r="19203" spans="20:20" x14ac:dyDescent="0.35">
      <c r="T19203" s="44">
        <v>19202</v>
      </c>
    </row>
    <row r="19204" spans="20:20" x14ac:dyDescent="0.35">
      <c r="T19204" s="44">
        <v>19203</v>
      </c>
    </row>
    <row r="19205" spans="20:20" x14ac:dyDescent="0.35">
      <c r="T19205" s="44">
        <v>19204</v>
      </c>
    </row>
    <row r="19206" spans="20:20" x14ac:dyDescent="0.35">
      <c r="T19206" s="44">
        <v>19205</v>
      </c>
    </row>
    <row r="19207" spans="20:20" x14ac:dyDescent="0.35">
      <c r="T19207" s="44">
        <v>19206</v>
      </c>
    </row>
    <row r="19208" spans="20:20" x14ac:dyDescent="0.35">
      <c r="T19208" s="44">
        <v>19207</v>
      </c>
    </row>
    <row r="19209" spans="20:20" x14ac:dyDescent="0.35">
      <c r="T19209" s="44">
        <v>19208</v>
      </c>
    </row>
    <row r="19210" spans="20:20" x14ac:dyDescent="0.35">
      <c r="T19210" s="44">
        <v>19209</v>
      </c>
    </row>
    <row r="19211" spans="20:20" x14ac:dyDescent="0.35">
      <c r="T19211" s="44">
        <v>19210</v>
      </c>
    </row>
    <row r="19212" spans="20:20" x14ac:dyDescent="0.35">
      <c r="T19212" s="44">
        <v>19211</v>
      </c>
    </row>
    <row r="19213" spans="20:20" x14ac:dyDescent="0.35">
      <c r="T19213" s="44">
        <v>19212</v>
      </c>
    </row>
    <row r="19214" spans="20:20" x14ac:dyDescent="0.35">
      <c r="T19214" s="44">
        <v>19213</v>
      </c>
    </row>
    <row r="19215" spans="20:20" x14ac:dyDescent="0.35">
      <c r="T19215" s="44">
        <v>19214</v>
      </c>
    </row>
    <row r="19216" spans="20:20" x14ac:dyDescent="0.35">
      <c r="T19216" s="44">
        <v>19215</v>
      </c>
    </row>
    <row r="19217" spans="20:20" x14ac:dyDescent="0.35">
      <c r="T19217" s="44">
        <v>19216</v>
      </c>
    </row>
    <row r="19218" spans="20:20" x14ac:dyDescent="0.35">
      <c r="T19218" s="44">
        <v>19217</v>
      </c>
    </row>
    <row r="19219" spans="20:20" x14ac:dyDescent="0.35">
      <c r="T19219" s="44">
        <v>19218</v>
      </c>
    </row>
    <row r="19220" spans="20:20" x14ac:dyDescent="0.35">
      <c r="T19220" s="44">
        <v>19219</v>
      </c>
    </row>
    <row r="19221" spans="20:20" x14ac:dyDescent="0.35">
      <c r="T19221" s="44">
        <v>19220</v>
      </c>
    </row>
    <row r="19222" spans="20:20" x14ac:dyDescent="0.35">
      <c r="T19222" s="44">
        <v>19221</v>
      </c>
    </row>
    <row r="19223" spans="20:20" x14ac:dyDescent="0.35">
      <c r="T19223" s="44">
        <v>19222</v>
      </c>
    </row>
    <row r="19224" spans="20:20" x14ac:dyDescent="0.35">
      <c r="T19224" s="44">
        <v>19223</v>
      </c>
    </row>
    <row r="19225" spans="20:20" x14ac:dyDescent="0.35">
      <c r="T19225" s="44">
        <v>19224</v>
      </c>
    </row>
    <row r="19226" spans="20:20" x14ac:dyDescent="0.35">
      <c r="T19226" s="44">
        <v>19225</v>
      </c>
    </row>
    <row r="19227" spans="20:20" x14ac:dyDescent="0.35">
      <c r="T19227" s="44">
        <v>19226</v>
      </c>
    </row>
    <row r="19228" spans="20:20" x14ac:dyDescent="0.35">
      <c r="T19228" s="44">
        <v>19227</v>
      </c>
    </row>
    <row r="19229" spans="20:20" x14ac:dyDescent="0.35">
      <c r="T19229" s="44">
        <v>19228</v>
      </c>
    </row>
    <row r="19230" spans="20:20" x14ac:dyDescent="0.35">
      <c r="T19230" s="44">
        <v>19229</v>
      </c>
    </row>
    <row r="19231" spans="20:20" x14ac:dyDescent="0.35">
      <c r="T19231" s="44">
        <v>19230</v>
      </c>
    </row>
    <row r="19232" spans="20:20" x14ac:dyDescent="0.35">
      <c r="T19232" s="44">
        <v>19231</v>
      </c>
    </row>
    <row r="19233" spans="20:20" x14ac:dyDescent="0.35">
      <c r="T19233" s="44">
        <v>19232</v>
      </c>
    </row>
    <row r="19234" spans="20:20" x14ac:dyDescent="0.35">
      <c r="T19234" s="44">
        <v>19233</v>
      </c>
    </row>
    <row r="19235" spans="20:20" x14ac:dyDescent="0.35">
      <c r="T19235" s="44">
        <v>19234</v>
      </c>
    </row>
    <row r="19236" spans="20:20" x14ac:dyDescent="0.35">
      <c r="T19236" s="44">
        <v>19235</v>
      </c>
    </row>
    <row r="19237" spans="20:20" x14ac:dyDescent="0.35">
      <c r="T19237" s="44">
        <v>19236</v>
      </c>
    </row>
    <row r="19238" spans="20:20" x14ac:dyDescent="0.35">
      <c r="T19238" s="44">
        <v>19237</v>
      </c>
    </row>
    <row r="19239" spans="20:20" x14ac:dyDescent="0.35">
      <c r="T19239" s="44">
        <v>19238</v>
      </c>
    </row>
    <row r="19240" spans="20:20" x14ac:dyDescent="0.35">
      <c r="T19240" s="44">
        <v>19239</v>
      </c>
    </row>
    <row r="19241" spans="20:20" x14ac:dyDescent="0.35">
      <c r="T19241" s="44">
        <v>19240</v>
      </c>
    </row>
    <row r="19242" spans="20:20" x14ac:dyDescent="0.35">
      <c r="T19242" s="44">
        <v>19241</v>
      </c>
    </row>
    <row r="19243" spans="20:20" x14ac:dyDescent="0.35">
      <c r="T19243" s="44">
        <v>19242</v>
      </c>
    </row>
    <row r="19244" spans="20:20" x14ac:dyDescent="0.35">
      <c r="T19244" s="44">
        <v>19243</v>
      </c>
    </row>
    <row r="19245" spans="20:20" x14ac:dyDescent="0.35">
      <c r="T19245" s="44">
        <v>19244</v>
      </c>
    </row>
    <row r="19246" spans="20:20" x14ac:dyDescent="0.35">
      <c r="T19246" s="44">
        <v>19245</v>
      </c>
    </row>
    <row r="19247" spans="20:20" x14ac:dyDescent="0.35">
      <c r="T19247" s="44">
        <v>19246</v>
      </c>
    </row>
    <row r="19248" spans="20:20" x14ac:dyDescent="0.35">
      <c r="T19248" s="44">
        <v>19247</v>
      </c>
    </row>
    <row r="19249" spans="20:20" x14ac:dyDescent="0.35">
      <c r="T19249" s="44">
        <v>19248</v>
      </c>
    </row>
    <row r="19250" spans="20:20" x14ac:dyDescent="0.35">
      <c r="T19250" s="44">
        <v>19249</v>
      </c>
    </row>
    <row r="19251" spans="20:20" x14ac:dyDescent="0.35">
      <c r="T19251" s="44">
        <v>19250</v>
      </c>
    </row>
    <row r="19252" spans="20:20" x14ac:dyDescent="0.35">
      <c r="T19252" s="44">
        <v>19251</v>
      </c>
    </row>
    <row r="19253" spans="20:20" x14ac:dyDescent="0.35">
      <c r="T19253" s="44">
        <v>19252</v>
      </c>
    </row>
    <row r="19254" spans="20:20" x14ac:dyDescent="0.35">
      <c r="T19254" s="44">
        <v>19253</v>
      </c>
    </row>
    <row r="19255" spans="20:20" x14ac:dyDescent="0.35">
      <c r="T19255" s="44">
        <v>19254</v>
      </c>
    </row>
    <row r="19256" spans="20:20" x14ac:dyDescent="0.35">
      <c r="T19256" s="44">
        <v>19255</v>
      </c>
    </row>
    <row r="19257" spans="20:20" x14ac:dyDescent="0.35">
      <c r="T19257" s="44">
        <v>19256</v>
      </c>
    </row>
    <row r="19258" spans="20:20" x14ac:dyDescent="0.35">
      <c r="T19258" s="44">
        <v>19257</v>
      </c>
    </row>
    <row r="19259" spans="20:20" x14ac:dyDescent="0.35">
      <c r="T19259" s="44">
        <v>19258</v>
      </c>
    </row>
    <row r="19260" spans="20:20" x14ac:dyDescent="0.35">
      <c r="T19260" s="44">
        <v>19259</v>
      </c>
    </row>
    <row r="19261" spans="20:20" x14ac:dyDescent="0.35">
      <c r="T19261" s="44">
        <v>19260</v>
      </c>
    </row>
    <row r="19262" spans="20:20" x14ac:dyDescent="0.35">
      <c r="T19262" s="44">
        <v>19261</v>
      </c>
    </row>
    <row r="19263" spans="20:20" x14ac:dyDescent="0.35">
      <c r="T19263" s="44">
        <v>19262</v>
      </c>
    </row>
    <row r="19264" spans="20:20" x14ac:dyDescent="0.35">
      <c r="T19264" s="44">
        <v>19263</v>
      </c>
    </row>
    <row r="19265" spans="20:20" x14ac:dyDescent="0.35">
      <c r="T19265" s="44">
        <v>19264</v>
      </c>
    </row>
    <row r="19266" spans="20:20" x14ac:dyDescent="0.35">
      <c r="T19266" s="44">
        <v>19265</v>
      </c>
    </row>
    <row r="19267" spans="20:20" x14ac:dyDescent="0.35">
      <c r="T19267" s="44">
        <v>19266</v>
      </c>
    </row>
    <row r="19268" spans="20:20" x14ac:dyDescent="0.35">
      <c r="T19268" s="44">
        <v>19267</v>
      </c>
    </row>
    <row r="19269" spans="20:20" x14ac:dyDescent="0.35">
      <c r="T19269" s="44">
        <v>19268</v>
      </c>
    </row>
    <row r="19270" spans="20:20" x14ac:dyDescent="0.35">
      <c r="T19270" s="44">
        <v>19269</v>
      </c>
    </row>
    <row r="19271" spans="20:20" x14ac:dyDescent="0.35">
      <c r="T19271" s="44">
        <v>19270</v>
      </c>
    </row>
    <row r="19272" spans="20:20" x14ac:dyDescent="0.35">
      <c r="T19272" s="44">
        <v>19271</v>
      </c>
    </row>
    <row r="19273" spans="20:20" x14ac:dyDescent="0.35">
      <c r="T19273" s="44">
        <v>19272</v>
      </c>
    </row>
    <row r="19274" spans="20:20" x14ac:dyDescent="0.35">
      <c r="T19274" s="44">
        <v>19273</v>
      </c>
    </row>
    <row r="19275" spans="20:20" x14ac:dyDescent="0.35">
      <c r="T19275" s="44">
        <v>19274</v>
      </c>
    </row>
    <row r="19276" spans="20:20" x14ac:dyDescent="0.35">
      <c r="T19276" s="44">
        <v>19275</v>
      </c>
    </row>
    <row r="19277" spans="20:20" x14ac:dyDescent="0.35">
      <c r="T19277" s="44">
        <v>19276</v>
      </c>
    </row>
    <row r="19278" spans="20:20" x14ac:dyDescent="0.35">
      <c r="T19278" s="44">
        <v>19277</v>
      </c>
    </row>
    <row r="19279" spans="20:20" x14ac:dyDescent="0.35">
      <c r="T19279" s="44">
        <v>19278</v>
      </c>
    </row>
    <row r="19280" spans="20:20" x14ac:dyDescent="0.35">
      <c r="T19280" s="44">
        <v>19279</v>
      </c>
    </row>
    <row r="19281" spans="20:20" x14ac:dyDescent="0.35">
      <c r="T19281" s="44">
        <v>19280</v>
      </c>
    </row>
    <row r="19282" spans="20:20" x14ac:dyDescent="0.35">
      <c r="T19282" s="44">
        <v>19281</v>
      </c>
    </row>
    <row r="19283" spans="20:20" x14ac:dyDescent="0.35">
      <c r="T19283" s="44">
        <v>19282</v>
      </c>
    </row>
    <row r="19284" spans="20:20" x14ac:dyDescent="0.35">
      <c r="T19284" s="44">
        <v>19283</v>
      </c>
    </row>
    <row r="19285" spans="20:20" x14ac:dyDescent="0.35">
      <c r="T19285" s="44">
        <v>19284</v>
      </c>
    </row>
    <row r="19286" spans="20:20" x14ac:dyDescent="0.35">
      <c r="T19286" s="44">
        <v>19285</v>
      </c>
    </row>
    <row r="19287" spans="20:20" x14ac:dyDescent="0.35">
      <c r="T19287" s="44">
        <v>19286</v>
      </c>
    </row>
    <row r="19288" spans="20:20" x14ac:dyDescent="0.35">
      <c r="T19288" s="44">
        <v>19287</v>
      </c>
    </row>
    <row r="19289" spans="20:20" x14ac:dyDescent="0.35">
      <c r="T19289" s="44">
        <v>19288</v>
      </c>
    </row>
    <row r="19290" spans="20:20" x14ac:dyDescent="0.35">
      <c r="T19290" s="44">
        <v>19289</v>
      </c>
    </row>
    <row r="19291" spans="20:20" x14ac:dyDescent="0.35">
      <c r="T19291" s="44">
        <v>19290</v>
      </c>
    </row>
    <row r="19292" spans="20:20" x14ac:dyDescent="0.35">
      <c r="T19292" s="44">
        <v>19291</v>
      </c>
    </row>
    <row r="19293" spans="20:20" x14ac:dyDescent="0.35">
      <c r="T19293" s="44">
        <v>19292</v>
      </c>
    </row>
    <row r="19294" spans="20:20" x14ac:dyDescent="0.35">
      <c r="T19294" s="44">
        <v>19293</v>
      </c>
    </row>
    <row r="19295" spans="20:20" x14ac:dyDescent="0.35">
      <c r="T19295" s="44">
        <v>19294</v>
      </c>
    </row>
    <row r="19296" spans="20:20" x14ac:dyDescent="0.35">
      <c r="T19296" s="44">
        <v>19295</v>
      </c>
    </row>
    <row r="19297" spans="20:20" x14ac:dyDescent="0.35">
      <c r="T19297" s="44">
        <v>19296</v>
      </c>
    </row>
    <row r="19298" spans="20:20" x14ac:dyDescent="0.35">
      <c r="T19298" s="44">
        <v>19297</v>
      </c>
    </row>
    <row r="19299" spans="20:20" x14ac:dyDescent="0.35">
      <c r="T19299" s="44">
        <v>19298</v>
      </c>
    </row>
    <row r="19300" spans="20:20" x14ac:dyDescent="0.35">
      <c r="T19300" s="44">
        <v>19299</v>
      </c>
    </row>
    <row r="19301" spans="20:20" x14ac:dyDescent="0.35">
      <c r="T19301" s="44">
        <v>19300</v>
      </c>
    </row>
    <row r="19302" spans="20:20" x14ac:dyDescent="0.35">
      <c r="T19302" s="44">
        <v>19301</v>
      </c>
    </row>
    <row r="19303" spans="20:20" x14ac:dyDescent="0.35">
      <c r="T19303" s="44">
        <v>19302</v>
      </c>
    </row>
    <row r="19304" spans="20:20" x14ac:dyDescent="0.35">
      <c r="T19304" s="44">
        <v>19303</v>
      </c>
    </row>
    <row r="19305" spans="20:20" x14ac:dyDescent="0.35">
      <c r="T19305" s="44">
        <v>19304</v>
      </c>
    </row>
    <row r="19306" spans="20:20" x14ac:dyDescent="0.35">
      <c r="T19306" s="44">
        <v>19305</v>
      </c>
    </row>
    <row r="19307" spans="20:20" x14ac:dyDescent="0.35">
      <c r="T19307" s="44">
        <v>19306</v>
      </c>
    </row>
    <row r="19308" spans="20:20" x14ac:dyDescent="0.35">
      <c r="T19308" s="44">
        <v>19307</v>
      </c>
    </row>
    <row r="19309" spans="20:20" x14ac:dyDescent="0.35">
      <c r="T19309" s="44">
        <v>19308</v>
      </c>
    </row>
    <row r="19310" spans="20:20" x14ac:dyDescent="0.35">
      <c r="T19310" s="44">
        <v>19309</v>
      </c>
    </row>
    <row r="19311" spans="20:20" x14ac:dyDescent="0.35">
      <c r="T19311" s="44">
        <v>19310</v>
      </c>
    </row>
    <row r="19312" spans="20:20" x14ac:dyDescent="0.35">
      <c r="T19312" s="44">
        <v>19311</v>
      </c>
    </row>
    <row r="19313" spans="20:20" x14ac:dyDescent="0.35">
      <c r="T19313" s="44">
        <v>19312</v>
      </c>
    </row>
    <row r="19314" spans="20:20" x14ac:dyDescent="0.35">
      <c r="T19314" s="44">
        <v>19313</v>
      </c>
    </row>
    <row r="19315" spans="20:20" x14ac:dyDescent="0.35">
      <c r="T19315" s="44">
        <v>19314</v>
      </c>
    </row>
    <row r="19316" spans="20:20" x14ac:dyDescent="0.35">
      <c r="T19316" s="44">
        <v>19315</v>
      </c>
    </row>
    <row r="19317" spans="20:20" x14ac:dyDescent="0.35">
      <c r="T19317" s="44">
        <v>19316</v>
      </c>
    </row>
    <row r="19318" spans="20:20" x14ac:dyDescent="0.35">
      <c r="T19318" s="44">
        <v>19317</v>
      </c>
    </row>
    <row r="19319" spans="20:20" x14ac:dyDescent="0.35">
      <c r="T19319" s="44">
        <v>19318</v>
      </c>
    </row>
    <row r="19320" spans="20:20" x14ac:dyDescent="0.35">
      <c r="T19320" s="44">
        <v>19319</v>
      </c>
    </row>
    <row r="19321" spans="20:20" x14ac:dyDescent="0.35">
      <c r="T19321" s="44">
        <v>19320</v>
      </c>
    </row>
    <row r="19322" spans="20:20" x14ac:dyDescent="0.35">
      <c r="T19322" s="44">
        <v>19321</v>
      </c>
    </row>
    <row r="19323" spans="20:20" x14ac:dyDescent="0.35">
      <c r="T19323" s="44">
        <v>19322</v>
      </c>
    </row>
    <row r="19324" spans="20:20" x14ac:dyDescent="0.35">
      <c r="T19324" s="44">
        <v>19323</v>
      </c>
    </row>
    <row r="19325" spans="20:20" x14ac:dyDescent="0.35">
      <c r="T19325" s="44">
        <v>19324</v>
      </c>
    </row>
    <row r="19326" spans="20:20" x14ac:dyDescent="0.35">
      <c r="T19326" s="44">
        <v>19325</v>
      </c>
    </row>
    <row r="19327" spans="20:20" x14ac:dyDescent="0.35">
      <c r="T19327" s="44">
        <v>19326</v>
      </c>
    </row>
    <row r="19328" spans="20:20" x14ac:dyDescent="0.35">
      <c r="T19328" s="44">
        <v>19327</v>
      </c>
    </row>
    <row r="19329" spans="20:20" x14ac:dyDescent="0.35">
      <c r="T19329" s="44">
        <v>19328</v>
      </c>
    </row>
    <row r="19330" spans="20:20" x14ac:dyDescent="0.35">
      <c r="T19330" s="44">
        <v>19329</v>
      </c>
    </row>
    <row r="19331" spans="20:20" x14ac:dyDescent="0.35">
      <c r="T19331" s="44">
        <v>19330</v>
      </c>
    </row>
    <row r="19332" spans="20:20" x14ac:dyDescent="0.35">
      <c r="T19332" s="44">
        <v>19331</v>
      </c>
    </row>
    <row r="19333" spans="20:20" x14ac:dyDescent="0.35">
      <c r="T19333" s="44">
        <v>19332</v>
      </c>
    </row>
    <row r="19334" spans="20:20" x14ac:dyDescent="0.35">
      <c r="T19334" s="44">
        <v>19333</v>
      </c>
    </row>
    <row r="19335" spans="20:20" x14ac:dyDescent="0.35">
      <c r="T19335" s="44">
        <v>19334</v>
      </c>
    </row>
    <row r="19336" spans="20:20" x14ac:dyDescent="0.35">
      <c r="T19336" s="44">
        <v>19335</v>
      </c>
    </row>
    <row r="19337" spans="20:20" x14ac:dyDescent="0.35">
      <c r="T19337" s="44">
        <v>19336</v>
      </c>
    </row>
    <row r="19338" spans="20:20" x14ac:dyDescent="0.35">
      <c r="T19338" s="44">
        <v>19337</v>
      </c>
    </row>
    <row r="19339" spans="20:20" x14ac:dyDescent="0.35">
      <c r="T19339" s="44">
        <v>19338</v>
      </c>
    </row>
    <row r="19340" spans="20:20" x14ac:dyDescent="0.35">
      <c r="T19340" s="44">
        <v>19339</v>
      </c>
    </row>
    <row r="19341" spans="20:20" x14ac:dyDescent="0.35">
      <c r="T19341" s="44">
        <v>19340</v>
      </c>
    </row>
    <row r="19342" spans="20:20" x14ac:dyDescent="0.35">
      <c r="T19342" s="44">
        <v>19341</v>
      </c>
    </row>
    <row r="19343" spans="20:20" x14ac:dyDescent="0.35">
      <c r="T19343" s="44">
        <v>19342</v>
      </c>
    </row>
    <row r="19344" spans="20:20" x14ac:dyDescent="0.35">
      <c r="T19344" s="44">
        <v>19343</v>
      </c>
    </row>
    <row r="19345" spans="20:20" x14ac:dyDescent="0.35">
      <c r="T19345" s="44">
        <v>19344</v>
      </c>
    </row>
    <row r="19346" spans="20:20" x14ac:dyDescent="0.35">
      <c r="T19346" s="44">
        <v>19345</v>
      </c>
    </row>
    <row r="19347" spans="20:20" x14ac:dyDescent="0.35">
      <c r="T19347" s="44">
        <v>19346</v>
      </c>
    </row>
    <row r="19348" spans="20:20" x14ac:dyDescent="0.35">
      <c r="T19348" s="44">
        <v>19347</v>
      </c>
    </row>
    <row r="19349" spans="20:20" x14ac:dyDescent="0.35">
      <c r="T19349" s="44">
        <v>19348</v>
      </c>
    </row>
    <row r="19350" spans="20:20" x14ac:dyDescent="0.35">
      <c r="T19350" s="44">
        <v>19349</v>
      </c>
    </row>
    <row r="19351" spans="20:20" x14ac:dyDescent="0.35">
      <c r="T19351" s="44">
        <v>19350</v>
      </c>
    </row>
    <row r="19352" spans="20:20" x14ac:dyDescent="0.35">
      <c r="T19352" s="44">
        <v>19351</v>
      </c>
    </row>
    <row r="19353" spans="20:20" x14ac:dyDescent="0.35">
      <c r="T19353" s="44">
        <v>19352</v>
      </c>
    </row>
    <row r="19354" spans="20:20" x14ac:dyDescent="0.35">
      <c r="T19354" s="44">
        <v>19353</v>
      </c>
    </row>
    <row r="19355" spans="20:20" x14ac:dyDescent="0.35">
      <c r="T19355" s="44">
        <v>19354</v>
      </c>
    </row>
    <row r="19356" spans="20:20" x14ac:dyDescent="0.35">
      <c r="T19356" s="44">
        <v>19355</v>
      </c>
    </row>
    <row r="19357" spans="20:20" x14ac:dyDescent="0.35">
      <c r="T19357" s="44">
        <v>19356</v>
      </c>
    </row>
    <row r="19358" spans="20:20" x14ac:dyDescent="0.35">
      <c r="T19358" s="44">
        <v>19357</v>
      </c>
    </row>
    <row r="19359" spans="20:20" x14ac:dyDescent="0.35">
      <c r="T19359" s="44">
        <v>19358</v>
      </c>
    </row>
    <row r="19360" spans="20:20" x14ac:dyDescent="0.35">
      <c r="T19360" s="44">
        <v>19359</v>
      </c>
    </row>
    <row r="19361" spans="20:20" x14ac:dyDescent="0.35">
      <c r="T19361" s="44">
        <v>19360</v>
      </c>
    </row>
    <row r="19362" spans="20:20" x14ac:dyDescent="0.35">
      <c r="T19362" s="44">
        <v>19361</v>
      </c>
    </row>
    <row r="19363" spans="20:20" x14ac:dyDescent="0.35">
      <c r="T19363" s="44">
        <v>19362</v>
      </c>
    </row>
    <row r="19364" spans="20:20" x14ac:dyDescent="0.35">
      <c r="T19364" s="44">
        <v>19363</v>
      </c>
    </row>
    <row r="19365" spans="20:20" x14ac:dyDescent="0.35">
      <c r="T19365" s="44">
        <v>19364</v>
      </c>
    </row>
    <row r="19366" spans="20:20" x14ac:dyDescent="0.35">
      <c r="T19366" s="44">
        <v>19365</v>
      </c>
    </row>
    <row r="19367" spans="20:20" x14ac:dyDescent="0.35">
      <c r="T19367" s="44">
        <v>19366</v>
      </c>
    </row>
    <row r="19368" spans="20:20" x14ac:dyDescent="0.35">
      <c r="T19368" s="44">
        <v>19367</v>
      </c>
    </row>
    <row r="19369" spans="20:20" x14ac:dyDescent="0.35">
      <c r="T19369" s="44">
        <v>19368</v>
      </c>
    </row>
    <row r="19370" spans="20:20" x14ac:dyDescent="0.35">
      <c r="T19370" s="44">
        <v>19369</v>
      </c>
    </row>
    <row r="19371" spans="20:20" x14ac:dyDescent="0.35">
      <c r="T19371" s="44">
        <v>19370</v>
      </c>
    </row>
    <row r="19372" spans="20:20" x14ac:dyDescent="0.35">
      <c r="T19372" s="44">
        <v>19371</v>
      </c>
    </row>
    <row r="19373" spans="20:20" x14ac:dyDescent="0.35">
      <c r="T19373" s="44">
        <v>19372</v>
      </c>
    </row>
    <row r="19374" spans="20:20" x14ac:dyDescent="0.35">
      <c r="T19374" s="44">
        <v>19373</v>
      </c>
    </row>
    <row r="19375" spans="20:20" x14ac:dyDescent="0.35">
      <c r="T19375" s="44">
        <v>19374</v>
      </c>
    </row>
    <row r="19376" spans="20:20" x14ac:dyDescent="0.35">
      <c r="T19376" s="44">
        <v>19375</v>
      </c>
    </row>
    <row r="19377" spans="20:20" x14ac:dyDescent="0.35">
      <c r="T19377" s="44">
        <v>19376</v>
      </c>
    </row>
    <row r="19378" spans="20:20" x14ac:dyDescent="0.35">
      <c r="T19378" s="44">
        <v>19377</v>
      </c>
    </row>
    <row r="19379" spans="20:20" x14ac:dyDescent="0.35">
      <c r="T19379" s="44">
        <v>19378</v>
      </c>
    </row>
    <row r="19380" spans="20:20" x14ac:dyDescent="0.35">
      <c r="T19380" s="44">
        <v>19379</v>
      </c>
    </row>
    <row r="19381" spans="20:20" x14ac:dyDescent="0.35">
      <c r="T19381" s="44">
        <v>19380</v>
      </c>
    </row>
    <row r="19382" spans="20:20" x14ac:dyDescent="0.35">
      <c r="T19382" s="44">
        <v>19381</v>
      </c>
    </row>
    <row r="19383" spans="20:20" x14ac:dyDescent="0.35">
      <c r="T19383" s="44">
        <v>19382</v>
      </c>
    </row>
    <row r="19384" spans="20:20" x14ac:dyDescent="0.35">
      <c r="T19384" s="44">
        <v>19383</v>
      </c>
    </row>
    <row r="19385" spans="20:20" x14ac:dyDescent="0.35">
      <c r="T19385" s="44">
        <v>19384</v>
      </c>
    </row>
    <row r="19386" spans="20:20" x14ac:dyDescent="0.35">
      <c r="T19386" s="44">
        <v>19385</v>
      </c>
    </row>
    <row r="19387" spans="20:20" x14ac:dyDescent="0.35">
      <c r="T19387" s="44">
        <v>19386</v>
      </c>
    </row>
    <row r="19388" spans="20:20" x14ac:dyDescent="0.35">
      <c r="T19388" s="44">
        <v>19387</v>
      </c>
    </row>
    <row r="19389" spans="20:20" x14ac:dyDescent="0.35">
      <c r="T19389" s="44">
        <v>19388</v>
      </c>
    </row>
    <row r="19390" spans="20:20" x14ac:dyDescent="0.35">
      <c r="T19390" s="44">
        <v>19389</v>
      </c>
    </row>
    <row r="19391" spans="20:20" x14ac:dyDescent="0.35">
      <c r="T19391" s="44">
        <v>19390</v>
      </c>
    </row>
    <row r="19392" spans="20:20" x14ac:dyDescent="0.35">
      <c r="T19392" s="44">
        <v>19391</v>
      </c>
    </row>
    <row r="19393" spans="20:20" x14ac:dyDescent="0.35">
      <c r="T19393" s="44">
        <v>19392</v>
      </c>
    </row>
    <row r="19394" spans="20:20" x14ac:dyDescent="0.35">
      <c r="T19394" s="44">
        <v>19393</v>
      </c>
    </row>
    <row r="19395" spans="20:20" x14ac:dyDescent="0.35">
      <c r="T19395" s="44">
        <v>19394</v>
      </c>
    </row>
    <row r="19396" spans="20:20" x14ac:dyDescent="0.35">
      <c r="T19396" s="44">
        <v>19395</v>
      </c>
    </row>
    <row r="19397" spans="20:20" x14ac:dyDescent="0.35">
      <c r="T19397" s="44">
        <v>19396</v>
      </c>
    </row>
    <row r="19398" spans="20:20" x14ac:dyDescent="0.35">
      <c r="T19398" s="44">
        <v>19397</v>
      </c>
    </row>
    <row r="19399" spans="20:20" x14ac:dyDescent="0.35">
      <c r="T19399" s="44">
        <v>19398</v>
      </c>
    </row>
    <row r="19400" spans="20:20" x14ac:dyDescent="0.35">
      <c r="T19400" s="44">
        <v>19399</v>
      </c>
    </row>
    <row r="19401" spans="20:20" x14ac:dyDescent="0.35">
      <c r="T19401" s="44">
        <v>19400</v>
      </c>
    </row>
    <row r="19402" spans="20:20" x14ac:dyDescent="0.35">
      <c r="T19402" s="44">
        <v>19401</v>
      </c>
    </row>
    <row r="19403" spans="20:20" x14ac:dyDescent="0.35">
      <c r="T19403" s="44">
        <v>19402</v>
      </c>
    </row>
    <row r="19404" spans="20:20" x14ac:dyDescent="0.35">
      <c r="T19404" s="44">
        <v>19403</v>
      </c>
    </row>
    <row r="19405" spans="20:20" x14ac:dyDescent="0.35">
      <c r="T19405" s="44">
        <v>19404</v>
      </c>
    </row>
    <row r="19406" spans="20:20" x14ac:dyDescent="0.35">
      <c r="T19406" s="44">
        <v>19405</v>
      </c>
    </row>
    <row r="19407" spans="20:20" x14ac:dyDescent="0.35">
      <c r="T19407" s="44">
        <v>19406</v>
      </c>
    </row>
    <row r="19408" spans="20:20" x14ac:dyDescent="0.35">
      <c r="T19408" s="44">
        <v>19407</v>
      </c>
    </row>
    <row r="19409" spans="20:20" x14ac:dyDescent="0.35">
      <c r="T19409" s="44">
        <v>19408</v>
      </c>
    </row>
    <row r="19410" spans="20:20" x14ac:dyDescent="0.35">
      <c r="T19410" s="44">
        <v>19409</v>
      </c>
    </row>
    <row r="19411" spans="20:20" x14ac:dyDescent="0.35">
      <c r="T19411" s="44">
        <v>19410</v>
      </c>
    </row>
    <row r="19412" spans="20:20" x14ac:dyDescent="0.35">
      <c r="T19412" s="44">
        <v>19411</v>
      </c>
    </row>
    <row r="19413" spans="20:20" x14ac:dyDescent="0.35">
      <c r="T19413" s="44">
        <v>19412</v>
      </c>
    </row>
    <row r="19414" spans="20:20" x14ac:dyDescent="0.35">
      <c r="T19414" s="44">
        <v>19413</v>
      </c>
    </row>
    <row r="19415" spans="20:20" x14ac:dyDescent="0.35">
      <c r="T19415" s="44">
        <v>19414</v>
      </c>
    </row>
    <row r="19416" spans="20:20" x14ac:dyDescent="0.35">
      <c r="T19416" s="44">
        <v>19415</v>
      </c>
    </row>
    <row r="19417" spans="20:20" x14ac:dyDescent="0.35">
      <c r="T19417" s="44">
        <v>19416</v>
      </c>
    </row>
    <row r="19418" spans="20:20" x14ac:dyDescent="0.35">
      <c r="T19418" s="44">
        <v>19417</v>
      </c>
    </row>
    <row r="19419" spans="20:20" x14ac:dyDescent="0.35">
      <c r="T19419" s="44">
        <v>19418</v>
      </c>
    </row>
    <row r="19420" spans="20:20" x14ac:dyDescent="0.35">
      <c r="T19420" s="44">
        <v>19419</v>
      </c>
    </row>
    <row r="19421" spans="20:20" x14ac:dyDescent="0.35">
      <c r="T19421" s="44">
        <v>19420</v>
      </c>
    </row>
    <row r="19422" spans="20:20" x14ac:dyDescent="0.35">
      <c r="T19422" s="44">
        <v>19421</v>
      </c>
    </row>
    <row r="19423" spans="20:20" x14ac:dyDescent="0.35">
      <c r="T19423" s="44">
        <v>19422</v>
      </c>
    </row>
    <row r="19424" spans="20:20" x14ac:dyDescent="0.35">
      <c r="T19424" s="44">
        <v>19423</v>
      </c>
    </row>
    <row r="19425" spans="20:20" x14ac:dyDescent="0.35">
      <c r="T19425" s="44">
        <v>19424</v>
      </c>
    </row>
    <row r="19426" spans="20:20" x14ac:dyDescent="0.35">
      <c r="T19426" s="44">
        <v>19425</v>
      </c>
    </row>
    <row r="19427" spans="20:20" x14ac:dyDescent="0.35">
      <c r="T19427" s="44">
        <v>19426</v>
      </c>
    </row>
    <row r="19428" spans="20:20" x14ac:dyDescent="0.35">
      <c r="T19428" s="44">
        <v>19427</v>
      </c>
    </row>
    <row r="19429" spans="20:20" x14ac:dyDescent="0.35">
      <c r="T19429" s="44">
        <v>19428</v>
      </c>
    </row>
    <row r="19430" spans="20:20" x14ac:dyDescent="0.35">
      <c r="T19430" s="44">
        <v>19429</v>
      </c>
    </row>
    <row r="19431" spans="20:20" x14ac:dyDescent="0.35">
      <c r="T19431" s="44">
        <v>19430</v>
      </c>
    </row>
    <row r="19432" spans="20:20" x14ac:dyDescent="0.35">
      <c r="T19432" s="44">
        <v>19431</v>
      </c>
    </row>
    <row r="19433" spans="20:20" x14ac:dyDescent="0.35">
      <c r="T19433" s="44">
        <v>19432</v>
      </c>
    </row>
    <row r="19434" spans="20:20" x14ac:dyDescent="0.35">
      <c r="T19434" s="44">
        <v>19433</v>
      </c>
    </row>
    <row r="19435" spans="20:20" x14ac:dyDescent="0.35">
      <c r="T19435" s="44">
        <v>19434</v>
      </c>
    </row>
    <row r="19436" spans="20:20" x14ac:dyDescent="0.35">
      <c r="T19436" s="44">
        <v>19435</v>
      </c>
    </row>
    <row r="19437" spans="20:20" x14ac:dyDescent="0.35">
      <c r="T19437" s="44">
        <v>19436</v>
      </c>
    </row>
    <row r="19438" spans="20:20" x14ac:dyDescent="0.35">
      <c r="T19438" s="44">
        <v>19437</v>
      </c>
    </row>
    <row r="19439" spans="20:20" x14ac:dyDescent="0.35">
      <c r="T19439" s="44">
        <v>19438</v>
      </c>
    </row>
    <row r="19440" spans="20:20" x14ac:dyDescent="0.35">
      <c r="T19440" s="44">
        <v>19439</v>
      </c>
    </row>
    <row r="19441" spans="20:20" x14ac:dyDescent="0.35">
      <c r="T19441" s="44">
        <v>19440</v>
      </c>
    </row>
    <row r="19442" spans="20:20" x14ac:dyDescent="0.35">
      <c r="T19442" s="44">
        <v>19441</v>
      </c>
    </row>
    <row r="19443" spans="20:20" x14ac:dyDescent="0.35">
      <c r="T19443" s="44">
        <v>19442</v>
      </c>
    </row>
    <row r="19444" spans="20:20" x14ac:dyDescent="0.35">
      <c r="T19444" s="44">
        <v>19443</v>
      </c>
    </row>
    <row r="19445" spans="20:20" x14ac:dyDescent="0.35">
      <c r="T19445" s="44">
        <v>19444</v>
      </c>
    </row>
    <row r="19446" spans="20:20" x14ac:dyDescent="0.35">
      <c r="T19446" s="44">
        <v>19445</v>
      </c>
    </row>
    <row r="19447" spans="20:20" x14ac:dyDescent="0.35">
      <c r="T19447" s="44">
        <v>19446</v>
      </c>
    </row>
    <row r="19448" spans="20:20" x14ac:dyDescent="0.35">
      <c r="T19448" s="44">
        <v>19447</v>
      </c>
    </row>
    <row r="19449" spans="20:20" x14ac:dyDescent="0.35">
      <c r="T19449" s="44">
        <v>19448</v>
      </c>
    </row>
    <row r="19450" spans="20:20" x14ac:dyDescent="0.35">
      <c r="T19450" s="44">
        <v>19449</v>
      </c>
    </row>
    <row r="19451" spans="20:20" x14ac:dyDescent="0.35">
      <c r="T19451" s="44">
        <v>19450</v>
      </c>
    </row>
    <row r="19452" spans="20:20" x14ac:dyDescent="0.35">
      <c r="T19452" s="44">
        <v>19451</v>
      </c>
    </row>
    <row r="19453" spans="20:20" x14ac:dyDescent="0.35">
      <c r="T19453" s="44">
        <v>19452</v>
      </c>
    </row>
    <row r="19454" spans="20:20" x14ac:dyDescent="0.35">
      <c r="T19454" s="44">
        <v>19453</v>
      </c>
    </row>
    <row r="19455" spans="20:20" x14ac:dyDescent="0.35">
      <c r="T19455" s="44">
        <v>19454</v>
      </c>
    </row>
    <row r="19456" spans="20:20" x14ac:dyDescent="0.35">
      <c r="T19456" s="44">
        <v>19455</v>
      </c>
    </row>
    <row r="19457" spans="20:20" x14ac:dyDescent="0.35">
      <c r="T19457" s="44">
        <v>19456</v>
      </c>
    </row>
    <row r="19458" spans="20:20" x14ac:dyDescent="0.35">
      <c r="T19458" s="44">
        <v>19457</v>
      </c>
    </row>
    <row r="19459" spans="20:20" x14ac:dyDescent="0.35">
      <c r="T19459" s="44">
        <v>19458</v>
      </c>
    </row>
    <row r="19460" spans="20:20" x14ac:dyDescent="0.35">
      <c r="T19460" s="44">
        <v>19459</v>
      </c>
    </row>
    <row r="19461" spans="20:20" x14ac:dyDescent="0.35">
      <c r="T19461" s="44">
        <v>19460</v>
      </c>
    </row>
    <row r="19462" spans="20:20" x14ac:dyDescent="0.35">
      <c r="T19462" s="44">
        <v>19461</v>
      </c>
    </row>
    <row r="19463" spans="20:20" x14ac:dyDescent="0.35">
      <c r="T19463" s="44">
        <v>19462</v>
      </c>
    </row>
    <row r="19464" spans="20:20" x14ac:dyDescent="0.35">
      <c r="T19464" s="44">
        <v>19463</v>
      </c>
    </row>
    <row r="19465" spans="20:20" x14ac:dyDescent="0.35">
      <c r="T19465" s="44">
        <v>19464</v>
      </c>
    </row>
    <row r="19466" spans="20:20" x14ac:dyDescent="0.35">
      <c r="T19466" s="44">
        <v>19465</v>
      </c>
    </row>
    <row r="19467" spans="20:20" x14ac:dyDescent="0.35">
      <c r="T19467" s="44">
        <v>19466</v>
      </c>
    </row>
    <row r="19468" spans="20:20" x14ac:dyDescent="0.35">
      <c r="T19468" s="44">
        <v>19467</v>
      </c>
    </row>
    <row r="19469" spans="20:20" x14ac:dyDescent="0.35">
      <c r="T19469" s="44">
        <v>19468</v>
      </c>
    </row>
    <row r="19470" spans="20:20" x14ac:dyDescent="0.35">
      <c r="T19470" s="44">
        <v>19469</v>
      </c>
    </row>
    <row r="19471" spans="20:20" x14ac:dyDescent="0.35">
      <c r="T19471" s="44">
        <v>19470</v>
      </c>
    </row>
    <row r="19472" spans="20:20" x14ac:dyDescent="0.35">
      <c r="T19472" s="44">
        <v>19471</v>
      </c>
    </row>
    <row r="19473" spans="20:20" x14ac:dyDescent="0.35">
      <c r="T19473" s="44">
        <v>19472</v>
      </c>
    </row>
    <row r="19474" spans="20:20" x14ac:dyDescent="0.35">
      <c r="T19474" s="44">
        <v>19473</v>
      </c>
    </row>
    <row r="19475" spans="20:20" x14ac:dyDescent="0.35">
      <c r="T19475" s="44">
        <v>19474</v>
      </c>
    </row>
    <row r="19476" spans="20:20" x14ac:dyDescent="0.35">
      <c r="T19476" s="44">
        <v>19475</v>
      </c>
    </row>
    <row r="19477" spans="20:20" x14ac:dyDescent="0.35">
      <c r="T19477" s="44">
        <v>19476</v>
      </c>
    </row>
    <row r="19478" spans="20:20" x14ac:dyDescent="0.35">
      <c r="T19478" s="44">
        <v>19477</v>
      </c>
    </row>
    <row r="19479" spans="20:20" x14ac:dyDescent="0.35">
      <c r="T19479" s="44">
        <v>19478</v>
      </c>
    </row>
    <row r="19480" spans="20:20" x14ac:dyDescent="0.35">
      <c r="T19480" s="44">
        <v>19479</v>
      </c>
    </row>
    <row r="19481" spans="20:20" x14ac:dyDescent="0.35">
      <c r="T19481" s="44">
        <v>19480</v>
      </c>
    </row>
    <row r="19482" spans="20:20" x14ac:dyDescent="0.35">
      <c r="T19482" s="44">
        <v>19481</v>
      </c>
    </row>
    <row r="19483" spans="20:20" x14ac:dyDescent="0.35">
      <c r="T19483" s="44">
        <v>19482</v>
      </c>
    </row>
    <row r="19484" spans="20:20" x14ac:dyDescent="0.35">
      <c r="T19484" s="44">
        <v>19483</v>
      </c>
    </row>
    <row r="19485" spans="20:20" x14ac:dyDescent="0.35">
      <c r="T19485" s="44">
        <v>19484</v>
      </c>
    </row>
    <row r="19486" spans="20:20" x14ac:dyDescent="0.35">
      <c r="T19486" s="44">
        <v>19485</v>
      </c>
    </row>
    <row r="19487" spans="20:20" x14ac:dyDescent="0.35">
      <c r="T19487" s="44">
        <v>19486</v>
      </c>
    </row>
    <row r="19488" spans="20:20" x14ac:dyDescent="0.35">
      <c r="T19488" s="44">
        <v>19487</v>
      </c>
    </row>
    <row r="19489" spans="20:20" x14ac:dyDescent="0.35">
      <c r="T19489" s="44">
        <v>19488</v>
      </c>
    </row>
    <row r="19490" spans="20:20" x14ac:dyDescent="0.35">
      <c r="T19490" s="44">
        <v>19489</v>
      </c>
    </row>
    <row r="19491" spans="20:20" x14ac:dyDescent="0.35">
      <c r="T19491" s="44">
        <v>19490</v>
      </c>
    </row>
    <row r="19492" spans="20:20" x14ac:dyDescent="0.35">
      <c r="T19492" s="44">
        <v>19491</v>
      </c>
    </row>
    <row r="19493" spans="20:20" x14ac:dyDescent="0.35">
      <c r="T19493" s="44">
        <v>19492</v>
      </c>
    </row>
    <row r="19494" spans="20:20" x14ac:dyDescent="0.35">
      <c r="T19494" s="44">
        <v>19493</v>
      </c>
    </row>
    <row r="19495" spans="20:20" x14ac:dyDescent="0.35">
      <c r="T19495" s="44">
        <v>19494</v>
      </c>
    </row>
    <row r="19496" spans="20:20" x14ac:dyDescent="0.35">
      <c r="T19496" s="44">
        <v>19495</v>
      </c>
    </row>
    <row r="19497" spans="20:20" x14ac:dyDescent="0.35">
      <c r="T19497" s="44">
        <v>19496</v>
      </c>
    </row>
    <row r="19498" spans="20:20" x14ac:dyDescent="0.35">
      <c r="T19498" s="44">
        <v>19497</v>
      </c>
    </row>
    <row r="19499" spans="20:20" x14ac:dyDescent="0.35">
      <c r="T19499" s="44">
        <v>19498</v>
      </c>
    </row>
    <row r="19500" spans="20:20" x14ac:dyDescent="0.35">
      <c r="T19500" s="44">
        <v>19499</v>
      </c>
    </row>
    <row r="19501" spans="20:20" x14ac:dyDescent="0.35">
      <c r="T19501" s="44">
        <v>19500</v>
      </c>
    </row>
    <row r="19502" spans="20:20" x14ac:dyDescent="0.35">
      <c r="T19502" s="44">
        <v>19501</v>
      </c>
    </row>
    <row r="19503" spans="20:20" x14ac:dyDescent="0.35">
      <c r="T19503" s="44">
        <v>19502</v>
      </c>
    </row>
    <row r="19504" spans="20:20" x14ac:dyDescent="0.35">
      <c r="T19504" s="44">
        <v>19503</v>
      </c>
    </row>
    <row r="19505" spans="20:20" x14ac:dyDescent="0.35">
      <c r="T19505" s="44">
        <v>19504</v>
      </c>
    </row>
    <row r="19506" spans="20:20" x14ac:dyDescent="0.35">
      <c r="T19506" s="44">
        <v>19505</v>
      </c>
    </row>
    <row r="19507" spans="20:20" x14ac:dyDescent="0.35">
      <c r="T19507" s="44">
        <v>19506</v>
      </c>
    </row>
    <row r="19508" spans="20:20" x14ac:dyDescent="0.35">
      <c r="T19508" s="44">
        <v>19507</v>
      </c>
    </row>
    <row r="19509" spans="20:20" x14ac:dyDescent="0.35">
      <c r="T19509" s="44">
        <v>19508</v>
      </c>
    </row>
    <row r="19510" spans="20:20" x14ac:dyDescent="0.35">
      <c r="T19510" s="44">
        <v>19509</v>
      </c>
    </row>
    <row r="19511" spans="20:20" x14ac:dyDescent="0.35">
      <c r="T19511" s="44">
        <v>19510</v>
      </c>
    </row>
    <row r="19512" spans="20:20" x14ac:dyDescent="0.35">
      <c r="T19512" s="44">
        <v>19511</v>
      </c>
    </row>
    <row r="19513" spans="20:20" x14ac:dyDescent="0.35">
      <c r="T19513" s="44">
        <v>19512</v>
      </c>
    </row>
    <row r="19514" spans="20:20" x14ac:dyDescent="0.35">
      <c r="T19514" s="44">
        <v>19513</v>
      </c>
    </row>
    <row r="19515" spans="20:20" x14ac:dyDescent="0.35">
      <c r="T19515" s="44">
        <v>19514</v>
      </c>
    </row>
    <row r="19516" spans="20:20" x14ac:dyDescent="0.35">
      <c r="T19516" s="44">
        <v>19515</v>
      </c>
    </row>
    <row r="19517" spans="20:20" x14ac:dyDescent="0.35">
      <c r="T19517" s="44">
        <v>19516</v>
      </c>
    </row>
    <row r="19518" spans="20:20" x14ac:dyDescent="0.35">
      <c r="T19518" s="44">
        <v>19517</v>
      </c>
    </row>
    <row r="19519" spans="20:20" x14ac:dyDescent="0.35">
      <c r="T19519" s="44">
        <v>19518</v>
      </c>
    </row>
    <row r="19520" spans="20:20" x14ac:dyDescent="0.35">
      <c r="T19520" s="44">
        <v>19519</v>
      </c>
    </row>
    <row r="19521" spans="20:20" x14ac:dyDescent="0.35">
      <c r="T19521" s="44">
        <v>19520</v>
      </c>
    </row>
    <row r="19522" spans="20:20" x14ac:dyDescent="0.35">
      <c r="T19522" s="44">
        <v>19521</v>
      </c>
    </row>
    <row r="19523" spans="20:20" x14ac:dyDescent="0.35">
      <c r="T19523" s="44">
        <v>19522</v>
      </c>
    </row>
    <row r="19524" spans="20:20" x14ac:dyDescent="0.35">
      <c r="T19524" s="44">
        <v>19523</v>
      </c>
    </row>
    <row r="19525" spans="20:20" x14ac:dyDescent="0.35">
      <c r="T19525" s="44">
        <v>19524</v>
      </c>
    </row>
    <row r="19526" spans="20:20" x14ac:dyDescent="0.35">
      <c r="T19526" s="44">
        <v>19525</v>
      </c>
    </row>
    <row r="19527" spans="20:20" x14ac:dyDescent="0.35">
      <c r="T19527" s="44">
        <v>19526</v>
      </c>
    </row>
    <row r="19528" spans="20:20" x14ac:dyDescent="0.35">
      <c r="T19528" s="44">
        <v>19527</v>
      </c>
    </row>
    <row r="19529" spans="20:20" x14ac:dyDescent="0.35">
      <c r="T19529" s="44">
        <v>19528</v>
      </c>
    </row>
    <row r="19530" spans="20:20" x14ac:dyDescent="0.35">
      <c r="T19530" s="44">
        <v>19529</v>
      </c>
    </row>
    <row r="19531" spans="20:20" x14ac:dyDescent="0.35">
      <c r="T19531" s="44">
        <v>19530</v>
      </c>
    </row>
    <row r="19532" spans="20:20" x14ac:dyDescent="0.35">
      <c r="T19532" s="44">
        <v>19531</v>
      </c>
    </row>
    <row r="19533" spans="20:20" x14ac:dyDescent="0.35">
      <c r="T19533" s="44">
        <v>19532</v>
      </c>
    </row>
    <row r="19534" spans="20:20" x14ac:dyDescent="0.35">
      <c r="T19534" s="44">
        <v>19533</v>
      </c>
    </row>
    <row r="19535" spans="20:20" x14ac:dyDescent="0.35">
      <c r="T19535" s="44">
        <v>19534</v>
      </c>
    </row>
    <row r="19536" spans="20:20" x14ac:dyDescent="0.35">
      <c r="T19536" s="44">
        <v>19535</v>
      </c>
    </row>
    <row r="19537" spans="20:20" x14ac:dyDescent="0.35">
      <c r="T19537" s="44">
        <v>19536</v>
      </c>
    </row>
    <row r="19538" spans="20:20" x14ac:dyDescent="0.35">
      <c r="T19538" s="44">
        <v>19537</v>
      </c>
    </row>
    <row r="19539" spans="20:20" x14ac:dyDescent="0.35">
      <c r="T19539" s="44">
        <v>19538</v>
      </c>
    </row>
    <row r="19540" spans="20:20" x14ac:dyDescent="0.35">
      <c r="T19540" s="44">
        <v>19539</v>
      </c>
    </row>
    <row r="19541" spans="20:20" x14ac:dyDescent="0.35">
      <c r="T19541" s="44">
        <v>19540</v>
      </c>
    </row>
    <row r="19542" spans="20:20" x14ac:dyDescent="0.35">
      <c r="T19542" s="44">
        <v>19541</v>
      </c>
    </row>
    <row r="19543" spans="20:20" x14ac:dyDescent="0.35">
      <c r="T19543" s="44">
        <v>19542</v>
      </c>
    </row>
    <row r="19544" spans="20:20" x14ac:dyDescent="0.35">
      <c r="T19544" s="44">
        <v>19543</v>
      </c>
    </row>
    <row r="19545" spans="20:20" x14ac:dyDescent="0.35">
      <c r="T19545" s="44">
        <v>19544</v>
      </c>
    </row>
    <row r="19546" spans="20:20" x14ac:dyDescent="0.35">
      <c r="T19546" s="44">
        <v>19545</v>
      </c>
    </row>
    <row r="19547" spans="20:20" x14ac:dyDescent="0.35">
      <c r="T19547" s="44">
        <v>19546</v>
      </c>
    </row>
    <row r="19548" spans="20:20" x14ac:dyDescent="0.35">
      <c r="T19548" s="44">
        <v>19547</v>
      </c>
    </row>
    <row r="19549" spans="20:20" x14ac:dyDescent="0.35">
      <c r="T19549" s="44">
        <v>19548</v>
      </c>
    </row>
    <row r="19550" spans="20:20" x14ac:dyDescent="0.35">
      <c r="T19550" s="44">
        <v>19549</v>
      </c>
    </row>
    <row r="19551" spans="20:20" x14ac:dyDescent="0.35">
      <c r="T19551" s="44">
        <v>19550</v>
      </c>
    </row>
    <row r="19552" spans="20:20" x14ac:dyDescent="0.35">
      <c r="T19552" s="44">
        <v>19551</v>
      </c>
    </row>
    <row r="19553" spans="20:20" x14ac:dyDescent="0.35">
      <c r="T19553" s="44">
        <v>19552</v>
      </c>
    </row>
    <row r="19554" spans="20:20" x14ac:dyDescent="0.35">
      <c r="T19554" s="44">
        <v>19553</v>
      </c>
    </row>
    <row r="19555" spans="20:20" x14ac:dyDescent="0.35">
      <c r="T19555" s="44">
        <v>19554</v>
      </c>
    </row>
    <row r="19556" spans="20:20" x14ac:dyDescent="0.35">
      <c r="T19556" s="44">
        <v>19555</v>
      </c>
    </row>
    <row r="19557" spans="20:20" x14ac:dyDescent="0.35">
      <c r="T19557" s="44">
        <v>19556</v>
      </c>
    </row>
    <row r="19558" spans="20:20" x14ac:dyDescent="0.35">
      <c r="T19558" s="44">
        <v>19557</v>
      </c>
    </row>
    <row r="19559" spans="20:20" x14ac:dyDescent="0.35">
      <c r="T19559" s="44">
        <v>19558</v>
      </c>
    </row>
    <row r="19560" spans="20:20" x14ac:dyDescent="0.35">
      <c r="T19560" s="44">
        <v>19559</v>
      </c>
    </row>
    <row r="19561" spans="20:20" x14ac:dyDescent="0.35">
      <c r="T19561" s="44">
        <v>19560</v>
      </c>
    </row>
    <row r="19562" spans="20:20" x14ac:dyDescent="0.35">
      <c r="T19562" s="44">
        <v>19561</v>
      </c>
    </row>
    <row r="19563" spans="20:20" x14ac:dyDescent="0.35">
      <c r="T19563" s="44">
        <v>19562</v>
      </c>
    </row>
    <row r="19564" spans="20:20" x14ac:dyDescent="0.35">
      <c r="T19564" s="44">
        <v>19563</v>
      </c>
    </row>
    <row r="19565" spans="20:20" x14ac:dyDescent="0.35">
      <c r="T19565" s="44">
        <v>19564</v>
      </c>
    </row>
    <row r="19566" spans="20:20" x14ac:dyDescent="0.35">
      <c r="T19566" s="44">
        <v>19565</v>
      </c>
    </row>
    <row r="19567" spans="20:20" x14ac:dyDescent="0.35">
      <c r="T19567" s="44">
        <v>19566</v>
      </c>
    </row>
    <row r="19568" spans="20:20" x14ac:dyDescent="0.35">
      <c r="T19568" s="44">
        <v>19567</v>
      </c>
    </row>
    <row r="19569" spans="20:20" x14ac:dyDescent="0.35">
      <c r="T19569" s="44">
        <v>19568</v>
      </c>
    </row>
    <row r="19570" spans="20:20" x14ac:dyDescent="0.35">
      <c r="T19570" s="44">
        <v>19569</v>
      </c>
    </row>
    <row r="19571" spans="20:20" x14ac:dyDescent="0.35">
      <c r="T19571" s="44">
        <v>19570</v>
      </c>
    </row>
    <row r="19572" spans="20:20" x14ac:dyDescent="0.35">
      <c r="T19572" s="44">
        <v>19571</v>
      </c>
    </row>
    <row r="19573" spans="20:20" x14ac:dyDescent="0.35">
      <c r="T19573" s="44">
        <v>19572</v>
      </c>
    </row>
    <row r="19574" spans="20:20" x14ac:dyDescent="0.35">
      <c r="T19574" s="44">
        <v>19573</v>
      </c>
    </row>
    <row r="19575" spans="20:20" x14ac:dyDescent="0.35">
      <c r="T19575" s="44">
        <v>19574</v>
      </c>
    </row>
    <row r="19576" spans="20:20" x14ac:dyDescent="0.35">
      <c r="T19576" s="44">
        <v>19575</v>
      </c>
    </row>
    <row r="19577" spans="20:20" x14ac:dyDescent="0.35">
      <c r="T19577" s="44">
        <v>19576</v>
      </c>
    </row>
    <row r="19578" spans="20:20" x14ac:dyDescent="0.35">
      <c r="T19578" s="44">
        <v>19577</v>
      </c>
    </row>
    <row r="19579" spans="20:20" x14ac:dyDescent="0.35">
      <c r="T19579" s="44">
        <v>19578</v>
      </c>
    </row>
    <row r="19580" spans="20:20" x14ac:dyDescent="0.35">
      <c r="T19580" s="44">
        <v>19579</v>
      </c>
    </row>
    <row r="19581" spans="20:20" x14ac:dyDescent="0.35">
      <c r="T19581" s="44">
        <v>19580</v>
      </c>
    </row>
    <row r="19582" spans="20:20" x14ac:dyDescent="0.35">
      <c r="T19582" s="44">
        <v>19581</v>
      </c>
    </row>
    <row r="19583" spans="20:20" x14ac:dyDescent="0.35">
      <c r="T19583" s="44">
        <v>19582</v>
      </c>
    </row>
    <row r="19584" spans="20:20" x14ac:dyDescent="0.35">
      <c r="T19584" s="44">
        <v>19583</v>
      </c>
    </row>
    <row r="19585" spans="20:20" x14ac:dyDescent="0.35">
      <c r="T19585" s="44">
        <v>19584</v>
      </c>
    </row>
    <row r="19586" spans="20:20" x14ac:dyDescent="0.35">
      <c r="T19586" s="44">
        <v>19585</v>
      </c>
    </row>
    <row r="19587" spans="20:20" x14ac:dyDescent="0.35">
      <c r="T19587" s="44">
        <v>19586</v>
      </c>
    </row>
    <row r="19588" spans="20:20" x14ac:dyDescent="0.35">
      <c r="T19588" s="44">
        <v>19587</v>
      </c>
    </row>
    <row r="19589" spans="20:20" x14ac:dyDescent="0.35">
      <c r="T19589" s="44">
        <v>19588</v>
      </c>
    </row>
    <row r="19590" spans="20:20" x14ac:dyDescent="0.35">
      <c r="T19590" s="44">
        <v>19589</v>
      </c>
    </row>
    <row r="19591" spans="20:20" x14ac:dyDescent="0.35">
      <c r="T19591" s="44">
        <v>19590</v>
      </c>
    </row>
    <row r="19592" spans="20:20" x14ac:dyDescent="0.35">
      <c r="T19592" s="44">
        <v>19591</v>
      </c>
    </row>
    <row r="19593" spans="20:20" x14ac:dyDescent="0.35">
      <c r="T19593" s="44">
        <v>19592</v>
      </c>
    </row>
    <row r="19594" spans="20:20" x14ac:dyDescent="0.35">
      <c r="T19594" s="44">
        <v>19593</v>
      </c>
    </row>
    <row r="19595" spans="20:20" x14ac:dyDescent="0.35">
      <c r="T19595" s="44">
        <v>19594</v>
      </c>
    </row>
    <row r="19596" spans="20:20" x14ac:dyDescent="0.35">
      <c r="T19596" s="44">
        <v>19595</v>
      </c>
    </row>
    <row r="19597" spans="20:20" x14ac:dyDescent="0.35">
      <c r="T19597" s="44">
        <v>19596</v>
      </c>
    </row>
    <row r="19598" spans="20:20" x14ac:dyDescent="0.35">
      <c r="T19598" s="44">
        <v>19597</v>
      </c>
    </row>
    <row r="19599" spans="20:20" x14ac:dyDescent="0.35">
      <c r="T19599" s="44">
        <v>19598</v>
      </c>
    </row>
    <row r="19600" spans="20:20" x14ac:dyDescent="0.35">
      <c r="T19600" s="44">
        <v>19599</v>
      </c>
    </row>
    <row r="19601" spans="20:20" x14ac:dyDescent="0.35">
      <c r="T19601" s="44">
        <v>19600</v>
      </c>
    </row>
    <row r="19602" spans="20:20" x14ac:dyDescent="0.35">
      <c r="T19602" s="44">
        <v>19601</v>
      </c>
    </row>
    <row r="19603" spans="20:20" x14ac:dyDescent="0.35">
      <c r="T19603" s="44">
        <v>19602</v>
      </c>
    </row>
    <row r="19604" spans="20:20" x14ac:dyDescent="0.35">
      <c r="T19604" s="44">
        <v>19603</v>
      </c>
    </row>
    <row r="19605" spans="20:20" x14ac:dyDescent="0.35">
      <c r="T19605" s="44">
        <v>19604</v>
      </c>
    </row>
    <row r="19606" spans="20:20" x14ac:dyDescent="0.35">
      <c r="T19606" s="44">
        <v>19605</v>
      </c>
    </row>
    <row r="19607" spans="20:20" x14ac:dyDescent="0.35">
      <c r="T19607" s="44">
        <v>19606</v>
      </c>
    </row>
    <row r="19608" spans="20:20" x14ac:dyDescent="0.35">
      <c r="T19608" s="44">
        <v>19607</v>
      </c>
    </row>
    <row r="19609" spans="20:20" x14ac:dyDescent="0.35">
      <c r="T19609" s="44">
        <v>19608</v>
      </c>
    </row>
    <row r="19610" spans="20:20" x14ac:dyDescent="0.35">
      <c r="T19610" s="44">
        <v>19609</v>
      </c>
    </row>
    <row r="19611" spans="20:20" x14ac:dyDescent="0.35">
      <c r="T19611" s="44">
        <v>19610</v>
      </c>
    </row>
    <row r="19612" spans="20:20" x14ac:dyDescent="0.35">
      <c r="T19612" s="44">
        <v>19611</v>
      </c>
    </row>
    <row r="19613" spans="20:20" x14ac:dyDescent="0.35">
      <c r="T19613" s="44">
        <v>19612</v>
      </c>
    </row>
    <row r="19614" spans="20:20" x14ac:dyDescent="0.35">
      <c r="T19614" s="44">
        <v>19613</v>
      </c>
    </row>
    <row r="19615" spans="20:20" x14ac:dyDescent="0.35">
      <c r="T19615" s="44">
        <v>19614</v>
      </c>
    </row>
    <row r="19616" spans="20:20" x14ac:dyDescent="0.35">
      <c r="T19616" s="44">
        <v>19615</v>
      </c>
    </row>
    <row r="19617" spans="20:20" x14ac:dyDescent="0.35">
      <c r="T19617" s="44">
        <v>19616</v>
      </c>
    </row>
    <row r="19618" spans="20:20" x14ac:dyDescent="0.35">
      <c r="T19618" s="44">
        <v>19617</v>
      </c>
    </row>
    <row r="19619" spans="20:20" x14ac:dyDescent="0.35">
      <c r="T19619" s="44">
        <v>19618</v>
      </c>
    </row>
    <row r="19620" spans="20:20" x14ac:dyDescent="0.35">
      <c r="T19620" s="44">
        <v>19619</v>
      </c>
    </row>
    <row r="19621" spans="20:20" x14ac:dyDescent="0.35">
      <c r="T19621" s="44">
        <v>19620</v>
      </c>
    </row>
    <row r="19622" spans="20:20" x14ac:dyDescent="0.35">
      <c r="T19622" s="44">
        <v>19621</v>
      </c>
    </row>
    <row r="19623" spans="20:20" x14ac:dyDescent="0.35">
      <c r="T19623" s="44">
        <v>19622</v>
      </c>
    </row>
    <row r="19624" spans="20:20" x14ac:dyDescent="0.35">
      <c r="T19624" s="44">
        <v>19623</v>
      </c>
    </row>
    <row r="19625" spans="20:20" x14ac:dyDescent="0.35">
      <c r="T19625" s="44">
        <v>19624</v>
      </c>
    </row>
    <row r="19626" spans="20:20" x14ac:dyDescent="0.35">
      <c r="T19626" s="44">
        <v>19625</v>
      </c>
    </row>
    <row r="19627" spans="20:20" x14ac:dyDescent="0.35">
      <c r="T19627" s="44">
        <v>19626</v>
      </c>
    </row>
    <row r="19628" spans="20:20" x14ac:dyDescent="0.35">
      <c r="T19628" s="44">
        <v>19627</v>
      </c>
    </row>
    <row r="19629" spans="20:20" x14ac:dyDescent="0.35">
      <c r="T19629" s="44">
        <v>19628</v>
      </c>
    </row>
    <row r="19630" spans="20:20" x14ac:dyDescent="0.35">
      <c r="T19630" s="44">
        <v>19629</v>
      </c>
    </row>
    <row r="19631" spans="20:20" x14ac:dyDescent="0.35">
      <c r="T19631" s="44">
        <v>19630</v>
      </c>
    </row>
    <row r="19632" spans="20:20" x14ac:dyDescent="0.35">
      <c r="T19632" s="44">
        <v>19631</v>
      </c>
    </row>
    <row r="19633" spans="20:20" x14ac:dyDescent="0.35">
      <c r="T19633" s="44">
        <v>19632</v>
      </c>
    </row>
    <row r="19634" spans="20:20" x14ac:dyDescent="0.35">
      <c r="T19634" s="44">
        <v>19633</v>
      </c>
    </row>
    <row r="19635" spans="20:20" x14ac:dyDescent="0.35">
      <c r="T19635" s="44">
        <v>19634</v>
      </c>
    </row>
    <row r="19636" spans="20:20" x14ac:dyDescent="0.35">
      <c r="T19636" s="44">
        <v>19635</v>
      </c>
    </row>
    <row r="19637" spans="20:20" x14ac:dyDescent="0.35">
      <c r="T19637" s="44">
        <v>19636</v>
      </c>
    </row>
    <row r="19638" spans="20:20" x14ac:dyDescent="0.35">
      <c r="T19638" s="44">
        <v>19637</v>
      </c>
    </row>
    <row r="19639" spans="20:20" x14ac:dyDescent="0.35">
      <c r="T19639" s="44">
        <v>19638</v>
      </c>
    </row>
    <row r="19640" spans="20:20" x14ac:dyDescent="0.35">
      <c r="T19640" s="44">
        <v>19639</v>
      </c>
    </row>
    <row r="19641" spans="20:20" x14ac:dyDescent="0.35">
      <c r="T19641" s="44">
        <v>19640</v>
      </c>
    </row>
    <row r="19642" spans="20:20" x14ac:dyDescent="0.35">
      <c r="T19642" s="44">
        <v>19641</v>
      </c>
    </row>
    <row r="19643" spans="20:20" x14ac:dyDescent="0.35">
      <c r="T19643" s="44">
        <v>19642</v>
      </c>
    </row>
    <row r="19644" spans="20:20" x14ac:dyDescent="0.35">
      <c r="T19644" s="44">
        <v>19643</v>
      </c>
    </row>
    <row r="19645" spans="20:20" x14ac:dyDescent="0.35">
      <c r="T19645" s="44">
        <v>19644</v>
      </c>
    </row>
    <row r="19646" spans="20:20" x14ac:dyDescent="0.35">
      <c r="T19646" s="44">
        <v>19645</v>
      </c>
    </row>
    <row r="19647" spans="20:20" x14ac:dyDescent="0.35">
      <c r="T19647" s="44">
        <v>19646</v>
      </c>
    </row>
    <row r="19648" spans="20:20" x14ac:dyDescent="0.35">
      <c r="T19648" s="44">
        <v>19647</v>
      </c>
    </row>
    <row r="19649" spans="20:20" x14ac:dyDescent="0.35">
      <c r="T19649" s="44">
        <v>19648</v>
      </c>
    </row>
    <row r="19650" spans="20:20" x14ac:dyDescent="0.35">
      <c r="T19650" s="44">
        <v>19649</v>
      </c>
    </row>
    <row r="19651" spans="20:20" x14ac:dyDescent="0.35">
      <c r="T19651" s="44">
        <v>19650</v>
      </c>
    </row>
    <row r="19652" spans="20:20" x14ac:dyDescent="0.35">
      <c r="T19652" s="44">
        <v>19651</v>
      </c>
    </row>
    <row r="19653" spans="20:20" x14ac:dyDescent="0.35">
      <c r="T19653" s="44">
        <v>19652</v>
      </c>
    </row>
    <row r="19654" spans="20:20" x14ac:dyDescent="0.35">
      <c r="T19654" s="44">
        <v>19653</v>
      </c>
    </row>
    <row r="19655" spans="20:20" x14ac:dyDescent="0.35">
      <c r="T19655" s="44">
        <v>19654</v>
      </c>
    </row>
    <row r="19656" spans="20:20" x14ac:dyDescent="0.35">
      <c r="T19656" s="44">
        <v>19655</v>
      </c>
    </row>
    <row r="19657" spans="20:20" x14ac:dyDescent="0.35">
      <c r="T19657" s="44">
        <v>19656</v>
      </c>
    </row>
    <row r="19658" spans="20:20" x14ac:dyDescent="0.35">
      <c r="T19658" s="44">
        <v>19657</v>
      </c>
    </row>
    <row r="19659" spans="20:20" x14ac:dyDescent="0.35">
      <c r="T19659" s="44">
        <v>19658</v>
      </c>
    </row>
    <row r="19660" spans="20:20" x14ac:dyDescent="0.35">
      <c r="T19660" s="44">
        <v>19659</v>
      </c>
    </row>
    <row r="19661" spans="20:20" x14ac:dyDescent="0.35">
      <c r="T19661" s="44">
        <v>19660</v>
      </c>
    </row>
    <row r="19662" spans="20:20" x14ac:dyDescent="0.35">
      <c r="T19662" s="44">
        <v>19661</v>
      </c>
    </row>
    <row r="19663" spans="20:20" x14ac:dyDescent="0.35">
      <c r="T19663" s="44">
        <v>19662</v>
      </c>
    </row>
    <row r="19664" spans="20:20" x14ac:dyDescent="0.35">
      <c r="T19664" s="44">
        <v>19663</v>
      </c>
    </row>
    <row r="19665" spans="20:20" x14ac:dyDescent="0.35">
      <c r="T19665" s="44">
        <v>19664</v>
      </c>
    </row>
    <row r="19666" spans="20:20" x14ac:dyDescent="0.35">
      <c r="T19666" s="44">
        <v>19665</v>
      </c>
    </row>
    <row r="19667" spans="20:20" x14ac:dyDescent="0.35">
      <c r="T19667" s="44">
        <v>19666</v>
      </c>
    </row>
    <row r="19668" spans="20:20" x14ac:dyDescent="0.35">
      <c r="T19668" s="44">
        <v>19667</v>
      </c>
    </row>
    <row r="19669" spans="20:20" x14ac:dyDescent="0.35">
      <c r="T19669" s="44">
        <v>19668</v>
      </c>
    </row>
    <row r="19670" spans="20:20" x14ac:dyDescent="0.35">
      <c r="T19670" s="44">
        <v>19669</v>
      </c>
    </row>
    <row r="19671" spans="20:20" x14ac:dyDescent="0.35">
      <c r="T19671" s="44">
        <v>19670</v>
      </c>
    </row>
    <row r="19672" spans="20:20" x14ac:dyDescent="0.35">
      <c r="T19672" s="44">
        <v>19671</v>
      </c>
    </row>
    <row r="19673" spans="20:20" x14ac:dyDescent="0.35">
      <c r="T19673" s="44">
        <v>19672</v>
      </c>
    </row>
    <row r="19674" spans="20:20" x14ac:dyDescent="0.35">
      <c r="T19674" s="44">
        <v>19673</v>
      </c>
    </row>
    <row r="19675" spans="20:20" x14ac:dyDescent="0.35">
      <c r="T19675" s="44">
        <v>19674</v>
      </c>
    </row>
    <row r="19676" spans="20:20" x14ac:dyDescent="0.35">
      <c r="T19676" s="44">
        <v>19675</v>
      </c>
    </row>
    <row r="19677" spans="20:20" x14ac:dyDescent="0.35">
      <c r="T19677" s="44">
        <v>19676</v>
      </c>
    </row>
    <row r="19678" spans="20:20" x14ac:dyDescent="0.35">
      <c r="T19678" s="44">
        <v>19677</v>
      </c>
    </row>
    <row r="19679" spans="20:20" x14ac:dyDescent="0.35">
      <c r="T19679" s="44">
        <v>19678</v>
      </c>
    </row>
    <row r="19680" spans="20:20" x14ac:dyDescent="0.35">
      <c r="T19680" s="44">
        <v>19679</v>
      </c>
    </row>
    <row r="19681" spans="20:20" x14ac:dyDescent="0.35">
      <c r="T19681" s="44">
        <v>19680</v>
      </c>
    </row>
    <row r="19682" spans="20:20" x14ac:dyDescent="0.35">
      <c r="T19682" s="44">
        <v>19681</v>
      </c>
    </row>
    <row r="19683" spans="20:20" x14ac:dyDescent="0.35">
      <c r="T19683" s="44">
        <v>19682</v>
      </c>
    </row>
    <row r="19684" spans="20:20" x14ac:dyDescent="0.35">
      <c r="T19684" s="44">
        <v>19683</v>
      </c>
    </row>
    <row r="19685" spans="20:20" x14ac:dyDescent="0.35">
      <c r="T19685" s="44">
        <v>19684</v>
      </c>
    </row>
    <row r="19686" spans="20:20" x14ac:dyDescent="0.35">
      <c r="T19686" s="44">
        <v>19685</v>
      </c>
    </row>
    <row r="19687" spans="20:20" x14ac:dyDescent="0.35">
      <c r="T19687" s="44">
        <v>19686</v>
      </c>
    </row>
    <row r="19688" spans="20:20" x14ac:dyDescent="0.35">
      <c r="T19688" s="44">
        <v>19687</v>
      </c>
    </row>
    <row r="19689" spans="20:20" x14ac:dyDescent="0.35">
      <c r="T19689" s="44">
        <v>19688</v>
      </c>
    </row>
    <row r="19690" spans="20:20" x14ac:dyDescent="0.35">
      <c r="T19690" s="44">
        <v>19689</v>
      </c>
    </row>
    <row r="19691" spans="20:20" x14ac:dyDescent="0.35">
      <c r="T19691" s="44">
        <v>19690</v>
      </c>
    </row>
    <row r="19692" spans="20:20" x14ac:dyDescent="0.35">
      <c r="T19692" s="44">
        <v>19691</v>
      </c>
    </row>
    <row r="19693" spans="20:20" x14ac:dyDescent="0.35">
      <c r="T19693" s="44">
        <v>19692</v>
      </c>
    </row>
    <row r="19694" spans="20:20" x14ac:dyDescent="0.35">
      <c r="T19694" s="44">
        <v>19693</v>
      </c>
    </row>
    <row r="19695" spans="20:20" x14ac:dyDescent="0.35">
      <c r="T19695" s="44">
        <v>19694</v>
      </c>
    </row>
    <row r="19696" spans="20:20" x14ac:dyDescent="0.35">
      <c r="T19696" s="44">
        <v>19695</v>
      </c>
    </row>
    <row r="19697" spans="20:20" x14ac:dyDescent="0.35">
      <c r="T19697" s="44">
        <v>19696</v>
      </c>
    </row>
    <row r="19698" spans="20:20" x14ac:dyDescent="0.35">
      <c r="T19698" s="44">
        <v>19697</v>
      </c>
    </row>
    <row r="19699" spans="20:20" x14ac:dyDescent="0.35">
      <c r="T19699" s="44">
        <v>19698</v>
      </c>
    </row>
    <row r="19700" spans="20:20" x14ac:dyDescent="0.35">
      <c r="T19700" s="44">
        <v>19699</v>
      </c>
    </row>
    <row r="19701" spans="20:20" x14ac:dyDescent="0.35">
      <c r="T19701" s="44">
        <v>19700</v>
      </c>
    </row>
    <row r="19702" spans="20:20" x14ac:dyDescent="0.35">
      <c r="T19702" s="44">
        <v>19701</v>
      </c>
    </row>
    <row r="19703" spans="20:20" x14ac:dyDescent="0.35">
      <c r="T19703" s="44">
        <v>19702</v>
      </c>
    </row>
    <row r="19704" spans="20:20" x14ac:dyDescent="0.35">
      <c r="T19704" s="44">
        <v>19703</v>
      </c>
    </row>
    <row r="19705" spans="20:20" x14ac:dyDescent="0.35">
      <c r="T19705" s="44">
        <v>19704</v>
      </c>
    </row>
    <row r="19706" spans="20:20" x14ac:dyDescent="0.35">
      <c r="T19706" s="44">
        <v>19705</v>
      </c>
    </row>
    <row r="19707" spans="20:20" x14ac:dyDescent="0.35">
      <c r="T19707" s="44">
        <v>19706</v>
      </c>
    </row>
    <row r="19708" spans="20:20" x14ac:dyDescent="0.35">
      <c r="T19708" s="44">
        <v>19707</v>
      </c>
    </row>
    <row r="19709" spans="20:20" x14ac:dyDescent="0.35">
      <c r="T19709" s="44">
        <v>19708</v>
      </c>
    </row>
    <row r="19710" spans="20:20" x14ac:dyDescent="0.35">
      <c r="T19710" s="44">
        <v>19709</v>
      </c>
    </row>
    <row r="19711" spans="20:20" x14ac:dyDescent="0.35">
      <c r="T19711" s="44">
        <v>19710</v>
      </c>
    </row>
    <row r="19712" spans="20:20" x14ac:dyDescent="0.35">
      <c r="T19712" s="44">
        <v>19711</v>
      </c>
    </row>
    <row r="19713" spans="20:20" x14ac:dyDescent="0.35">
      <c r="T19713" s="44">
        <v>19712</v>
      </c>
    </row>
    <row r="19714" spans="20:20" x14ac:dyDescent="0.35">
      <c r="T19714" s="44">
        <v>19713</v>
      </c>
    </row>
    <row r="19715" spans="20:20" x14ac:dyDescent="0.35">
      <c r="T19715" s="44">
        <v>19714</v>
      </c>
    </row>
    <row r="19716" spans="20:20" x14ac:dyDescent="0.35">
      <c r="T19716" s="44">
        <v>19715</v>
      </c>
    </row>
    <row r="19717" spans="20:20" x14ac:dyDescent="0.35">
      <c r="T19717" s="44">
        <v>19716</v>
      </c>
    </row>
    <row r="19718" spans="20:20" x14ac:dyDescent="0.35">
      <c r="T19718" s="44">
        <v>19717</v>
      </c>
    </row>
    <row r="19719" spans="20:20" x14ac:dyDescent="0.35">
      <c r="T19719" s="44">
        <v>19718</v>
      </c>
    </row>
    <row r="19720" spans="20:20" x14ac:dyDescent="0.35">
      <c r="T19720" s="44">
        <v>19719</v>
      </c>
    </row>
    <row r="19721" spans="20:20" x14ac:dyDescent="0.35">
      <c r="T19721" s="44">
        <v>19720</v>
      </c>
    </row>
    <row r="19722" spans="20:20" x14ac:dyDescent="0.35">
      <c r="T19722" s="44">
        <v>19721</v>
      </c>
    </row>
    <row r="19723" spans="20:20" x14ac:dyDescent="0.35">
      <c r="T19723" s="44">
        <v>19722</v>
      </c>
    </row>
    <row r="19724" spans="20:20" x14ac:dyDescent="0.35">
      <c r="T19724" s="44">
        <v>19723</v>
      </c>
    </row>
    <row r="19725" spans="20:20" x14ac:dyDescent="0.35">
      <c r="T19725" s="44">
        <v>19724</v>
      </c>
    </row>
    <row r="19726" spans="20:20" x14ac:dyDescent="0.35">
      <c r="T19726" s="44">
        <v>19725</v>
      </c>
    </row>
    <row r="19727" spans="20:20" x14ac:dyDescent="0.35">
      <c r="T19727" s="44">
        <v>19726</v>
      </c>
    </row>
    <row r="19728" spans="20:20" x14ac:dyDescent="0.35">
      <c r="T19728" s="44">
        <v>19727</v>
      </c>
    </row>
    <row r="19729" spans="20:20" x14ac:dyDescent="0.35">
      <c r="T19729" s="44">
        <v>19728</v>
      </c>
    </row>
    <row r="19730" spans="20:20" x14ac:dyDescent="0.35">
      <c r="T19730" s="44">
        <v>19729</v>
      </c>
    </row>
    <row r="19731" spans="20:20" x14ac:dyDescent="0.35">
      <c r="T19731" s="44">
        <v>19730</v>
      </c>
    </row>
    <row r="19732" spans="20:20" x14ac:dyDescent="0.35">
      <c r="T19732" s="44">
        <v>19731</v>
      </c>
    </row>
    <row r="19733" spans="20:20" x14ac:dyDescent="0.35">
      <c r="T19733" s="44">
        <v>19732</v>
      </c>
    </row>
    <row r="19734" spans="20:20" x14ac:dyDescent="0.35">
      <c r="T19734" s="44">
        <v>19733</v>
      </c>
    </row>
    <row r="19735" spans="20:20" x14ac:dyDescent="0.35">
      <c r="T19735" s="44">
        <v>19734</v>
      </c>
    </row>
    <row r="19736" spans="20:20" x14ac:dyDescent="0.35">
      <c r="T19736" s="44">
        <v>19735</v>
      </c>
    </row>
    <row r="19737" spans="20:20" x14ac:dyDescent="0.35">
      <c r="T19737" s="44">
        <v>19736</v>
      </c>
    </row>
    <row r="19738" spans="20:20" x14ac:dyDescent="0.35">
      <c r="T19738" s="44">
        <v>19737</v>
      </c>
    </row>
    <row r="19739" spans="20:20" x14ac:dyDescent="0.35">
      <c r="T19739" s="44">
        <v>19738</v>
      </c>
    </row>
    <row r="19740" spans="20:20" x14ac:dyDescent="0.35">
      <c r="T19740" s="44">
        <v>19739</v>
      </c>
    </row>
    <row r="19741" spans="20:20" x14ac:dyDescent="0.35">
      <c r="T19741" s="44">
        <v>19740</v>
      </c>
    </row>
    <row r="19742" spans="20:20" x14ac:dyDescent="0.35">
      <c r="T19742" s="44">
        <v>19741</v>
      </c>
    </row>
    <row r="19743" spans="20:20" x14ac:dyDescent="0.35">
      <c r="T19743" s="44">
        <v>19742</v>
      </c>
    </row>
    <row r="19744" spans="20:20" x14ac:dyDescent="0.35">
      <c r="T19744" s="44">
        <v>19743</v>
      </c>
    </row>
    <row r="19745" spans="20:20" x14ac:dyDescent="0.35">
      <c r="T19745" s="44">
        <v>19744</v>
      </c>
    </row>
    <row r="19746" spans="20:20" x14ac:dyDescent="0.35">
      <c r="T19746" s="44">
        <v>19745</v>
      </c>
    </row>
    <row r="19747" spans="20:20" x14ac:dyDescent="0.35">
      <c r="T19747" s="44">
        <v>19746</v>
      </c>
    </row>
    <row r="19748" spans="20:20" x14ac:dyDescent="0.35">
      <c r="T19748" s="44">
        <v>19747</v>
      </c>
    </row>
    <row r="19749" spans="20:20" x14ac:dyDescent="0.35">
      <c r="T19749" s="44">
        <v>19748</v>
      </c>
    </row>
    <row r="19750" spans="20:20" x14ac:dyDescent="0.35">
      <c r="T19750" s="44">
        <v>19749</v>
      </c>
    </row>
    <row r="19751" spans="20:20" x14ac:dyDescent="0.35">
      <c r="T19751" s="44">
        <v>19750</v>
      </c>
    </row>
    <row r="19752" spans="20:20" x14ac:dyDescent="0.35">
      <c r="T19752" s="44">
        <v>19751</v>
      </c>
    </row>
    <row r="19753" spans="20:20" x14ac:dyDescent="0.35">
      <c r="T19753" s="44">
        <v>19752</v>
      </c>
    </row>
    <row r="19754" spans="20:20" x14ac:dyDescent="0.35">
      <c r="T19754" s="44">
        <v>19753</v>
      </c>
    </row>
    <row r="19755" spans="20:20" x14ac:dyDescent="0.35">
      <c r="T19755" s="44">
        <v>19754</v>
      </c>
    </row>
    <row r="19756" spans="20:20" x14ac:dyDescent="0.35">
      <c r="T19756" s="44">
        <v>19755</v>
      </c>
    </row>
    <row r="19757" spans="20:20" x14ac:dyDescent="0.35">
      <c r="T19757" s="44">
        <v>19756</v>
      </c>
    </row>
    <row r="19758" spans="20:20" x14ac:dyDescent="0.35">
      <c r="T19758" s="44">
        <v>19757</v>
      </c>
    </row>
    <row r="19759" spans="20:20" x14ac:dyDescent="0.35">
      <c r="T19759" s="44">
        <v>19758</v>
      </c>
    </row>
    <row r="19760" spans="20:20" x14ac:dyDescent="0.35">
      <c r="T19760" s="44">
        <v>19759</v>
      </c>
    </row>
    <row r="19761" spans="20:20" x14ac:dyDescent="0.35">
      <c r="T19761" s="44">
        <v>19760</v>
      </c>
    </row>
    <row r="19762" spans="20:20" x14ac:dyDescent="0.35">
      <c r="T19762" s="44">
        <v>19761</v>
      </c>
    </row>
    <row r="19763" spans="20:20" x14ac:dyDescent="0.35">
      <c r="T19763" s="44">
        <v>19762</v>
      </c>
    </row>
    <row r="19764" spans="20:20" x14ac:dyDescent="0.35">
      <c r="T19764" s="44">
        <v>19763</v>
      </c>
    </row>
    <row r="19765" spans="20:20" x14ac:dyDescent="0.35">
      <c r="T19765" s="44">
        <v>19764</v>
      </c>
    </row>
    <row r="19766" spans="20:20" x14ac:dyDescent="0.35">
      <c r="T19766" s="44">
        <v>19765</v>
      </c>
    </row>
    <row r="19767" spans="20:20" x14ac:dyDescent="0.35">
      <c r="T19767" s="44">
        <v>19766</v>
      </c>
    </row>
    <row r="19768" spans="20:20" x14ac:dyDescent="0.35">
      <c r="T19768" s="44">
        <v>19767</v>
      </c>
    </row>
    <row r="19769" spans="20:20" x14ac:dyDescent="0.35">
      <c r="T19769" s="44">
        <v>19768</v>
      </c>
    </row>
    <row r="19770" spans="20:20" x14ac:dyDescent="0.35">
      <c r="T19770" s="44">
        <v>19769</v>
      </c>
    </row>
    <row r="19771" spans="20:20" x14ac:dyDescent="0.35">
      <c r="T19771" s="44">
        <v>19770</v>
      </c>
    </row>
    <row r="19772" spans="20:20" x14ac:dyDescent="0.35">
      <c r="T19772" s="44">
        <v>19771</v>
      </c>
    </row>
    <row r="19773" spans="20:20" x14ac:dyDescent="0.35">
      <c r="T19773" s="44">
        <v>19772</v>
      </c>
    </row>
    <row r="19774" spans="20:20" x14ac:dyDescent="0.35">
      <c r="T19774" s="44">
        <v>19773</v>
      </c>
    </row>
    <row r="19775" spans="20:20" x14ac:dyDescent="0.35">
      <c r="T19775" s="44">
        <v>19774</v>
      </c>
    </row>
    <row r="19776" spans="20:20" x14ac:dyDescent="0.35">
      <c r="T19776" s="44">
        <v>19775</v>
      </c>
    </row>
    <row r="19777" spans="20:20" x14ac:dyDescent="0.35">
      <c r="T19777" s="44">
        <v>19776</v>
      </c>
    </row>
    <row r="19778" spans="20:20" x14ac:dyDescent="0.35">
      <c r="T19778" s="44">
        <v>19777</v>
      </c>
    </row>
    <row r="19779" spans="20:20" x14ac:dyDescent="0.35">
      <c r="T19779" s="44">
        <v>19778</v>
      </c>
    </row>
    <row r="19780" spans="20:20" x14ac:dyDescent="0.35">
      <c r="T19780" s="44">
        <v>19779</v>
      </c>
    </row>
    <row r="19781" spans="20:20" x14ac:dyDescent="0.35">
      <c r="T19781" s="44">
        <v>19780</v>
      </c>
    </row>
    <row r="19782" spans="20:20" x14ac:dyDescent="0.35">
      <c r="T19782" s="44">
        <v>19781</v>
      </c>
    </row>
    <row r="19783" spans="20:20" x14ac:dyDescent="0.35">
      <c r="T19783" s="44">
        <v>19782</v>
      </c>
    </row>
    <row r="19784" spans="20:20" x14ac:dyDescent="0.35">
      <c r="T19784" s="44">
        <v>19783</v>
      </c>
    </row>
    <row r="19785" spans="20:20" x14ac:dyDescent="0.35">
      <c r="T19785" s="44">
        <v>19784</v>
      </c>
    </row>
    <row r="19786" spans="20:20" x14ac:dyDescent="0.35">
      <c r="T19786" s="44">
        <v>19785</v>
      </c>
    </row>
    <row r="19787" spans="20:20" x14ac:dyDescent="0.35">
      <c r="T19787" s="44">
        <v>19786</v>
      </c>
    </row>
    <row r="19788" spans="20:20" x14ac:dyDescent="0.35">
      <c r="T19788" s="44">
        <v>19787</v>
      </c>
    </row>
    <row r="19789" spans="20:20" x14ac:dyDescent="0.35">
      <c r="T19789" s="44">
        <v>19788</v>
      </c>
    </row>
    <row r="19790" spans="20:20" x14ac:dyDescent="0.35">
      <c r="T19790" s="44">
        <v>19789</v>
      </c>
    </row>
    <row r="19791" spans="20:20" x14ac:dyDescent="0.35">
      <c r="T19791" s="44">
        <v>19790</v>
      </c>
    </row>
    <row r="19792" spans="20:20" x14ac:dyDescent="0.35">
      <c r="T19792" s="44">
        <v>19791</v>
      </c>
    </row>
    <row r="19793" spans="20:20" x14ac:dyDescent="0.35">
      <c r="T19793" s="44">
        <v>19792</v>
      </c>
    </row>
    <row r="19794" spans="20:20" x14ac:dyDescent="0.35">
      <c r="T19794" s="44">
        <v>19793</v>
      </c>
    </row>
    <row r="19795" spans="20:20" x14ac:dyDescent="0.35">
      <c r="T19795" s="44">
        <v>19794</v>
      </c>
    </row>
    <row r="19796" spans="20:20" x14ac:dyDescent="0.35">
      <c r="T19796" s="44">
        <v>19795</v>
      </c>
    </row>
    <row r="19797" spans="20:20" x14ac:dyDescent="0.35">
      <c r="T19797" s="44">
        <v>19796</v>
      </c>
    </row>
    <row r="19798" spans="20:20" x14ac:dyDescent="0.35">
      <c r="T19798" s="44">
        <v>19797</v>
      </c>
    </row>
    <row r="19799" spans="20:20" x14ac:dyDescent="0.35">
      <c r="T19799" s="44">
        <v>19798</v>
      </c>
    </row>
    <row r="19800" spans="20:20" x14ac:dyDescent="0.35">
      <c r="T19800" s="44">
        <v>19799</v>
      </c>
    </row>
    <row r="19801" spans="20:20" x14ac:dyDescent="0.35">
      <c r="T19801" s="44">
        <v>19800</v>
      </c>
    </row>
    <row r="19802" spans="20:20" x14ac:dyDescent="0.35">
      <c r="T19802" s="44">
        <v>19801</v>
      </c>
    </row>
    <row r="19803" spans="20:20" x14ac:dyDescent="0.35">
      <c r="T19803" s="44">
        <v>19802</v>
      </c>
    </row>
    <row r="19804" spans="20:20" x14ac:dyDescent="0.35">
      <c r="T19804" s="44">
        <v>19803</v>
      </c>
    </row>
    <row r="19805" spans="20:20" x14ac:dyDescent="0.35">
      <c r="T19805" s="44">
        <v>19804</v>
      </c>
    </row>
    <row r="19806" spans="20:20" x14ac:dyDescent="0.35">
      <c r="T19806" s="44">
        <v>19805</v>
      </c>
    </row>
    <row r="19807" spans="20:20" x14ac:dyDescent="0.35">
      <c r="T19807" s="44">
        <v>19806</v>
      </c>
    </row>
    <row r="19808" spans="20:20" x14ac:dyDescent="0.35">
      <c r="T19808" s="44">
        <v>19807</v>
      </c>
    </row>
    <row r="19809" spans="20:20" x14ac:dyDescent="0.35">
      <c r="T19809" s="44">
        <v>19808</v>
      </c>
    </row>
    <row r="19810" spans="20:20" x14ac:dyDescent="0.35">
      <c r="T19810" s="44">
        <v>19809</v>
      </c>
    </row>
    <row r="19811" spans="20:20" x14ac:dyDescent="0.35">
      <c r="T19811" s="44">
        <v>19810</v>
      </c>
    </row>
    <row r="19812" spans="20:20" x14ac:dyDescent="0.35">
      <c r="T19812" s="44">
        <v>19811</v>
      </c>
    </row>
    <row r="19813" spans="20:20" x14ac:dyDescent="0.35">
      <c r="T19813" s="44">
        <v>19812</v>
      </c>
    </row>
    <row r="19814" spans="20:20" x14ac:dyDescent="0.35">
      <c r="T19814" s="44">
        <v>19813</v>
      </c>
    </row>
    <row r="19815" spans="20:20" x14ac:dyDescent="0.35">
      <c r="T19815" s="44">
        <v>19814</v>
      </c>
    </row>
    <row r="19816" spans="20:20" x14ac:dyDescent="0.35">
      <c r="T19816" s="44">
        <v>19815</v>
      </c>
    </row>
    <row r="19817" spans="20:20" x14ac:dyDescent="0.35">
      <c r="T19817" s="44">
        <v>19816</v>
      </c>
    </row>
    <row r="19818" spans="20:20" x14ac:dyDescent="0.35">
      <c r="T19818" s="44">
        <v>19817</v>
      </c>
    </row>
    <row r="19819" spans="20:20" x14ac:dyDescent="0.35">
      <c r="T19819" s="44">
        <v>19818</v>
      </c>
    </row>
    <row r="19820" spans="20:20" x14ac:dyDescent="0.35">
      <c r="T19820" s="44">
        <v>19819</v>
      </c>
    </row>
    <row r="19821" spans="20:20" x14ac:dyDescent="0.35">
      <c r="T19821" s="44">
        <v>19820</v>
      </c>
    </row>
    <row r="19822" spans="20:20" x14ac:dyDescent="0.35">
      <c r="T19822" s="44">
        <v>19821</v>
      </c>
    </row>
    <row r="19823" spans="20:20" x14ac:dyDescent="0.35">
      <c r="T19823" s="44">
        <v>19822</v>
      </c>
    </row>
    <row r="19824" spans="20:20" x14ac:dyDescent="0.35">
      <c r="T19824" s="44">
        <v>19823</v>
      </c>
    </row>
    <row r="19825" spans="20:20" x14ac:dyDescent="0.35">
      <c r="T19825" s="44">
        <v>19824</v>
      </c>
    </row>
    <row r="19826" spans="20:20" x14ac:dyDescent="0.35">
      <c r="T19826" s="44">
        <v>19825</v>
      </c>
    </row>
    <row r="19827" spans="20:20" x14ac:dyDescent="0.35">
      <c r="T19827" s="44">
        <v>19826</v>
      </c>
    </row>
    <row r="19828" spans="20:20" x14ac:dyDescent="0.35">
      <c r="T19828" s="44">
        <v>19827</v>
      </c>
    </row>
    <row r="19829" spans="20:20" x14ac:dyDescent="0.35">
      <c r="T19829" s="44">
        <v>19828</v>
      </c>
    </row>
    <row r="19830" spans="20:20" x14ac:dyDescent="0.35">
      <c r="T19830" s="44">
        <v>19829</v>
      </c>
    </row>
    <row r="19831" spans="20:20" x14ac:dyDescent="0.35">
      <c r="T19831" s="44">
        <v>19830</v>
      </c>
    </row>
    <row r="19832" spans="20:20" x14ac:dyDescent="0.35">
      <c r="T19832" s="44">
        <v>19831</v>
      </c>
    </row>
    <row r="19833" spans="20:20" x14ac:dyDescent="0.35">
      <c r="T19833" s="44">
        <v>19832</v>
      </c>
    </row>
    <row r="19834" spans="20:20" x14ac:dyDescent="0.35">
      <c r="T19834" s="44">
        <v>19833</v>
      </c>
    </row>
    <row r="19835" spans="20:20" x14ac:dyDescent="0.35">
      <c r="T19835" s="44">
        <v>19834</v>
      </c>
    </row>
    <row r="19836" spans="20:20" x14ac:dyDescent="0.35">
      <c r="T19836" s="44">
        <v>19835</v>
      </c>
    </row>
    <row r="19837" spans="20:20" x14ac:dyDescent="0.35">
      <c r="T19837" s="44">
        <v>19836</v>
      </c>
    </row>
    <row r="19838" spans="20:20" x14ac:dyDescent="0.35">
      <c r="T19838" s="44">
        <v>19837</v>
      </c>
    </row>
    <row r="19839" spans="20:20" x14ac:dyDescent="0.35">
      <c r="T19839" s="44">
        <v>19838</v>
      </c>
    </row>
    <row r="19840" spans="20:20" x14ac:dyDescent="0.35">
      <c r="T19840" s="44">
        <v>19839</v>
      </c>
    </row>
    <row r="19841" spans="20:20" x14ac:dyDescent="0.35">
      <c r="T19841" s="44">
        <v>19840</v>
      </c>
    </row>
    <row r="19842" spans="20:20" x14ac:dyDescent="0.35">
      <c r="T19842" s="44">
        <v>19841</v>
      </c>
    </row>
    <row r="19843" spans="20:20" x14ac:dyDescent="0.35">
      <c r="T19843" s="44">
        <v>19842</v>
      </c>
    </row>
    <row r="19844" spans="20:20" x14ac:dyDescent="0.35">
      <c r="T19844" s="44">
        <v>19843</v>
      </c>
    </row>
    <row r="19845" spans="20:20" x14ac:dyDescent="0.35">
      <c r="T19845" s="44">
        <v>19844</v>
      </c>
    </row>
    <row r="19846" spans="20:20" x14ac:dyDescent="0.35">
      <c r="T19846" s="44">
        <v>19845</v>
      </c>
    </row>
    <row r="19847" spans="20:20" x14ac:dyDescent="0.35">
      <c r="T19847" s="44">
        <v>19846</v>
      </c>
    </row>
    <row r="19848" spans="20:20" x14ac:dyDescent="0.35">
      <c r="T19848" s="44">
        <v>19847</v>
      </c>
    </row>
    <row r="19849" spans="20:20" x14ac:dyDescent="0.35">
      <c r="T19849" s="44">
        <v>19848</v>
      </c>
    </row>
    <row r="19850" spans="20:20" x14ac:dyDescent="0.35">
      <c r="T19850" s="44">
        <v>19849</v>
      </c>
    </row>
    <row r="19851" spans="20:20" x14ac:dyDescent="0.35">
      <c r="T19851" s="44">
        <v>19850</v>
      </c>
    </row>
    <row r="19852" spans="20:20" x14ac:dyDescent="0.35">
      <c r="T19852" s="44">
        <v>19851</v>
      </c>
    </row>
    <row r="19853" spans="20:20" x14ac:dyDescent="0.35">
      <c r="T19853" s="44">
        <v>19852</v>
      </c>
    </row>
    <row r="19854" spans="20:20" x14ac:dyDescent="0.35">
      <c r="T19854" s="44">
        <v>19853</v>
      </c>
    </row>
    <row r="19855" spans="20:20" x14ac:dyDescent="0.35">
      <c r="T19855" s="44">
        <v>19854</v>
      </c>
    </row>
    <row r="19856" spans="20:20" x14ac:dyDescent="0.35">
      <c r="T19856" s="44">
        <v>19855</v>
      </c>
    </row>
    <row r="19857" spans="20:20" x14ac:dyDescent="0.35">
      <c r="T19857" s="44">
        <v>19856</v>
      </c>
    </row>
    <row r="19858" spans="20:20" x14ac:dyDescent="0.35">
      <c r="T19858" s="44">
        <v>19857</v>
      </c>
    </row>
    <row r="19859" spans="20:20" x14ac:dyDescent="0.35">
      <c r="T19859" s="44">
        <v>19858</v>
      </c>
    </row>
    <row r="19860" spans="20:20" x14ac:dyDescent="0.35">
      <c r="T19860" s="44">
        <v>19859</v>
      </c>
    </row>
    <row r="19861" spans="20:20" x14ac:dyDescent="0.35">
      <c r="T19861" s="44">
        <v>19860</v>
      </c>
    </row>
    <row r="19862" spans="20:20" x14ac:dyDescent="0.35">
      <c r="T19862" s="44">
        <v>19861</v>
      </c>
    </row>
    <row r="19863" spans="20:20" x14ac:dyDescent="0.35">
      <c r="T19863" s="44">
        <v>19862</v>
      </c>
    </row>
    <row r="19864" spans="20:20" x14ac:dyDescent="0.35">
      <c r="T19864" s="44">
        <v>19863</v>
      </c>
    </row>
    <row r="19865" spans="20:20" x14ac:dyDescent="0.35">
      <c r="T19865" s="44">
        <v>19864</v>
      </c>
    </row>
    <row r="19866" spans="20:20" x14ac:dyDescent="0.35">
      <c r="T19866" s="44">
        <v>19865</v>
      </c>
    </row>
    <row r="19867" spans="20:20" x14ac:dyDescent="0.35">
      <c r="T19867" s="44">
        <v>19866</v>
      </c>
    </row>
    <row r="19868" spans="20:20" x14ac:dyDescent="0.35">
      <c r="T19868" s="44">
        <v>19867</v>
      </c>
    </row>
    <row r="19869" spans="20:20" x14ac:dyDescent="0.35">
      <c r="T19869" s="44">
        <v>19868</v>
      </c>
    </row>
    <row r="19870" spans="20:20" x14ac:dyDescent="0.35">
      <c r="T19870" s="44">
        <v>19869</v>
      </c>
    </row>
    <row r="19871" spans="20:20" x14ac:dyDescent="0.35">
      <c r="T19871" s="44">
        <v>19870</v>
      </c>
    </row>
    <row r="19872" spans="20:20" x14ac:dyDescent="0.35">
      <c r="T19872" s="44">
        <v>19871</v>
      </c>
    </row>
    <row r="19873" spans="20:20" x14ac:dyDescent="0.35">
      <c r="T19873" s="44">
        <v>19872</v>
      </c>
    </row>
    <row r="19874" spans="20:20" x14ac:dyDescent="0.35">
      <c r="T19874" s="44">
        <v>19873</v>
      </c>
    </row>
    <row r="19875" spans="20:20" x14ac:dyDescent="0.35">
      <c r="T19875" s="44">
        <v>19874</v>
      </c>
    </row>
    <row r="19876" spans="20:20" x14ac:dyDescent="0.35">
      <c r="T19876" s="44">
        <v>19875</v>
      </c>
    </row>
    <row r="19877" spans="20:20" x14ac:dyDescent="0.35">
      <c r="T19877" s="44">
        <v>19876</v>
      </c>
    </row>
    <row r="19878" spans="20:20" x14ac:dyDescent="0.35">
      <c r="T19878" s="44">
        <v>19877</v>
      </c>
    </row>
    <row r="19879" spans="20:20" x14ac:dyDescent="0.35">
      <c r="T19879" s="44">
        <v>19878</v>
      </c>
    </row>
    <row r="19880" spans="20:20" x14ac:dyDescent="0.35">
      <c r="T19880" s="44">
        <v>19879</v>
      </c>
    </row>
    <row r="19881" spans="20:20" x14ac:dyDescent="0.35">
      <c r="T19881" s="44">
        <v>19880</v>
      </c>
    </row>
    <row r="19882" spans="20:20" x14ac:dyDescent="0.35">
      <c r="T19882" s="44">
        <v>19881</v>
      </c>
    </row>
    <row r="19883" spans="20:20" x14ac:dyDescent="0.35">
      <c r="T19883" s="44">
        <v>19882</v>
      </c>
    </row>
    <row r="19884" spans="20:20" x14ac:dyDescent="0.35">
      <c r="T19884" s="44">
        <v>19883</v>
      </c>
    </row>
    <row r="19885" spans="20:20" x14ac:dyDescent="0.35">
      <c r="T19885" s="44">
        <v>19884</v>
      </c>
    </row>
    <row r="19886" spans="20:20" x14ac:dyDescent="0.35">
      <c r="T19886" s="44">
        <v>19885</v>
      </c>
    </row>
    <row r="19887" spans="20:20" x14ac:dyDescent="0.35">
      <c r="T19887" s="44">
        <v>19886</v>
      </c>
    </row>
    <row r="19888" spans="20:20" x14ac:dyDescent="0.35">
      <c r="T19888" s="44">
        <v>19887</v>
      </c>
    </row>
    <row r="19889" spans="20:20" x14ac:dyDescent="0.35">
      <c r="T19889" s="44">
        <v>19888</v>
      </c>
    </row>
    <row r="19890" spans="20:20" x14ac:dyDescent="0.35">
      <c r="T19890" s="44">
        <v>19889</v>
      </c>
    </row>
    <row r="19891" spans="20:20" x14ac:dyDescent="0.35">
      <c r="T19891" s="44">
        <v>19890</v>
      </c>
    </row>
    <row r="19892" spans="20:20" x14ac:dyDescent="0.35">
      <c r="T19892" s="44">
        <v>19891</v>
      </c>
    </row>
    <row r="19893" spans="20:20" x14ac:dyDescent="0.35">
      <c r="T19893" s="44">
        <v>19892</v>
      </c>
    </row>
    <row r="19894" spans="20:20" x14ac:dyDescent="0.35">
      <c r="T19894" s="44">
        <v>19893</v>
      </c>
    </row>
    <row r="19895" spans="20:20" x14ac:dyDescent="0.35">
      <c r="T19895" s="44">
        <v>19894</v>
      </c>
    </row>
    <row r="19896" spans="20:20" x14ac:dyDescent="0.35">
      <c r="T19896" s="44">
        <v>19895</v>
      </c>
    </row>
    <row r="19897" spans="20:20" x14ac:dyDescent="0.35">
      <c r="T19897" s="44">
        <v>19896</v>
      </c>
    </row>
    <row r="19898" spans="20:20" x14ac:dyDescent="0.35">
      <c r="T19898" s="44">
        <v>19897</v>
      </c>
    </row>
    <row r="19899" spans="20:20" x14ac:dyDescent="0.35">
      <c r="T19899" s="44">
        <v>19898</v>
      </c>
    </row>
    <row r="19900" spans="20:20" x14ac:dyDescent="0.35">
      <c r="T19900" s="44">
        <v>19899</v>
      </c>
    </row>
    <row r="19901" spans="20:20" x14ac:dyDescent="0.35">
      <c r="T19901" s="44">
        <v>19900</v>
      </c>
    </row>
    <row r="19902" spans="20:20" x14ac:dyDescent="0.35">
      <c r="T19902" s="44">
        <v>19901</v>
      </c>
    </row>
    <row r="19903" spans="20:20" x14ac:dyDescent="0.35">
      <c r="T19903" s="44">
        <v>19902</v>
      </c>
    </row>
    <row r="19904" spans="20:20" x14ac:dyDescent="0.35">
      <c r="T19904" s="44">
        <v>19903</v>
      </c>
    </row>
    <row r="19905" spans="20:20" x14ac:dyDescent="0.35">
      <c r="T19905" s="44">
        <v>19904</v>
      </c>
    </row>
    <row r="19906" spans="20:20" x14ac:dyDescent="0.35">
      <c r="T19906" s="44">
        <v>19905</v>
      </c>
    </row>
    <row r="19907" spans="20:20" x14ac:dyDescent="0.35">
      <c r="T19907" s="44">
        <v>19906</v>
      </c>
    </row>
    <row r="19908" spans="20:20" x14ac:dyDescent="0.35">
      <c r="T19908" s="44">
        <v>19907</v>
      </c>
    </row>
    <row r="19909" spans="20:20" x14ac:dyDescent="0.35">
      <c r="T19909" s="44">
        <v>19908</v>
      </c>
    </row>
    <row r="19910" spans="20:20" x14ac:dyDescent="0.35">
      <c r="T19910" s="44">
        <v>19909</v>
      </c>
    </row>
    <row r="19911" spans="20:20" x14ac:dyDescent="0.35">
      <c r="T19911" s="44">
        <v>19910</v>
      </c>
    </row>
    <row r="19912" spans="20:20" x14ac:dyDescent="0.35">
      <c r="T19912" s="44">
        <v>19911</v>
      </c>
    </row>
    <row r="19913" spans="20:20" x14ac:dyDescent="0.35">
      <c r="T19913" s="44">
        <v>19912</v>
      </c>
    </row>
    <row r="19914" spans="20:20" x14ac:dyDescent="0.35">
      <c r="T19914" s="44">
        <v>19913</v>
      </c>
    </row>
    <row r="19915" spans="20:20" x14ac:dyDescent="0.35">
      <c r="T19915" s="44">
        <v>19914</v>
      </c>
    </row>
    <row r="19916" spans="20:20" x14ac:dyDescent="0.35">
      <c r="T19916" s="44">
        <v>19915</v>
      </c>
    </row>
    <row r="19917" spans="20:20" x14ac:dyDescent="0.35">
      <c r="T19917" s="44">
        <v>19916</v>
      </c>
    </row>
    <row r="19918" spans="20:20" x14ac:dyDescent="0.35">
      <c r="T19918" s="44">
        <v>19917</v>
      </c>
    </row>
    <row r="19919" spans="20:20" x14ac:dyDescent="0.35">
      <c r="T19919" s="44">
        <v>19918</v>
      </c>
    </row>
    <row r="19920" spans="20:20" x14ac:dyDescent="0.35">
      <c r="T19920" s="44">
        <v>19919</v>
      </c>
    </row>
    <row r="19921" spans="20:20" x14ac:dyDescent="0.35">
      <c r="T19921" s="44">
        <v>19920</v>
      </c>
    </row>
    <row r="19922" spans="20:20" x14ac:dyDescent="0.35">
      <c r="T19922" s="44">
        <v>19921</v>
      </c>
    </row>
    <row r="19923" spans="20:20" x14ac:dyDescent="0.35">
      <c r="T19923" s="44">
        <v>19922</v>
      </c>
    </row>
    <row r="19924" spans="20:20" x14ac:dyDescent="0.35">
      <c r="T19924" s="44">
        <v>19923</v>
      </c>
    </row>
    <row r="19925" spans="20:20" x14ac:dyDescent="0.35">
      <c r="T19925" s="44">
        <v>19924</v>
      </c>
    </row>
    <row r="19926" spans="20:20" x14ac:dyDescent="0.35">
      <c r="T19926" s="44">
        <v>19925</v>
      </c>
    </row>
    <row r="19927" spans="20:20" x14ac:dyDescent="0.35">
      <c r="T19927" s="44">
        <v>19926</v>
      </c>
    </row>
    <row r="19928" spans="20:20" x14ac:dyDescent="0.35">
      <c r="T19928" s="44">
        <v>19927</v>
      </c>
    </row>
    <row r="19929" spans="20:20" x14ac:dyDescent="0.35">
      <c r="T19929" s="44">
        <v>19928</v>
      </c>
    </row>
    <row r="19930" spans="20:20" x14ac:dyDescent="0.35">
      <c r="T19930" s="44">
        <v>19929</v>
      </c>
    </row>
    <row r="19931" spans="20:20" x14ac:dyDescent="0.35">
      <c r="T19931" s="44">
        <v>19930</v>
      </c>
    </row>
    <row r="19932" spans="20:20" x14ac:dyDescent="0.35">
      <c r="T19932" s="44">
        <v>19931</v>
      </c>
    </row>
    <row r="19933" spans="20:20" x14ac:dyDescent="0.35">
      <c r="T19933" s="44">
        <v>19932</v>
      </c>
    </row>
    <row r="19934" spans="20:20" x14ac:dyDescent="0.35">
      <c r="T19934" s="44">
        <v>19933</v>
      </c>
    </row>
    <row r="19935" spans="20:20" x14ac:dyDescent="0.35">
      <c r="T19935" s="44">
        <v>19934</v>
      </c>
    </row>
    <row r="19936" spans="20:20" x14ac:dyDescent="0.35">
      <c r="T19936" s="44">
        <v>19935</v>
      </c>
    </row>
    <row r="19937" spans="20:20" x14ac:dyDescent="0.35">
      <c r="T19937" s="44">
        <v>19936</v>
      </c>
    </row>
    <row r="19938" spans="20:20" x14ac:dyDescent="0.35">
      <c r="T19938" s="44">
        <v>19937</v>
      </c>
    </row>
    <row r="19939" spans="20:20" x14ac:dyDescent="0.35">
      <c r="T19939" s="44">
        <v>19938</v>
      </c>
    </row>
    <row r="19940" spans="20:20" x14ac:dyDescent="0.35">
      <c r="T19940" s="44">
        <v>19939</v>
      </c>
    </row>
    <row r="19941" spans="20:20" x14ac:dyDescent="0.35">
      <c r="T19941" s="44">
        <v>19940</v>
      </c>
    </row>
    <row r="19942" spans="20:20" x14ac:dyDescent="0.35">
      <c r="T19942" s="44">
        <v>19941</v>
      </c>
    </row>
    <row r="19943" spans="20:20" x14ac:dyDescent="0.35">
      <c r="T19943" s="44">
        <v>19942</v>
      </c>
    </row>
    <row r="19944" spans="20:20" x14ac:dyDescent="0.35">
      <c r="T19944" s="44">
        <v>19943</v>
      </c>
    </row>
    <row r="19945" spans="20:20" x14ac:dyDescent="0.35">
      <c r="T19945" s="44">
        <v>19944</v>
      </c>
    </row>
    <row r="19946" spans="20:20" x14ac:dyDescent="0.35">
      <c r="T19946" s="44">
        <v>19945</v>
      </c>
    </row>
    <row r="19947" spans="20:20" x14ac:dyDescent="0.35">
      <c r="T19947" s="44">
        <v>19946</v>
      </c>
    </row>
    <row r="19948" spans="20:20" x14ac:dyDescent="0.35">
      <c r="T19948" s="44">
        <v>19947</v>
      </c>
    </row>
    <row r="19949" spans="20:20" x14ac:dyDescent="0.35">
      <c r="T19949" s="44">
        <v>19948</v>
      </c>
    </row>
    <row r="19950" spans="20:20" x14ac:dyDescent="0.35">
      <c r="T19950" s="44">
        <v>19949</v>
      </c>
    </row>
    <row r="19951" spans="20:20" x14ac:dyDescent="0.35">
      <c r="T19951" s="44">
        <v>19950</v>
      </c>
    </row>
    <row r="19952" spans="20:20" x14ac:dyDescent="0.35">
      <c r="T19952" s="44">
        <v>19951</v>
      </c>
    </row>
    <row r="19953" spans="20:20" x14ac:dyDescent="0.35">
      <c r="T19953" s="44">
        <v>19952</v>
      </c>
    </row>
    <row r="19954" spans="20:20" x14ac:dyDescent="0.35">
      <c r="T19954" s="44">
        <v>19953</v>
      </c>
    </row>
    <row r="19955" spans="20:20" x14ac:dyDescent="0.35">
      <c r="T19955" s="44">
        <v>19954</v>
      </c>
    </row>
    <row r="19956" spans="20:20" x14ac:dyDescent="0.35">
      <c r="T19956" s="44">
        <v>19955</v>
      </c>
    </row>
    <row r="19957" spans="20:20" x14ac:dyDescent="0.35">
      <c r="T19957" s="44">
        <v>19956</v>
      </c>
    </row>
    <row r="19958" spans="20:20" x14ac:dyDescent="0.35">
      <c r="T19958" s="44">
        <v>19957</v>
      </c>
    </row>
    <row r="19959" spans="20:20" x14ac:dyDescent="0.35">
      <c r="T19959" s="44">
        <v>19958</v>
      </c>
    </row>
    <row r="19960" spans="20:20" x14ac:dyDescent="0.35">
      <c r="T19960" s="44">
        <v>19959</v>
      </c>
    </row>
    <row r="19961" spans="20:20" x14ac:dyDescent="0.35">
      <c r="T19961" s="44">
        <v>19960</v>
      </c>
    </row>
    <row r="19962" spans="20:20" x14ac:dyDescent="0.35">
      <c r="T19962" s="44">
        <v>19961</v>
      </c>
    </row>
    <row r="19963" spans="20:20" x14ac:dyDescent="0.35">
      <c r="T19963" s="44">
        <v>19962</v>
      </c>
    </row>
    <row r="19964" spans="20:20" x14ac:dyDescent="0.35">
      <c r="T19964" s="44">
        <v>19963</v>
      </c>
    </row>
    <row r="19965" spans="20:20" x14ac:dyDescent="0.35">
      <c r="T19965" s="44">
        <v>19964</v>
      </c>
    </row>
    <row r="19966" spans="20:20" x14ac:dyDescent="0.35">
      <c r="T19966" s="44">
        <v>19965</v>
      </c>
    </row>
    <row r="19967" spans="20:20" x14ac:dyDescent="0.35">
      <c r="T19967" s="44">
        <v>19966</v>
      </c>
    </row>
    <row r="19968" spans="20:20" x14ac:dyDescent="0.35">
      <c r="T19968" s="44">
        <v>19967</v>
      </c>
    </row>
    <row r="19969" spans="20:20" x14ac:dyDescent="0.35">
      <c r="T19969" s="44">
        <v>19968</v>
      </c>
    </row>
    <row r="19970" spans="20:20" x14ac:dyDescent="0.35">
      <c r="T19970" s="44">
        <v>19969</v>
      </c>
    </row>
    <row r="19971" spans="20:20" x14ac:dyDescent="0.35">
      <c r="T19971" s="44">
        <v>19970</v>
      </c>
    </row>
    <row r="19972" spans="20:20" x14ac:dyDescent="0.35">
      <c r="T19972" s="44">
        <v>19971</v>
      </c>
    </row>
    <row r="19973" spans="20:20" x14ac:dyDescent="0.35">
      <c r="T19973" s="44">
        <v>19972</v>
      </c>
    </row>
    <row r="19974" spans="20:20" x14ac:dyDescent="0.35">
      <c r="T19974" s="44">
        <v>19973</v>
      </c>
    </row>
    <row r="19975" spans="20:20" x14ac:dyDescent="0.35">
      <c r="T19975" s="44">
        <v>19974</v>
      </c>
    </row>
    <row r="19976" spans="20:20" x14ac:dyDescent="0.35">
      <c r="T19976" s="44">
        <v>19975</v>
      </c>
    </row>
    <row r="19977" spans="20:20" x14ac:dyDescent="0.35">
      <c r="T19977" s="44">
        <v>19976</v>
      </c>
    </row>
    <row r="19978" spans="20:20" x14ac:dyDescent="0.35">
      <c r="T19978" s="44">
        <v>19977</v>
      </c>
    </row>
    <row r="19979" spans="20:20" x14ac:dyDescent="0.35">
      <c r="T19979" s="44">
        <v>19978</v>
      </c>
    </row>
    <row r="19980" spans="20:20" x14ac:dyDescent="0.35">
      <c r="T19980" s="44">
        <v>19979</v>
      </c>
    </row>
    <row r="19981" spans="20:20" x14ac:dyDescent="0.35">
      <c r="T19981" s="44">
        <v>19980</v>
      </c>
    </row>
    <row r="19982" spans="20:20" x14ac:dyDescent="0.35">
      <c r="T19982" s="44">
        <v>19981</v>
      </c>
    </row>
    <row r="19983" spans="20:20" x14ac:dyDescent="0.35">
      <c r="T19983" s="44">
        <v>19982</v>
      </c>
    </row>
    <row r="19984" spans="20:20" x14ac:dyDescent="0.35">
      <c r="T19984" s="44">
        <v>19983</v>
      </c>
    </row>
    <row r="19985" spans="20:20" x14ac:dyDescent="0.35">
      <c r="T19985" s="44">
        <v>19984</v>
      </c>
    </row>
    <row r="19986" spans="20:20" x14ac:dyDescent="0.35">
      <c r="T19986" s="44">
        <v>19985</v>
      </c>
    </row>
    <row r="19987" spans="20:20" x14ac:dyDescent="0.35">
      <c r="T19987" s="44">
        <v>19986</v>
      </c>
    </row>
    <row r="19988" spans="20:20" x14ac:dyDescent="0.35">
      <c r="T19988" s="44">
        <v>19987</v>
      </c>
    </row>
    <row r="19989" spans="20:20" x14ac:dyDescent="0.35">
      <c r="T19989" s="44">
        <v>19988</v>
      </c>
    </row>
    <row r="19990" spans="20:20" x14ac:dyDescent="0.35">
      <c r="T19990" s="44">
        <v>19989</v>
      </c>
    </row>
    <row r="19991" spans="20:20" x14ac:dyDescent="0.35">
      <c r="T19991" s="44">
        <v>19990</v>
      </c>
    </row>
    <row r="19992" spans="20:20" x14ac:dyDescent="0.35">
      <c r="T19992" s="44">
        <v>19991</v>
      </c>
    </row>
    <row r="19993" spans="20:20" x14ac:dyDescent="0.35">
      <c r="T19993" s="44">
        <v>19992</v>
      </c>
    </row>
    <row r="19994" spans="20:20" x14ac:dyDescent="0.35">
      <c r="T19994" s="44">
        <v>19993</v>
      </c>
    </row>
    <row r="19995" spans="20:20" x14ac:dyDescent="0.35">
      <c r="T19995" s="44">
        <v>19994</v>
      </c>
    </row>
    <row r="19996" spans="20:20" x14ac:dyDescent="0.35">
      <c r="T19996" s="44">
        <v>19995</v>
      </c>
    </row>
    <row r="19997" spans="20:20" x14ac:dyDescent="0.35">
      <c r="T19997" s="44">
        <v>19996</v>
      </c>
    </row>
    <row r="19998" spans="20:20" x14ac:dyDescent="0.35">
      <c r="T19998" s="44">
        <v>19997</v>
      </c>
    </row>
    <row r="19999" spans="20:20" x14ac:dyDescent="0.35">
      <c r="T19999" s="44">
        <v>19998</v>
      </c>
    </row>
    <row r="20000" spans="20:20" x14ac:dyDescent="0.35">
      <c r="T20000" s="44">
        <v>19999</v>
      </c>
    </row>
    <row r="20001" spans="20:20" x14ac:dyDescent="0.35">
      <c r="T20001" s="44">
        <v>20000</v>
      </c>
    </row>
    <row r="20002" spans="20:20" x14ac:dyDescent="0.35">
      <c r="T20002" s="44">
        <v>20001</v>
      </c>
    </row>
    <row r="20003" spans="20:20" x14ac:dyDescent="0.35">
      <c r="T20003" s="44">
        <v>20002</v>
      </c>
    </row>
    <row r="20004" spans="20:20" x14ac:dyDescent="0.35">
      <c r="T20004" s="44">
        <v>20003</v>
      </c>
    </row>
    <row r="20005" spans="20:20" x14ac:dyDescent="0.35">
      <c r="T20005" s="44">
        <v>20004</v>
      </c>
    </row>
    <row r="20006" spans="20:20" x14ac:dyDescent="0.35">
      <c r="T20006" s="44">
        <v>20005</v>
      </c>
    </row>
    <row r="20007" spans="20:20" x14ac:dyDescent="0.35">
      <c r="T20007" s="44">
        <v>20006</v>
      </c>
    </row>
    <row r="20008" spans="20:20" x14ac:dyDescent="0.35">
      <c r="T20008" s="44">
        <v>20007</v>
      </c>
    </row>
    <row r="20009" spans="20:20" x14ac:dyDescent="0.35">
      <c r="T20009" s="44">
        <v>20008</v>
      </c>
    </row>
    <row r="20010" spans="20:20" x14ac:dyDescent="0.35">
      <c r="T20010" s="44">
        <v>20009</v>
      </c>
    </row>
    <row r="20011" spans="20:20" x14ac:dyDescent="0.35">
      <c r="T20011" s="44">
        <v>20010</v>
      </c>
    </row>
    <row r="20012" spans="20:20" x14ac:dyDescent="0.35">
      <c r="T20012" s="44">
        <v>20011</v>
      </c>
    </row>
    <row r="20013" spans="20:20" x14ac:dyDescent="0.35">
      <c r="T20013" s="44">
        <v>20012</v>
      </c>
    </row>
    <row r="20014" spans="20:20" x14ac:dyDescent="0.35">
      <c r="T20014" s="44">
        <v>20013</v>
      </c>
    </row>
    <row r="20015" spans="20:20" x14ac:dyDescent="0.35">
      <c r="T20015" s="44">
        <v>20014</v>
      </c>
    </row>
    <row r="20016" spans="20:20" x14ac:dyDescent="0.35">
      <c r="T20016" s="44">
        <v>20015</v>
      </c>
    </row>
    <row r="20017" spans="20:20" x14ac:dyDescent="0.35">
      <c r="T20017" s="44">
        <v>20016</v>
      </c>
    </row>
    <row r="20018" spans="20:20" x14ac:dyDescent="0.35">
      <c r="T20018" s="44">
        <v>20017</v>
      </c>
    </row>
    <row r="20019" spans="20:20" x14ac:dyDescent="0.35">
      <c r="T20019" s="44">
        <v>20018</v>
      </c>
    </row>
    <row r="20020" spans="20:20" x14ac:dyDescent="0.35">
      <c r="T20020" s="44">
        <v>20019</v>
      </c>
    </row>
    <row r="20021" spans="20:20" x14ac:dyDescent="0.35">
      <c r="T20021" s="44">
        <v>20020</v>
      </c>
    </row>
    <row r="20022" spans="20:20" x14ac:dyDescent="0.35">
      <c r="T20022" s="44">
        <v>20021</v>
      </c>
    </row>
    <row r="20023" spans="20:20" x14ac:dyDescent="0.35">
      <c r="T20023" s="44">
        <v>20022</v>
      </c>
    </row>
    <row r="20024" spans="20:20" x14ac:dyDescent="0.35">
      <c r="T20024" s="44">
        <v>20023</v>
      </c>
    </row>
    <row r="20025" spans="20:20" x14ac:dyDescent="0.35">
      <c r="T20025" s="44">
        <v>20024</v>
      </c>
    </row>
    <row r="20026" spans="20:20" x14ac:dyDescent="0.35">
      <c r="T20026" s="44">
        <v>20025</v>
      </c>
    </row>
    <row r="20027" spans="20:20" x14ac:dyDescent="0.35">
      <c r="T20027" s="44">
        <v>20026</v>
      </c>
    </row>
    <row r="20028" spans="20:20" x14ac:dyDescent="0.35">
      <c r="T20028" s="44">
        <v>20027</v>
      </c>
    </row>
    <row r="20029" spans="20:20" x14ac:dyDescent="0.35">
      <c r="T20029" s="44">
        <v>20028</v>
      </c>
    </row>
    <row r="20030" spans="20:20" x14ac:dyDescent="0.35">
      <c r="T20030" s="44">
        <v>20029</v>
      </c>
    </row>
    <row r="20031" spans="20:20" x14ac:dyDescent="0.35">
      <c r="T20031" s="44">
        <v>20030</v>
      </c>
    </row>
    <row r="20032" spans="20:20" x14ac:dyDescent="0.35">
      <c r="T20032" s="44">
        <v>20031</v>
      </c>
    </row>
    <row r="20033" spans="20:20" x14ac:dyDescent="0.35">
      <c r="T20033" s="44">
        <v>20032</v>
      </c>
    </row>
    <row r="20034" spans="20:20" x14ac:dyDescent="0.35">
      <c r="T20034" s="44">
        <v>20033</v>
      </c>
    </row>
    <row r="20035" spans="20:20" x14ac:dyDescent="0.35">
      <c r="T20035" s="44">
        <v>20034</v>
      </c>
    </row>
    <row r="20036" spans="20:20" x14ac:dyDescent="0.35">
      <c r="T20036" s="44">
        <v>20035</v>
      </c>
    </row>
    <row r="20037" spans="20:20" x14ac:dyDescent="0.35">
      <c r="T20037" s="44">
        <v>20036</v>
      </c>
    </row>
    <row r="20038" spans="20:20" x14ac:dyDescent="0.35">
      <c r="T20038" s="44">
        <v>20037</v>
      </c>
    </row>
    <row r="20039" spans="20:20" x14ac:dyDescent="0.35">
      <c r="T20039" s="44">
        <v>20038</v>
      </c>
    </row>
    <row r="20040" spans="20:20" x14ac:dyDescent="0.35">
      <c r="T20040" s="44">
        <v>20039</v>
      </c>
    </row>
    <row r="20041" spans="20:20" x14ac:dyDescent="0.35">
      <c r="T20041" s="44">
        <v>20040</v>
      </c>
    </row>
    <row r="20042" spans="20:20" x14ac:dyDescent="0.35">
      <c r="T20042" s="44">
        <v>20041</v>
      </c>
    </row>
    <row r="20043" spans="20:20" x14ac:dyDescent="0.35">
      <c r="T20043" s="44">
        <v>20042</v>
      </c>
    </row>
    <row r="20044" spans="20:20" x14ac:dyDescent="0.35">
      <c r="T20044" s="44">
        <v>20043</v>
      </c>
    </row>
    <row r="20045" spans="20:20" x14ac:dyDescent="0.35">
      <c r="T20045" s="44">
        <v>20044</v>
      </c>
    </row>
    <row r="20046" spans="20:20" x14ac:dyDescent="0.35">
      <c r="T20046" s="44">
        <v>20045</v>
      </c>
    </row>
    <row r="20047" spans="20:20" x14ac:dyDescent="0.35">
      <c r="T20047" s="44">
        <v>20046</v>
      </c>
    </row>
    <row r="20048" spans="20:20" x14ac:dyDescent="0.35">
      <c r="T20048" s="44">
        <v>20047</v>
      </c>
    </row>
    <row r="20049" spans="20:20" x14ac:dyDescent="0.35">
      <c r="T20049" s="44">
        <v>20048</v>
      </c>
    </row>
    <row r="20050" spans="20:20" x14ac:dyDescent="0.35">
      <c r="T20050" s="44">
        <v>20049</v>
      </c>
    </row>
    <row r="20051" spans="20:20" x14ac:dyDescent="0.35">
      <c r="T20051" s="44">
        <v>20050</v>
      </c>
    </row>
    <row r="20052" spans="20:20" x14ac:dyDescent="0.35">
      <c r="T20052" s="44">
        <v>20051</v>
      </c>
    </row>
    <row r="20053" spans="20:20" x14ac:dyDescent="0.35">
      <c r="T20053" s="44">
        <v>20052</v>
      </c>
    </row>
    <row r="20054" spans="20:20" x14ac:dyDescent="0.35">
      <c r="T20054" s="44">
        <v>20053</v>
      </c>
    </row>
    <row r="20055" spans="20:20" x14ac:dyDescent="0.35">
      <c r="T20055" s="44">
        <v>20054</v>
      </c>
    </row>
    <row r="20056" spans="20:20" x14ac:dyDescent="0.35">
      <c r="T20056" s="44">
        <v>20055</v>
      </c>
    </row>
    <row r="20057" spans="20:20" x14ac:dyDescent="0.35">
      <c r="T20057" s="44">
        <v>20056</v>
      </c>
    </row>
    <row r="20058" spans="20:20" x14ac:dyDescent="0.35">
      <c r="T20058" s="44">
        <v>20057</v>
      </c>
    </row>
    <row r="20059" spans="20:20" x14ac:dyDescent="0.35">
      <c r="T20059" s="44">
        <v>20058</v>
      </c>
    </row>
    <row r="20060" spans="20:20" x14ac:dyDescent="0.35">
      <c r="T20060" s="44">
        <v>20059</v>
      </c>
    </row>
    <row r="20061" spans="20:20" x14ac:dyDescent="0.35">
      <c r="T20061" s="44">
        <v>20060</v>
      </c>
    </row>
    <row r="20062" spans="20:20" x14ac:dyDescent="0.35">
      <c r="T20062" s="44">
        <v>20061</v>
      </c>
    </row>
    <row r="20063" spans="20:20" x14ac:dyDescent="0.35">
      <c r="T20063" s="44">
        <v>20062</v>
      </c>
    </row>
    <row r="20064" spans="20:20" x14ac:dyDescent="0.35">
      <c r="T20064" s="44">
        <v>20063</v>
      </c>
    </row>
    <row r="20065" spans="20:20" x14ac:dyDescent="0.35">
      <c r="T20065" s="44">
        <v>20064</v>
      </c>
    </row>
    <row r="20066" spans="20:20" x14ac:dyDescent="0.35">
      <c r="T20066" s="44">
        <v>20065</v>
      </c>
    </row>
    <row r="20067" spans="20:20" x14ac:dyDescent="0.35">
      <c r="T20067" s="44">
        <v>20066</v>
      </c>
    </row>
    <row r="20068" spans="20:20" x14ac:dyDescent="0.35">
      <c r="T20068" s="44">
        <v>20067</v>
      </c>
    </row>
    <row r="20069" spans="20:20" x14ac:dyDescent="0.35">
      <c r="T20069" s="44">
        <v>20068</v>
      </c>
    </row>
    <row r="20070" spans="20:20" x14ac:dyDescent="0.35">
      <c r="T20070" s="44">
        <v>20069</v>
      </c>
    </row>
    <row r="20071" spans="20:20" x14ac:dyDescent="0.35">
      <c r="T20071" s="44">
        <v>20070</v>
      </c>
    </row>
    <row r="20072" spans="20:20" x14ac:dyDescent="0.35">
      <c r="T20072" s="44">
        <v>20071</v>
      </c>
    </row>
    <row r="20073" spans="20:20" x14ac:dyDescent="0.35">
      <c r="T20073" s="44">
        <v>20072</v>
      </c>
    </row>
    <row r="20074" spans="20:20" x14ac:dyDescent="0.35">
      <c r="T20074" s="44">
        <v>20073</v>
      </c>
    </row>
    <row r="20075" spans="20:20" x14ac:dyDescent="0.35">
      <c r="T20075" s="44">
        <v>20074</v>
      </c>
    </row>
    <row r="20076" spans="20:20" x14ac:dyDescent="0.35">
      <c r="T20076" s="44">
        <v>20075</v>
      </c>
    </row>
    <row r="20077" spans="20:20" x14ac:dyDescent="0.35">
      <c r="T20077" s="44">
        <v>20076</v>
      </c>
    </row>
    <row r="20078" spans="20:20" x14ac:dyDescent="0.35">
      <c r="T20078" s="44">
        <v>20077</v>
      </c>
    </row>
    <row r="20079" spans="20:20" x14ac:dyDescent="0.35">
      <c r="T20079" s="44">
        <v>20078</v>
      </c>
    </row>
    <row r="20080" spans="20:20" x14ac:dyDescent="0.35">
      <c r="T20080" s="44">
        <v>20079</v>
      </c>
    </row>
    <row r="20081" spans="20:20" x14ac:dyDescent="0.35">
      <c r="T20081" s="44">
        <v>20080</v>
      </c>
    </row>
    <row r="20082" spans="20:20" x14ac:dyDescent="0.35">
      <c r="T20082" s="44">
        <v>20081</v>
      </c>
    </row>
    <row r="20083" spans="20:20" x14ac:dyDescent="0.35">
      <c r="T20083" s="44">
        <v>20082</v>
      </c>
    </row>
    <row r="20084" spans="20:20" x14ac:dyDescent="0.35">
      <c r="T20084" s="44">
        <v>20083</v>
      </c>
    </row>
    <row r="20085" spans="20:20" x14ac:dyDescent="0.35">
      <c r="T20085" s="44">
        <v>20084</v>
      </c>
    </row>
    <row r="20086" spans="20:20" x14ac:dyDescent="0.35">
      <c r="T20086" s="44">
        <v>20085</v>
      </c>
    </row>
    <row r="20087" spans="20:20" x14ac:dyDescent="0.35">
      <c r="T20087" s="44">
        <v>20086</v>
      </c>
    </row>
    <row r="20088" spans="20:20" x14ac:dyDescent="0.35">
      <c r="T20088" s="44">
        <v>20087</v>
      </c>
    </row>
    <row r="20089" spans="20:20" x14ac:dyDescent="0.35">
      <c r="T20089" s="44">
        <v>20088</v>
      </c>
    </row>
    <row r="20090" spans="20:20" x14ac:dyDescent="0.35">
      <c r="T20090" s="44">
        <v>20089</v>
      </c>
    </row>
    <row r="20091" spans="20:20" x14ac:dyDescent="0.35">
      <c r="T20091" s="44">
        <v>20090</v>
      </c>
    </row>
    <row r="20092" spans="20:20" x14ac:dyDescent="0.35">
      <c r="T20092" s="44">
        <v>20091</v>
      </c>
    </row>
    <row r="20093" spans="20:20" x14ac:dyDescent="0.35">
      <c r="T20093" s="44">
        <v>20092</v>
      </c>
    </row>
    <row r="20094" spans="20:20" x14ac:dyDescent="0.35">
      <c r="T20094" s="44">
        <v>20093</v>
      </c>
    </row>
    <row r="20095" spans="20:20" x14ac:dyDescent="0.35">
      <c r="T20095" s="44">
        <v>20094</v>
      </c>
    </row>
    <row r="20096" spans="20:20" x14ac:dyDescent="0.35">
      <c r="T20096" s="44">
        <v>20095</v>
      </c>
    </row>
    <row r="20097" spans="20:20" x14ac:dyDescent="0.35">
      <c r="T20097" s="44">
        <v>20096</v>
      </c>
    </row>
    <row r="20098" spans="20:20" x14ac:dyDescent="0.35">
      <c r="T20098" s="44">
        <v>20097</v>
      </c>
    </row>
    <row r="20099" spans="20:20" x14ac:dyDescent="0.35">
      <c r="T20099" s="44">
        <v>20098</v>
      </c>
    </row>
    <row r="20100" spans="20:20" x14ac:dyDescent="0.35">
      <c r="T20100" s="44">
        <v>20099</v>
      </c>
    </row>
    <row r="20101" spans="20:20" x14ac:dyDescent="0.35">
      <c r="T20101" s="44">
        <v>20100</v>
      </c>
    </row>
    <row r="20102" spans="20:20" x14ac:dyDescent="0.35">
      <c r="T20102" s="44">
        <v>20101</v>
      </c>
    </row>
    <row r="20103" spans="20:20" x14ac:dyDescent="0.35">
      <c r="T20103" s="44">
        <v>20102</v>
      </c>
    </row>
    <row r="20104" spans="20:20" x14ac:dyDescent="0.35">
      <c r="T20104" s="44">
        <v>20103</v>
      </c>
    </row>
    <row r="20105" spans="20:20" x14ac:dyDescent="0.35">
      <c r="T20105" s="44">
        <v>20104</v>
      </c>
    </row>
    <row r="20106" spans="20:20" x14ac:dyDescent="0.35">
      <c r="T20106" s="44">
        <v>20105</v>
      </c>
    </row>
    <row r="20107" spans="20:20" x14ac:dyDescent="0.35">
      <c r="T20107" s="44">
        <v>20106</v>
      </c>
    </row>
    <row r="20108" spans="20:20" x14ac:dyDescent="0.35">
      <c r="T20108" s="44">
        <v>20107</v>
      </c>
    </row>
    <row r="20109" spans="20:20" x14ac:dyDescent="0.35">
      <c r="T20109" s="44">
        <v>20108</v>
      </c>
    </row>
    <row r="20110" spans="20:20" x14ac:dyDescent="0.35">
      <c r="T20110" s="44">
        <v>20109</v>
      </c>
    </row>
    <row r="20111" spans="20:20" x14ac:dyDescent="0.35">
      <c r="T20111" s="44">
        <v>20110</v>
      </c>
    </row>
    <row r="20112" spans="20:20" x14ac:dyDescent="0.35">
      <c r="T20112" s="44">
        <v>20111</v>
      </c>
    </row>
    <row r="20113" spans="20:20" x14ac:dyDescent="0.35">
      <c r="T20113" s="44">
        <v>20112</v>
      </c>
    </row>
    <row r="20114" spans="20:20" x14ac:dyDescent="0.35">
      <c r="T20114" s="44">
        <v>20113</v>
      </c>
    </row>
    <row r="20115" spans="20:20" x14ac:dyDescent="0.35">
      <c r="T20115" s="44">
        <v>20114</v>
      </c>
    </row>
    <row r="20116" spans="20:20" x14ac:dyDescent="0.35">
      <c r="T20116" s="44">
        <v>20115</v>
      </c>
    </row>
    <row r="20117" spans="20:20" x14ac:dyDescent="0.35">
      <c r="T20117" s="44">
        <v>20116</v>
      </c>
    </row>
    <row r="20118" spans="20:20" x14ac:dyDescent="0.35">
      <c r="T20118" s="44">
        <v>20117</v>
      </c>
    </row>
    <row r="20119" spans="20:20" x14ac:dyDescent="0.35">
      <c r="T20119" s="44">
        <v>20118</v>
      </c>
    </row>
    <row r="20120" spans="20:20" x14ac:dyDescent="0.35">
      <c r="T20120" s="44">
        <v>20119</v>
      </c>
    </row>
    <row r="20121" spans="20:20" x14ac:dyDescent="0.35">
      <c r="T20121" s="44">
        <v>20120</v>
      </c>
    </row>
    <row r="20122" spans="20:20" x14ac:dyDescent="0.35">
      <c r="T20122" s="44">
        <v>20121</v>
      </c>
    </row>
    <row r="20123" spans="20:20" x14ac:dyDescent="0.35">
      <c r="T20123" s="44">
        <v>20122</v>
      </c>
    </row>
    <row r="20124" spans="20:20" x14ac:dyDescent="0.35">
      <c r="T20124" s="44">
        <v>20123</v>
      </c>
    </row>
    <row r="20125" spans="20:20" x14ac:dyDescent="0.35">
      <c r="T20125" s="44">
        <v>20124</v>
      </c>
    </row>
    <row r="20126" spans="20:20" x14ac:dyDescent="0.35">
      <c r="T20126" s="44">
        <v>20125</v>
      </c>
    </row>
    <row r="20127" spans="20:20" x14ac:dyDescent="0.35">
      <c r="T20127" s="44">
        <v>20126</v>
      </c>
    </row>
    <row r="20128" spans="20:20" x14ac:dyDescent="0.35">
      <c r="T20128" s="44">
        <v>20127</v>
      </c>
    </row>
    <row r="20129" spans="20:20" x14ac:dyDescent="0.35">
      <c r="T20129" s="44">
        <v>20128</v>
      </c>
    </row>
    <row r="20130" spans="20:20" x14ac:dyDescent="0.35">
      <c r="T20130" s="44">
        <v>20129</v>
      </c>
    </row>
    <row r="20131" spans="20:20" x14ac:dyDescent="0.35">
      <c r="T20131" s="44">
        <v>20130</v>
      </c>
    </row>
    <row r="20132" spans="20:20" x14ac:dyDescent="0.35">
      <c r="T20132" s="44">
        <v>20131</v>
      </c>
    </row>
    <row r="20133" spans="20:20" x14ac:dyDescent="0.35">
      <c r="T20133" s="44">
        <v>20132</v>
      </c>
    </row>
    <row r="20134" spans="20:20" x14ac:dyDescent="0.35">
      <c r="T20134" s="44">
        <v>20133</v>
      </c>
    </row>
    <row r="20135" spans="20:20" x14ac:dyDescent="0.35">
      <c r="T20135" s="44">
        <v>20134</v>
      </c>
    </row>
    <row r="20136" spans="20:20" x14ac:dyDescent="0.35">
      <c r="T20136" s="44">
        <v>20135</v>
      </c>
    </row>
    <row r="20137" spans="20:20" x14ac:dyDescent="0.35">
      <c r="T20137" s="44">
        <v>20136</v>
      </c>
    </row>
    <row r="20138" spans="20:20" x14ac:dyDescent="0.35">
      <c r="T20138" s="44">
        <v>20137</v>
      </c>
    </row>
    <row r="20139" spans="20:20" x14ac:dyDescent="0.35">
      <c r="T20139" s="44">
        <v>20138</v>
      </c>
    </row>
    <row r="20140" spans="20:20" x14ac:dyDescent="0.35">
      <c r="T20140" s="44">
        <v>20139</v>
      </c>
    </row>
    <row r="20141" spans="20:20" x14ac:dyDescent="0.35">
      <c r="T20141" s="44">
        <v>20140</v>
      </c>
    </row>
    <row r="20142" spans="20:20" x14ac:dyDescent="0.35">
      <c r="T20142" s="44">
        <v>20141</v>
      </c>
    </row>
    <row r="20143" spans="20:20" x14ac:dyDescent="0.35">
      <c r="T20143" s="44">
        <v>20142</v>
      </c>
    </row>
    <row r="20144" spans="20:20" x14ac:dyDescent="0.35">
      <c r="T20144" s="44">
        <v>20143</v>
      </c>
    </row>
    <row r="20145" spans="20:20" x14ac:dyDescent="0.35">
      <c r="T20145" s="44">
        <v>20144</v>
      </c>
    </row>
    <row r="20146" spans="20:20" x14ac:dyDescent="0.35">
      <c r="T20146" s="44">
        <v>20145</v>
      </c>
    </row>
    <row r="20147" spans="20:20" x14ac:dyDescent="0.35">
      <c r="T20147" s="44">
        <v>20146</v>
      </c>
    </row>
    <row r="20148" spans="20:20" x14ac:dyDescent="0.35">
      <c r="T20148" s="44">
        <v>20147</v>
      </c>
    </row>
    <row r="20149" spans="20:20" x14ac:dyDescent="0.35">
      <c r="T20149" s="44">
        <v>20148</v>
      </c>
    </row>
    <row r="20150" spans="20:20" x14ac:dyDescent="0.35">
      <c r="T20150" s="44">
        <v>20149</v>
      </c>
    </row>
    <row r="20151" spans="20:20" x14ac:dyDescent="0.35">
      <c r="T20151" s="44">
        <v>20150</v>
      </c>
    </row>
    <row r="20152" spans="20:20" x14ac:dyDescent="0.35">
      <c r="T20152" s="44">
        <v>20151</v>
      </c>
    </row>
    <row r="20153" spans="20:20" x14ac:dyDescent="0.35">
      <c r="T20153" s="44">
        <v>20152</v>
      </c>
    </row>
    <row r="20154" spans="20:20" x14ac:dyDescent="0.35">
      <c r="T20154" s="44">
        <v>20153</v>
      </c>
    </row>
    <row r="20155" spans="20:20" x14ac:dyDescent="0.35">
      <c r="T20155" s="44">
        <v>20154</v>
      </c>
    </row>
    <row r="20156" spans="20:20" x14ac:dyDescent="0.35">
      <c r="T20156" s="44">
        <v>20155</v>
      </c>
    </row>
    <row r="20157" spans="20:20" x14ac:dyDescent="0.35">
      <c r="T20157" s="44">
        <v>20156</v>
      </c>
    </row>
    <row r="20158" spans="20:20" x14ac:dyDescent="0.35">
      <c r="T20158" s="44">
        <v>20157</v>
      </c>
    </row>
    <row r="20159" spans="20:20" x14ac:dyDescent="0.35">
      <c r="T20159" s="44">
        <v>20158</v>
      </c>
    </row>
    <row r="20160" spans="20:20" x14ac:dyDescent="0.35">
      <c r="T20160" s="44">
        <v>20159</v>
      </c>
    </row>
    <row r="20161" spans="20:20" x14ac:dyDescent="0.35">
      <c r="T20161" s="44">
        <v>20160</v>
      </c>
    </row>
    <row r="20162" spans="20:20" x14ac:dyDescent="0.35">
      <c r="T20162" s="44">
        <v>20161</v>
      </c>
    </row>
    <row r="20163" spans="20:20" x14ac:dyDescent="0.35">
      <c r="T20163" s="44">
        <v>20162</v>
      </c>
    </row>
    <row r="20164" spans="20:20" x14ac:dyDescent="0.35">
      <c r="T20164" s="44">
        <v>20163</v>
      </c>
    </row>
    <row r="20165" spans="20:20" x14ac:dyDescent="0.35">
      <c r="T20165" s="44">
        <v>20164</v>
      </c>
    </row>
    <row r="20166" spans="20:20" x14ac:dyDescent="0.35">
      <c r="T20166" s="44">
        <v>20165</v>
      </c>
    </row>
    <row r="20167" spans="20:20" x14ac:dyDescent="0.35">
      <c r="T20167" s="44">
        <v>20166</v>
      </c>
    </row>
    <row r="20168" spans="20:20" x14ac:dyDescent="0.35">
      <c r="T20168" s="44">
        <v>20167</v>
      </c>
    </row>
    <row r="20169" spans="20:20" x14ac:dyDescent="0.35">
      <c r="T20169" s="44">
        <v>20168</v>
      </c>
    </row>
    <row r="20170" spans="20:20" x14ac:dyDescent="0.35">
      <c r="T20170" s="44">
        <v>20169</v>
      </c>
    </row>
    <row r="20171" spans="20:20" x14ac:dyDescent="0.35">
      <c r="T20171" s="44">
        <v>20170</v>
      </c>
    </row>
    <row r="20172" spans="20:20" x14ac:dyDescent="0.35">
      <c r="T20172" s="44">
        <v>20171</v>
      </c>
    </row>
    <row r="20173" spans="20:20" x14ac:dyDescent="0.35">
      <c r="T20173" s="44">
        <v>20172</v>
      </c>
    </row>
    <row r="20174" spans="20:20" x14ac:dyDescent="0.35">
      <c r="T20174" s="44">
        <v>20173</v>
      </c>
    </row>
    <row r="20175" spans="20:20" x14ac:dyDescent="0.35">
      <c r="T20175" s="44">
        <v>20174</v>
      </c>
    </row>
    <row r="20176" spans="20:20" x14ac:dyDescent="0.35">
      <c r="T20176" s="44">
        <v>20175</v>
      </c>
    </row>
    <row r="20177" spans="20:20" x14ac:dyDescent="0.35">
      <c r="T20177" s="44">
        <v>20176</v>
      </c>
    </row>
    <row r="20178" spans="20:20" x14ac:dyDescent="0.35">
      <c r="T20178" s="44">
        <v>20177</v>
      </c>
    </row>
    <row r="20179" spans="20:20" x14ac:dyDescent="0.35">
      <c r="T20179" s="44">
        <v>20178</v>
      </c>
    </row>
    <row r="20180" spans="20:20" x14ac:dyDescent="0.35">
      <c r="T20180" s="44">
        <v>20179</v>
      </c>
    </row>
    <row r="20181" spans="20:20" x14ac:dyDescent="0.35">
      <c r="T20181" s="44">
        <v>20180</v>
      </c>
    </row>
    <row r="20182" spans="20:20" x14ac:dyDescent="0.35">
      <c r="T20182" s="44">
        <v>20181</v>
      </c>
    </row>
    <row r="20183" spans="20:20" x14ac:dyDescent="0.35">
      <c r="T20183" s="44">
        <v>20182</v>
      </c>
    </row>
    <row r="20184" spans="20:20" x14ac:dyDescent="0.35">
      <c r="T20184" s="44">
        <v>20183</v>
      </c>
    </row>
    <row r="20185" spans="20:20" x14ac:dyDescent="0.35">
      <c r="T20185" s="44">
        <v>20184</v>
      </c>
    </row>
    <row r="20186" spans="20:20" x14ac:dyDescent="0.35">
      <c r="T20186" s="44">
        <v>20185</v>
      </c>
    </row>
    <row r="20187" spans="20:20" x14ac:dyDescent="0.35">
      <c r="T20187" s="44">
        <v>20186</v>
      </c>
    </row>
    <row r="20188" spans="20:20" x14ac:dyDescent="0.35">
      <c r="T20188" s="44">
        <v>20187</v>
      </c>
    </row>
    <row r="20189" spans="20:20" x14ac:dyDescent="0.35">
      <c r="T20189" s="44">
        <v>20188</v>
      </c>
    </row>
    <row r="20190" spans="20:20" x14ac:dyDescent="0.35">
      <c r="T20190" s="44">
        <v>20189</v>
      </c>
    </row>
    <row r="20191" spans="20:20" x14ac:dyDescent="0.35">
      <c r="T20191" s="44">
        <v>20190</v>
      </c>
    </row>
    <row r="20192" spans="20:20" x14ac:dyDescent="0.35">
      <c r="T20192" s="44">
        <v>20191</v>
      </c>
    </row>
    <row r="20193" spans="20:20" x14ac:dyDescent="0.35">
      <c r="T20193" s="44">
        <v>20192</v>
      </c>
    </row>
    <row r="20194" spans="20:20" x14ac:dyDescent="0.35">
      <c r="T20194" s="44">
        <v>20193</v>
      </c>
    </row>
    <row r="20195" spans="20:20" x14ac:dyDescent="0.35">
      <c r="T20195" s="44">
        <v>20194</v>
      </c>
    </row>
    <row r="20196" spans="20:20" x14ac:dyDescent="0.35">
      <c r="T20196" s="44">
        <v>20195</v>
      </c>
    </row>
    <row r="20197" spans="20:20" x14ac:dyDescent="0.35">
      <c r="T20197" s="44">
        <v>20196</v>
      </c>
    </row>
    <row r="20198" spans="20:20" x14ac:dyDescent="0.35">
      <c r="T20198" s="44">
        <v>20197</v>
      </c>
    </row>
    <row r="20199" spans="20:20" x14ac:dyDescent="0.35">
      <c r="T20199" s="44">
        <v>20198</v>
      </c>
    </row>
    <row r="20200" spans="20:20" x14ac:dyDescent="0.35">
      <c r="T20200" s="44">
        <v>20199</v>
      </c>
    </row>
    <row r="20201" spans="20:20" x14ac:dyDescent="0.35">
      <c r="T20201" s="44">
        <v>20200</v>
      </c>
    </row>
    <row r="20202" spans="20:20" x14ac:dyDescent="0.35">
      <c r="T20202" s="44">
        <v>20201</v>
      </c>
    </row>
    <row r="20203" spans="20:20" x14ac:dyDescent="0.35">
      <c r="T20203" s="44">
        <v>20202</v>
      </c>
    </row>
    <row r="20204" spans="20:20" x14ac:dyDescent="0.35">
      <c r="T20204" s="44">
        <v>20203</v>
      </c>
    </row>
    <row r="20205" spans="20:20" x14ac:dyDescent="0.35">
      <c r="T20205" s="44">
        <v>20204</v>
      </c>
    </row>
    <row r="20206" spans="20:20" x14ac:dyDescent="0.35">
      <c r="T20206" s="44">
        <v>20205</v>
      </c>
    </row>
    <row r="20207" spans="20:20" x14ac:dyDescent="0.35">
      <c r="T20207" s="44">
        <v>20206</v>
      </c>
    </row>
    <row r="20208" spans="20:20" x14ac:dyDescent="0.35">
      <c r="T20208" s="44">
        <v>20207</v>
      </c>
    </row>
    <row r="20209" spans="20:20" x14ac:dyDescent="0.35">
      <c r="T20209" s="44">
        <v>20208</v>
      </c>
    </row>
    <row r="20210" spans="20:20" x14ac:dyDescent="0.35">
      <c r="T20210" s="44">
        <v>20209</v>
      </c>
    </row>
    <row r="20211" spans="20:20" x14ac:dyDescent="0.35">
      <c r="T20211" s="44">
        <v>20210</v>
      </c>
    </row>
    <row r="20212" spans="20:20" x14ac:dyDescent="0.35">
      <c r="T20212" s="44">
        <v>20211</v>
      </c>
    </row>
    <row r="20213" spans="20:20" x14ac:dyDescent="0.35">
      <c r="T20213" s="44">
        <v>20212</v>
      </c>
    </row>
    <row r="20214" spans="20:20" x14ac:dyDescent="0.35">
      <c r="T20214" s="44">
        <v>20213</v>
      </c>
    </row>
    <row r="20215" spans="20:20" x14ac:dyDescent="0.35">
      <c r="T20215" s="44">
        <v>20214</v>
      </c>
    </row>
    <row r="20216" spans="20:20" x14ac:dyDescent="0.35">
      <c r="T20216" s="44">
        <v>20215</v>
      </c>
    </row>
    <row r="20217" spans="20:20" x14ac:dyDescent="0.35">
      <c r="T20217" s="44">
        <v>20216</v>
      </c>
    </row>
    <row r="20218" spans="20:20" x14ac:dyDescent="0.35">
      <c r="T20218" s="44">
        <v>20217</v>
      </c>
    </row>
    <row r="20219" spans="20:20" x14ac:dyDescent="0.35">
      <c r="T20219" s="44">
        <v>20218</v>
      </c>
    </row>
    <row r="20220" spans="20:20" x14ac:dyDescent="0.35">
      <c r="T20220" s="44">
        <v>20219</v>
      </c>
    </row>
    <row r="20221" spans="20:20" x14ac:dyDescent="0.35">
      <c r="T20221" s="44">
        <v>20220</v>
      </c>
    </row>
    <row r="20222" spans="20:20" x14ac:dyDescent="0.35">
      <c r="T20222" s="44">
        <v>20221</v>
      </c>
    </row>
    <row r="20223" spans="20:20" x14ac:dyDescent="0.35">
      <c r="T20223" s="44">
        <v>20222</v>
      </c>
    </row>
    <row r="20224" spans="20:20" x14ac:dyDescent="0.35">
      <c r="T20224" s="44">
        <v>20223</v>
      </c>
    </row>
    <row r="20225" spans="20:20" x14ac:dyDescent="0.35">
      <c r="T20225" s="44">
        <v>20224</v>
      </c>
    </row>
    <row r="20226" spans="20:20" x14ac:dyDescent="0.35">
      <c r="T20226" s="44">
        <v>20225</v>
      </c>
    </row>
    <row r="20227" spans="20:20" x14ac:dyDescent="0.35">
      <c r="T20227" s="44">
        <v>20226</v>
      </c>
    </row>
    <row r="20228" spans="20:20" x14ac:dyDescent="0.35">
      <c r="T20228" s="44">
        <v>20227</v>
      </c>
    </row>
    <row r="20229" spans="20:20" x14ac:dyDescent="0.35">
      <c r="T20229" s="44">
        <v>20228</v>
      </c>
    </row>
    <row r="20230" spans="20:20" x14ac:dyDescent="0.35">
      <c r="T20230" s="44">
        <v>20229</v>
      </c>
    </row>
    <row r="20231" spans="20:20" x14ac:dyDescent="0.35">
      <c r="T20231" s="44">
        <v>20230</v>
      </c>
    </row>
    <row r="20232" spans="20:20" x14ac:dyDescent="0.35">
      <c r="T20232" s="44">
        <v>20231</v>
      </c>
    </row>
    <row r="20233" spans="20:20" x14ac:dyDescent="0.35">
      <c r="T20233" s="44">
        <v>20232</v>
      </c>
    </row>
    <row r="20234" spans="20:20" x14ac:dyDescent="0.35">
      <c r="T20234" s="44">
        <v>20233</v>
      </c>
    </row>
    <row r="20235" spans="20:20" x14ac:dyDescent="0.35">
      <c r="T20235" s="44">
        <v>20234</v>
      </c>
    </row>
    <row r="20236" spans="20:20" x14ac:dyDescent="0.35">
      <c r="T20236" s="44">
        <v>20235</v>
      </c>
    </row>
    <row r="20237" spans="20:20" x14ac:dyDescent="0.35">
      <c r="T20237" s="44">
        <v>20236</v>
      </c>
    </row>
    <row r="20238" spans="20:20" x14ac:dyDescent="0.35">
      <c r="T20238" s="44">
        <v>20237</v>
      </c>
    </row>
    <row r="20239" spans="20:20" x14ac:dyDescent="0.35">
      <c r="T20239" s="44">
        <v>20238</v>
      </c>
    </row>
    <row r="20240" spans="20:20" x14ac:dyDescent="0.35">
      <c r="T20240" s="44">
        <v>20239</v>
      </c>
    </row>
    <row r="20241" spans="20:20" x14ac:dyDescent="0.35">
      <c r="T20241" s="44">
        <v>20240</v>
      </c>
    </row>
    <row r="20242" spans="20:20" x14ac:dyDescent="0.35">
      <c r="T20242" s="44">
        <v>20241</v>
      </c>
    </row>
    <row r="20243" spans="20:20" x14ac:dyDescent="0.35">
      <c r="T20243" s="44">
        <v>20242</v>
      </c>
    </row>
    <row r="20244" spans="20:20" x14ac:dyDescent="0.35">
      <c r="T20244" s="44">
        <v>20243</v>
      </c>
    </row>
    <row r="20245" spans="20:20" x14ac:dyDescent="0.35">
      <c r="T20245" s="44">
        <v>20244</v>
      </c>
    </row>
    <row r="20246" spans="20:20" x14ac:dyDescent="0.35">
      <c r="T20246" s="44">
        <v>20245</v>
      </c>
    </row>
    <row r="20247" spans="20:20" x14ac:dyDescent="0.35">
      <c r="T20247" s="44">
        <v>20246</v>
      </c>
    </row>
    <row r="20248" spans="20:20" x14ac:dyDescent="0.35">
      <c r="T20248" s="44">
        <v>20247</v>
      </c>
    </row>
    <row r="20249" spans="20:20" x14ac:dyDescent="0.35">
      <c r="T20249" s="44">
        <v>20248</v>
      </c>
    </row>
    <row r="20250" spans="20:20" x14ac:dyDescent="0.35">
      <c r="T20250" s="44">
        <v>20249</v>
      </c>
    </row>
    <row r="20251" spans="20:20" x14ac:dyDescent="0.35">
      <c r="T20251" s="44">
        <v>20250</v>
      </c>
    </row>
    <row r="20252" spans="20:20" x14ac:dyDescent="0.35">
      <c r="T20252" s="44">
        <v>20251</v>
      </c>
    </row>
    <row r="20253" spans="20:20" x14ac:dyDescent="0.35">
      <c r="T20253" s="44">
        <v>20252</v>
      </c>
    </row>
    <row r="20254" spans="20:20" x14ac:dyDescent="0.35">
      <c r="T20254" s="44">
        <v>20253</v>
      </c>
    </row>
    <row r="20255" spans="20:20" x14ac:dyDescent="0.35">
      <c r="T20255" s="44">
        <v>20254</v>
      </c>
    </row>
    <row r="20256" spans="20:20" x14ac:dyDescent="0.35">
      <c r="T20256" s="44">
        <v>20255</v>
      </c>
    </row>
    <row r="20257" spans="20:20" x14ac:dyDescent="0.35">
      <c r="T20257" s="44">
        <v>20256</v>
      </c>
    </row>
    <row r="20258" spans="20:20" x14ac:dyDescent="0.35">
      <c r="T20258" s="44">
        <v>20257</v>
      </c>
    </row>
    <row r="20259" spans="20:20" x14ac:dyDescent="0.35">
      <c r="T20259" s="44">
        <v>20258</v>
      </c>
    </row>
    <row r="20260" spans="20:20" x14ac:dyDescent="0.35">
      <c r="T20260" s="44">
        <v>20259</v>
      </c>
    </row>
    <row r="20261" spans="20:20" x14ac:dyDescent="0.35">
      <c r="T20261" s="44">
        <v>20260</v>
      </c>
    </row>
    <row r="20262" spans="20:20" x14ac:dyDescent="0.35">
      <c r="T20262" s="44">
        <v>20261</v>
      </c>
    </row>
    <row r="20263" spans="20:20" x14ac:dyDescent="0.35">
      <c r="T20263" s="44">
        <v>20262</v>
      </c>
    </row>
    <row r="20264" spans="20:20" x14ac:dyDescent="0.35">
      <c r="T20264" s="44">
        <v>20263</v>
      </c>
    </row>
    <row r="20265" spans="20:20" x14ac:dyDescent="0.35">
      <c r="T20265" s="44">
        <v>20264</v>
      </c>
    </row>
    <row r="20266" spans="20:20" x14ac:dyDescent="0.35">
      <c r="T20266" s="44">
        <v>20265</v>
      </c>
    </row>
    <row r="20267" spans="20:20" x14ac:dyDescent="0.35">
      <c r="T20267" s="44">
        <v>20266</v>
      </c>
    </row>
    <row r="20268" spans="20:20" x14ac:dyDescent="0.35">
      <c r="T20268" s="44">
        <v>20267</v>
      </c>
    </row>
    <row r="20269" spans="20:20" x14ac:dyDescent="0.35">
      <c r="T20269" s="44">
        <v>20268</v>
      </c>
    </row>
    <row r="20270" spans="20:20" x14ac:dyDescent="0.35">
      <c r="T20270" s="44">
        <v>20269</v>
      </c>
    </row>
    <row r="20271" spans="20:20" x14ac:dyDescent="0.35">
      <c r="T20271" s="44">
        <v>20270</v>
      </c>
    </row>
    <row r="20272" spans="20:20" x14ac:dyDescent="0.35">
      <c r="T20272" s="44">
        <v>20271</v>
      </c>
    </row>
    <row r="20273" spans="20:20" x14ac:dyDescent="0.35">
      <c r="T20273" s="44">
        <v>20272</v>
      </c>
    </row>
    <row r="20274" spans="20:20" x14ac:dyDescent="0.35">
      <c r="T20274" s="44">
        <v>20273</v>
      </c>
    </row>
    <row r="20275" spans="20:20" x14ac:dyDescent="0.35">
      <c r="T20275" s="44">
        <v>20274</v>
      </c>
    </row>
    <row r="20276" spans="20:20" x14ac:dyDescent="0.35">
      <c r="T20276" s="44">
        <v>20275</v>
      </c>
    </row>
    <row r="20277" spans="20:20" x14ac:dyDescent="0.35">
      <c r="T20277" s="44">
        <v>20276</v>
      </c>
    </row>
    <row r="20278" spans="20:20" x14ac:dyDescent="0.35">
      <c r="T20278" s="44">
        <v>20277</v>
      </c>
    </row>
    <row r="20279" spans="20:20" x14ac:dyDescent="0.35">
      <c r="T20279" s="44">
        <v>20278</v>
      </c>
    </row>
    <row r="20280" spans="20:20" x14ac:dyDescent="0.35">
      <c r="T20280" s="44">
        <v>20279</v>
      </c>
    </row>
    <row r="20281" spans="20:20" x14ac:dyDescent="0.35">
      <c r="T20281" s="44">
        <v>20280</v>
      </c>
    </row>
    <row r="20282" spans="20:20" x14ac:dyDescent="0.35">
      <c r="T20282" s="44">
        <v>20281</v>
      </c>
    </row>
    <row r="20283" spans="20:20" x14ac:dyDescent="0.35">
      <c r="T20283" s="44">
        <v>20282</v>
      </c>
    </row>
    <row r="20284" spans="20:20" x14ac:dyDescent="0.35">
      <c r="T20284" s="44">
        <v>20283</v>
      </c>
    </row>
    <row r="20285" spans="20:20" x14ac:dyDescent="0.35">
      <c r="T20285" s="44">
        <v>20284</v>
      </c>
    </row>
    <row r="20286" spans="20:20" x14ac:dyDescent="0.35">
      <c r="T20286" s="44">
        <v>20285</v>
      </c>
    </row>
    <row r="20287" spans="20:20" x14ac:dyDescent="0.35">
      <c r="T20287" s="44">
        <v>20286</v>
      </c>
    </row>
    <row r="20288" spans="20:20" x14ac:dyDescent="0.35">
      <c r="T20288" s="44">
        <v>20287</v>
      </c>
    </row>
    <row r="20289" spans="20:20" x14ac:dyDescent="0.35">
      <c r="T20289" s="44">
        <v>20288</v>
      </c>
    </row>
    <row r="20290" spans="20:20" x14ac:dyDescent="0.35">
      <c r="T20290" s="44">
        <v>20289</v>
      </c>
    </row>
    <row r="20291" spans="20:20" x14ac:dyDescent="0.35">
      <c r="T20291" s="44">
        <v>20290</v>
      </c>
    </row>
    <row r="20292" spans="20:20" x14ac:dyDescent="0.35">
      <c r="T20292" s="44">
        <v>20291</v>
      </c>
    </row>
    <row r="20293" spans="20:20" x14ac:dyDescent="0.35">
      <c r="T20293" s="44">
        <v>20292</v>
      </c>
    </row>
    <row r="20294" spans="20:20" x14ac:dyDescent="0.35">
      <c r="T20294" s="44">
        <v>20293</v>
      </c>
    </row>
    <row r="20295" spans="20:20" x14ac:dyDescent="0.35">
      <c r="T20295" s="44">
        <v>20294</v>
      </c>
    </row>
    <row r="20296" spans="20:20" x14ac:dyDescent="0.35">
      <c r="T20296" s="44">
        <v>20295</v>
      </c>
    </row>
    <row r="20297" spans="20:20" x14ac:dyDescent="0.35">
      <c r="T20297" s="44">
        <v>20296</v>
      </c>
    </row>
    <row r="20298" spans="20:20" x14ac:dyDescent="0.35">
      <c r="T20298" s="44">
        <v>20297</v>
      </c>
    </row>
    <row r="20299" spans="20:20" x14ac:dyDescent="0.35">
      <c r="T20299" s="44">
        <v>20298</v>
      </c>
    </row>
    <row r="20300" spans="20:20" x14ac:dyDescent="0.35">
      <c r="T20300" s="44">
        <v>20299</v>
      </c>
    </row>
    <row r="20301" spans="20:20" x14ac:dyDescent="0.35">
      <c r="T20301" s="44">
        <v>20300</v>
      </c>
    </row>
    <row r="20302" spans="20:20" x14ac:dyDescent="0.35">
      <c r="T20302" s="44">
        <v>20301</v>
      </c>
    </row>
    <row r="20303" spans="20:20" x14ac:dyDescent="0.35">
      <c r="T20303" s="44">
        <v>20302</v>
      </c>
    </row>
    <row r="20304" spans="20:20" x14ac:dyDescent="0.35">
      <c r="T20304" s="44">
        <v>20303</v>
      </c>
    </row>
    <row r="20305" spans="20:20" x14ac:dyDescent="0.35">
      <c r="T20305" s="44">
        <v>20304</v>
      </c>
    </row>
    <row r="20306" spans="20:20" x14ac:dyDescent="0.35">
      <c r="T20306" s="44">
        <v>20305</v>
      </c>
    </row>
    <row r="20307" spans="20:20" x14ac:dyDescent="0.35">
      <c r="T20307" s="44">
        <v>20306</v>
      </c>
    </row>
    <row r="20308" spans="20:20" x14ac:dyDescent="0.35">
      <c r="T20308" s="44">
        <v>20307</v>
      </c>
    </row>
    <row r="20309" spans="20:20" x14ac:dyDescent="0.35">
      <c r="T20309" s="44">
        <v>20308</v>
      </c>
    </row>
    <row r="20310" spans="20:20" x14ac:dyDescent="0.35">
      <c r="T20310" s="44">
        <v>20309</v>
      </c>
    </row>
    <row r="20311" spans="20:20" x14ac:dyDescent="0.35">
      <c r="T20311" s="44">
        <v>20310</v>
      </c>
    </row>
    <row r="20312" spans="20:20" x14ac:dyDescent="0.35">
      <c r="T20312" s="44">
        <v>20311</v>
      </c>
    </row>
    <row r="20313" spans="20:20" x14ac:dyDescent="0.35">
      <c r="T20313" s="44">
        <v>20312</v>
      </c>
    </row>
    <row r="20314" spans="20:20" x14ac:dyDescent="0.35">
      <c r="T20314" s="44">
        <v>20313</v>
      </c>
    </row>
    <row r="20315" spans="20:20" x14ac:dyDescent="0.35">
      <c r="T20315" s="44">
        <v>20314</v>
      </c>
    </row>
    <row r="20316" spans="20:20" x14ac:dyDescent="0.35">
      <c r="T20316" s="44">
        <v>20315</v>
      </c>
    </row>
    <row r="20317" spans="20:20" x14ac:dyDescent="0.35">
      <c r="T20317" s="44">
        <v>20316</v>
      </c>
    </row>
    <row r="20318" spans="20:20" x14ac:dyDescent="0.35">
      <c r="T20318" s="44">
        <v>20317</v>
      </c>
    </row>
    <row r="20319" spans="20:20" x14ac:dyDescent="0.35">
      <c r="T20319" s="44">
        <v>20318</v>
      </c>
    </row>
    <row r="20320" spans="20:20" x14ac:dyDescent="0.35">
      <c r="T20320" s="44">
        <v>20319</v>
      </c>
    </row>
    <row r="20321" spans="20:20" x14ac:dyDescent="0.35">
      <c r="T20321" s="44">
        <v>20320</v>
      </c>
    </row>
    <row r="20322" spans="20:20" x14ac:dyDescent="0.35">
      <c r="T20322" s="44">
        <v>20321</v>
      </c>
    </row>
    <row r="20323" spans="20:20" x14ac:dyDescent="0.35">
      <c r="T20323" s="44">
        <v>20322</v>
      </c>
    </row>
    <row r="20324" spans="20:20" x14ac:dyDescent="0.35">
      <c r="T20324" s="44">
        <v>20323</v>
      </c>
    </row>
    <row r="20325" spans="20:20" x14ac:dyDescent="0.35">
      <c r="T20325" s="44">
        <v>20324</v>
      </c>
    </row>
    <row r="20326" spans="20:20" x14ac:dyDescent="0.35">
      <c r="T20326" s="44">
        <v>20325</v>
      </c>
    </row>
    <row r="20327" spans="20:20" x14ac:dyDescent="0.35">
      <c r="T20327" s="44">
        <v>20326</v>
      </c>
    </row>
    <row r="20328" spans="20:20" x14ac:dyDescent="0.35">
      <c r="T20328" s="44">
        <v>20327</v>
      </c>
    </row>
    <row r="20329" spans="20:20" x14ac:dyDescent="0.35">
      <c r="T20329" s="44">
        <v>20328</v>
      </c>
    </row>
    <row r="20330" spans="20:20" x14ac:dyDescent="0.35">
      <c r="T20330" s="44">
        <v>20329</v>
      </c>
    </row>
    <row r="20331" spans="20:20" x14ac:dyDescent="0.35">
      <c r="T20331" s="44">
        <v>20330</v>
      </c>
    </row>
    <row r="20332" spans="20:20" x14ac:dyDescent="0.35">
      <c r="T20332" s="44">
        <v>20331</v>
      </c>
    </row>
    <row r="20333" spans="20:20" x14ac:dyDescent="0.35">
      <c r="T20333" s="44">
        <v>20332</v>
      </c>
    </row>
    <row r="20334" spans="20:20" x14ac:dyDescent="0.35">
      <c r="T20334" s="44">
        <v>20333</v>
      </c>
    </row>
    <row r="20335" spans="20:20" x14ac:dyDescent="0.35">
      <c r="T20335" s="44">
        <v>20334</v>
      </c>
    </row>
    <row r="20336" spans="20:20" x14ac:dyDescent="0.35">
      <c r="T20336" s="44">
        <v>20335</v>
      </c>
    </row>
    <row r="20337" spans="20:20" x14ac:dyDescent="0.35">
      <c r="T20337" s="44">
        <v>20336</v>
      </c>
    </row>
    <row r="20338" spans="20:20" x14ac:dyDescent="0.35">
      <c r="T20338" s="44">
        <v>20337</v>
      </c>
    </row>
    <row r="20339" spans="20:20" x14ac:dyDescent="0.35">
      <c r="T20339" s="44">
        <v>20338</v>
      </c>
    </row>
    <row r="20340" spans="20:20" x14ac:dyDescent="0.35">
      <c r="T20340" s="44">
        <v>20339</v>
      </c>
    </row>
    <row r="20341" spans="20:20" x14ac:dyDescent="0.35">
      <c r="T20341" s="44">
        <v>20340</v>
      </c>
    </row>
    <row r="20342" spans="20:20" x14ac:dyDescent="0.35">
      <c r="T20342" s="44">
        <v>20341</v>
      </c>
    </row>
    <row r="20343" spans="20:20" x14ac:dyDescent="0.35">
      <c r="T20343" s="44">
        <v>20342</v>
      </c>
    </row>
    <row r="20344" spans="20:20" x14ac:dyDescent="0.35">
      <c r="T20344" s="44">
        <v>20343</v>
      </c>
    </row>
    <row r="20345" spans="20:20" x14ac:dyDescent="0.35">
      <c r="T20345" s="44">
        <v>20344</v>
      </c>
    </row>
    <row r="20346" spans="20:20" x14ac:dyDescent="0.35">
      <c r="T20346" s="44">
        <v>20345</v>
      </c>
    </row>
    <row r="20347" spans="20:20" x14ac:dyDescent="0.35">
      <c r="T20347" s="44">
        <v>20346</v>
      </c>
    </row>
    <row r="20348" spans="20:20" x14ac:dyDescent="0.35">
      <c r="T20348" s="44">
        <v>20347</v>
      </c>
    </row>
    <row r="20349" spans="20:20" x14ac:dyDescent="0.35">
      <c r="T20349" s="44">
        <v>20348</v>
      </c>
    </row>
    <row r="20350" spans="20:20" x14ac:dyDescent="0.35">
      <c r="T20350" s="44">
        <v>20349</v>
      </c>
    </row>
    <row r="20351" spans="20:20" x14ac:dyDescent="0.35">
      <c r="T20351" s="44">
        <v>20350</v>
      </c>
    </row>
    <row r="20352" spans="20:20" x14ac:dyDescent="0.35">
      <c r="T20352" s="44">
        <v>20351</v>
      </c>
    </row>
    <row r="20353" spans="20:20" x14ac:dyDescent="0.35">
      <c r="T20353" s="44">
        <v>20352</v>
      </c>
    </row>
    <row r="20354" spans="20:20" x14ac:dyDescent="0.35">
      <c r="T20354" s="44">
        <v>20353</v>
      </c>
    </row>
    <row r="20355" spans="20:20" x14ac:dyDescent="0.35">
      <c r="T20355" s="44">
        <v>20354</v>
      </c>
    </row>
    <row r="20356" spans="20:20" x14ac:dyDescent="0.35">
      <c r="T20356" s="44">
        <v>20355</v>
      </c>
    </row>
    <row r="20357" spans="20:20" x14ac:dyDescent="0.35">
      <c r="T20357" s="44">
        <v>20356</v>
      </c>
    </row>
    <row r="20358" spans="20:20" x14ac:dyDescent="0.35">
      <c r="T20358" s="44">
        <v>20357</v>
      </c>
    </row>
    <row r="20359" spans="20:20" x14ac:dyDescent="0.35">
      <c r="T20359" s="44">
        <v>20358</v>
      </c>
    </row>
    <row r="20360" spans="20:20" x14ac:dyDescent="0.35">
      <c r="T20360" s="44">
        <v>20359</v>
      </c>
    </row>
    <row r="20361" spans="20:20" x14ac:dyDescent="0.35">
      <c r="T20361" s="44">
        <v>20360</v>
      </c>
    </row>
    <row r="20362" spans="20:20" x14ac:dyDescent="0.35">
      <c r="T20362" s="44">
        <v>20361</v>
      </c>
    </row>
    <row r="20363" spans="20:20" x14ac:dyDescent="0.35">
      <c r="T20363" s="44">
        <v>20362</v>
      </c>
    </row>
    <row r="20364" spans="20:20" x14ac:dyDescent="0.35">
      <c r="T20364" s="44">
        <v>20363</v>
      </c>
    </row>
    <row r="20365" spans="20:20" x14ac:dyDescent="0.35">
      <c r="T20365" s="44">
        <v>20364</v>
      </c>
    </row>
    <row r="20366" spans="20:20" x14ac:dyDescent="0.35">
      <c r="T20366" s="44">
        <v>20365</v>
      </c>
    </row>
    <row r="20367" spans="20:20" x14ac:dyDescent="0.35">
      <c r="T20367" s="44">
        <v>20366</v>
      </c>
    </row>
    <row r="20368" spans="20:20" x14ac:dyDescent="0.35">
      <c r="T20368" s="44">
        <v>20367</v>
      </c>
    </row>
    <row r="20369" spans="20:20" x14ac:dyDescent="0.35">
      <c r="T20369" s="44">
        <v>20368</v>
      </c>
    </row>
    <row r="20370" spans="20:20" x14ac:dyDescent="0.35">
      <c r="T20370" s="44">
        <v>20369</v>
      </c>
    </row>
    <row r="20371" spans="20:20" x14ac:dyDescent="0.35">
      <c r="T20371" s="44">
        <v>20370</v>
      </c>
    </row>
    <row r="20372" spans="20:20" x14ac:dyDescent="0.35">
      <c r="T20372" s="44">
        <v>20371</v>
      </c>
    </row>
    <row r="20373" spans="20:20" x14ac:dyDescent="0.35">
      <c r="T20373" s="44">
        <v>20372</v>
      </c>
    </row>
    <row r="20374" spans="20:20" x14ac:dyDescent="0.35">
      <c r="T20374" s="44">
        <v>20373</v>
      </c>
    </row>
    <row r="20375" spans="20:20" x14ac:dyDescent="0.35">
      <c r="T20375" s="44">
        <v>20374</v>
      </c>
    </row>
    <row r="20376" spans="20:20" x14ac:dyDescent="0.35">
      <c r="T20376" s="44">
        <v>20375</v>
      </c>
    </row>
    <row r="20377" spans="20:20" x14ac:dyDescent="0.35">
      <c r="T20377" s="44">
        <v>20376</v>
      </c>
    </row>
    <row r="20378" spans="20:20" x14ac:dyDescent="0.35">
      <c r="T20378" s="44">
        <v>20377</v>
      </c>
    </row>
    <row r="20379" spans="20:20" x14ac:dyDescent="0.35">
      <c r="T20379" s="44">
        <v>20378</v>
      </c>
    </row>
    <row r="20380" spans="20:20" x14ac:dyDescent="0.35">
      <c r="T20380" s="44">
        <v>20379</v>
      </c>
    </row>
    <row r="20381" spans="20:20" x14ac:dyDescent="0.35">
      <c r="T20381" s="44">
        <v>20380</v>
      </c>
    </row>
    <row r="20382" spans="20:20" x14ac:dyDescent="0.35">
      <c r="T20382" s="44">
        <v>20381</v>
      </c>
    </row>
    <row r="20383" spans="20:20" x14ac:dyDescent="0.35">
      <c r="T20383" s="44">
        <v>20382</v>
      </c>
    </row>
    <row r="20384" spans="20:20" x14ac:dyDescent="0.35">
      <c r="T20384" s="44">
        <v>20383</v>
      </c>
    </row>
    <row r="20385" spans="20:20" x14ac:dyDescent="0.35">
      <c r="T20385" s="44">
        <v>20384</v>
      </c>
    </row>
    <row r="20386" spans="20:20" x14ac:dyDescent="0.35">
      <c r="T20386" s="44">
        <v>20385</v>
      </c>
    </row>
    <row r="20387" spans="20:20" x14ac:dyDescent="0.35">
      <c r="T20387" s="44">
        <v>20386</v>
      </c>
    </row>
    <row r="20388" spans="20:20" x14ac:dyDescent="0.35">
      <c r="T20388" s="44">
        <v>20387</v>
      </c>
    </row>
    <row r="20389" spans="20:20" x14ac:dyDescent="0.35">
      <c r="T20389" s="44">
        <v>20388</v>
      </c>
    </row>
    <row r="20390" spans="20:20" x14ac:dyDescent="0.35">
      <c r="T20390" s="44">
        <v>20389</v>
      </c>
    </row>
    <row r="20391" spans="20:20" x14ac:dyDescent="0.35">
      <c r="T20391" s="44">
        <v>20390</v>
      </c>
    </row>
    <row r="20392" spans="20:20" x14ac:dyDescent="0.35">
      <c r="T20392" s="44">
        <v>20391</v>
      </c>
    </row>
    <row r="20393" spans="20:20" x14ac:dyDescent="0.35">
      <c r="T20393" s="44">
        <v>20392</v>
      </c>
    </row>
    <row r="20394" spans="20:20" x14ac:dyDescent="0.35">
      <c r="T20394" s="44">
        <v>20393</v>
      </c>
    </row>
    <row r="20395" spans="20:20" x14ac:dyDescent="0.35">
      <c r="T20395" s="44">
        <v>20394</v>
      </c>
    </row>
    <row r="20396" spans="20:20" x14ac:dyDescent="0.35">
      <c r="T20396" s="44">
        <v>20395</v>
      </c>
    </row>
    <row r="20397" spans="20:20" x14ac:dyDescent="0.35">
      <c r="T20397" s="44">
        <v>20396</v>
      </c>
    </row>
    <row r="20398" spans="20:20" x14ac:dyDescent="0.35">
      <c r="T20398" s="44">
        <v>20397</v>
      </c>
    </row>
    <row r="20399" spans="20:20" x14ac:dyDescent="0.35">
      <c r="T20399" s="44">
        <v>20398</v>
      </c>
    </row>
    <row r="20400" spans="20:20" x14ac:dyDescent="0.35">
      <c r="T20400" s="44">
        <v>20399</v>
      </c>
    </row>
    <row r="20401" spans="20:20" x14ac:dyDescent="0.35">
      <c r="T20401" s="44">
        <v>20400</v>
      </c>
    </row>
    <row r="20402" spans="20:20" x14ac:dyDescent="0.35">
      <c r="T20402" s="44">
        <v>20401</v>
      </c>
    </row>
    <row r="20403" spans="20:20" x14ac:dyDescent="0.35">
      <c r="T20403" s="44">
        <v>20402</v>
      </c>
    </row>
    <row r="20404" spans="20:20" x14ac:dyDescent="0.35">
      <c r="T20404" s="44">
        <v>20403</v>
      </c>
    </row>
    <row r="20405" spans="20:20" x14ac:dyDescent="0.35">
      <c r="T20405" s="44">
        <v>20404</v>
      </c>
    </row>
    <row r="20406" spans="20:20" x14ac:dyDescent="0.35">
      <c r="T20406" s="44">
        <v>20405</v>
      </c>
    </row>
    <row r="20407" spans="20:20" x14ac:dyDescent="0.35">
      <c r="T20407" s="44">
        <v>20406</v>
      </c>
    </row>
    <row r="20408" spans="20:20" x14ac:dyDescent="0.35">
      <c r="T20408" s="44">
        <v>20407</v>
      </c>
    </row>
    <row r="20409" spans="20:20" x14ac:dyDescent="0.35">
      <c r="T20409" s="44">
        <v>20408</v>
      </c>
    </row>
    <row r="20410" spans="20:20" x14ac:dyDescent="0.35">
      <c r="T20410" s="44">
        <v>20409</v>
      </c>
    </row>
    <row r="20411" spans="20:20" x14ac:dyDescent="0.35">
      <c r="T20411" s="44">
        <v>20410</v>
      </c>
    </row>
    <row r="20412" spans="20:20" x14ac:dyDescent="0.35">
      <c r="T20412" s="44">
        <v>20411</v>
      </c>
    </row>
    <row r="20413" spans="20:20" x14ac:dyDescent="0.35">
      <c r="T20413" s="44">
        <v>20412</v>
      </c>
    </row>
    <row r="20414" spans="20:20" x14ac:dyDescent="0.35">
      <c r="T20414" s="44">
        <v>20413</v>
      </c>
    </row>
    <row r="20415" spans="20:20" x14ac:dyDescent="0.35">
      <c r="T20415" s="44">
        <v>20414</v>
      </c>
    </row>
    <row r="20416" spans="20:20" x14ac:dyDescent="0.35">
      <c r="T20416" s="44">
        <v>20415</v>
      </c>
    </row>
    <row r="20417" spans="20:20" x14ac:dyDescent="0.35">
      <c r="T20417" s="44">
        <v>20416</v>
      </c>
    </row>
    <row r="20418" spans="20:20" x14ac:dyDescent="0.35">
      <c r="T20418" s="44">
        <v>20417</v>
      </c>
    </row>
    <row r="20419" spans="20:20" x14ac:dyDescent="0.35">
      <c r="T20419" s="44">
        <v>20418</v>
      </c>
    </row>
    <row r="20420" spans="20:20" x14ac:dyDescent="0.35">
      <c r="T20420" s="44">
        <v>20419</v>
      </c>
    </row>
    <row r="20421" spans="20:20" x14ac:dyDescent="0.35">
      <c r="T20421" s="44">
        <v>20420</v>
      </c>
    </row>
    <row r="20422" spans="20:20" x14ac:dyDescent="0.35">
      <c r="T20422" s="44">
        <v>20421</v>
      </c>
    </row>
    <row r="20423" spans="20:20" x14ac:dyDescent="0.35">
      <c r="T20423" s="44">
        <v>20422</v>
      </c>
    </row>
    <row r="20424" spans="20:20" x14ac:dyDescent="0.35">
      <c r="T20424" s="44">
        <v>20423</v>
      </c>
    </row>
    <row r="20425" spans="20:20" x14ac:dyDescent="0.35">
      <c r="T20425" s="44">
        <v>20424</v>
      </c>
    </row>
    <row r="20426" spans="20:20" x14ac:dyDescent="0.35">
      <c r="T20426" s="44">
        <v>20425</v>
      </c>
    </row>
    <row r="20427" spans="20:20" x14ac:dyDescent="0.35">
      <c r="T20427" s="44">
        <v>20426</v>
      </c>
    </row>
    <row r="20428" spans="20:20" x14ac:dyDescent="0.35">
      <c r="T20428" s="44">
        <v>20427</v>
      </c>
    </row>
    <row r="20429" spans="20:20" x14ac:dyDescent="0.35">
      <c r="T20429" s="44">
        <v>20428</v>
      </c>
    </row>
    <row r="20430" spans="20:20" x14ac:dyDescent="0.35">
      <c r="T20430" s="44">
        <v>20429</v>
      </c>
    </row>
    <row r="20431" spans="20:20" x14ac:dyDescent="0.35">
      <c r="T20431" s="44">
        <v>20430</v>
      </c>
    </row>
    <row r="20432" spans="20:20" x14ac:dyDescent="0.35">
      <c r="T20432" s="44">
        <v>20431</v>
      </c>
    </row>
    <row r="20433" spans="20:20" x14ac:dyDescent="0.35">
      <c r="T20433" s="44">
        <v>20432</v>
      </c>
    </row>
    <row r="20434" spans="20:20" x14ac:dyDescent="0.35">
      <c r="T20434" s="44">
        <v>20433</v>
      </c>
    </row>
    <row r="20435" spans="20:20" x14ac:dyDescent="0.35">
      <c r="T20435" s="44">
        <v>20434</v>
      </c>
    </row>
    <row r="20436" spans="20:20" x14ac:dyDescent="0.35">
      <c r="T20436" s="44">
        <v>20435</v>
      </c>
    </row>
    <row r="20437" spans="20:20" x14ac:dyDescent="0.35">
      <c r="T20437" s="44">
        <v>20436</v>
      </c>
    </row>
    <row r="20438" spans="20:20" x14ac:dyDescent="0.35">
      <c r="T20438" s="44">
        <v>20437</v>
      </c>
    </row>
    <row r="20439" spans="20:20" x14ac:dyDescent="0.35">
      <c r="T20439" s="44">
        <v>20438</v>
      </c>
    </row>
    <row r="20440" spans="20:20" x14ac:dyDescent="0.35">
      <c r="T20440" s="44">
        <v>20439</v>
      </c>
    </row>
    <row r="20441" spans="20:20" x14ac:dyDescent="0.35">
      <c r="T20441" s="44">
        <v>20440</v>
      </c>
    </row>
    <row r="20442" spans="20:20" x14ac:dyDescent="0.35">
      <c r="T20442" s="44">
        <v>20441</v>
      </c>
    </row>
    <row r="20443" spans="20:20" x14ac:dyDescent="0.35">
      <c r="T20443" s="44">
        <v>20442</v>
      </c>
    </row>
    <row r="20444" spans="20:20" x14ac:dyDescent="0.35">
      <c r="T20444" s="44">
        <v>20443</v>
      </c>
    </row>
    <row r="20445" spans="20:20" x14ac:dyDescent="0.35">
      <c r="T20445" s="44">
        <v>20444</v>
      </c>
    </row>
    <row r="20446" spans="20:20" x14ac:dyDescent="0.35">
      <c r="T20446" s="44">
        <v>20445</v>
      </c>
    </row>
    <row r="20447" spans="20:20" x14ac:dyDescent="0.35">
      <c r="T20447" s="44">
        <v>20446</v>
      </c>
    </row>
    <row r="20448" spans="20:20" x14ac:dyDescent="0.35">
      <c r="T20448" s="44">
        <v>20447</v>
      </c>
    </row>
    <row r="20449" spans="20:20" x14ac:dyDescent="0.35">
      <c r="T20449" s="44">
        <v>20448</v>
      </c>
    </row>
    <row r="20450" spans="20:20" x14ac:dyDescent="0.35">
      <c r="T20450" s="44">
        <v>20449</v>
      </c>
    </row>
    <row r="20451" spans="20:20" x14ac:dyDescent="0.35">
      <c r="T20451" s="44">
        <v>20450</v>
      </c>
    </row>
    <row r="20452" spans="20:20" x14ac:dyDescent="0.35">
      <c r="T20452" s="44">
        <v>20451</v>
      </c>
    </row>
    <row r="20453" spans="20:20" x14ac:dyDescent="0.35">
      <c r="T20453" s="44">
        <v>20452</v>
      </c>
    </row>
    <row r="20454" spans="20:20" x14ac:dyDescent="0.35">
      <c r="T20454" s="44">
        <v>20453</v>
      </c>
    </row>
    <row r="20455" spans="20:20" x14ac:dyDescent="0.35">
      <c r="T20455" s="44">
        <v>20454</v>
      </c>
    </row>
    <row r="20456" spans="20:20" x14ac:dyDescent="0.35">
      <c r="T20456" s="44">
        <v>20455</v>
      </c>
    </row>
    <row r="20457" spans="20:20" x14ac:dyDescent="0.35">
      <c r="T20457" s="44">
        <v>20456</v>
      </c>
    </row>
    <row r="20458" spans="20:20" x14ac:dyDescent="0.35">
      <c r="T20458" s="44">
        <v>20457</v>
      </c>
    </row>
    <row r="20459" spans="20:20" x14ac:dyDescent="0.35">
      <c r="T20459" s="44">
        <v>20458</v>
      </c>
    </row>
    <row r="20460" spans="20:20" x14ac:dyDescent="0.35">
      <c r="T20460" s="44">
        <v>20459</v>
      </c>
    </row>
    <row r="20461" spans="20:20" x14ac:dyDescent="0.35">
      <c r="T20461" s="44">
        <v>20460</v>
      </c>
    </row>
    <row r="20462" spans="20:20" x14ac:dyDescent="0.35">
      <c r="T20462" s="44">
        <v>20461</v>
      </c>
    </row>
    <row r="20463" spans="20:20" x14ac:dyDescent="0.35">
      <c r="T20463" s="44">
        <v>20462</v>
      </c>
    </row>
    <row r="20464" spans="20:20" x14ac:dyDescent="0.35">
      <c r="T20464" s="44">
        <v>20463</v>
      </c>
    </row>
    <row r="20465" spans="20:20" x14ac:dyDescent="0.35">
      <c r="T20465" s="44">
        <v>20464</v>
      </c>
    </row>
    <row r="20466" spans="20:20" x14ac:dyDescent="0.35">
      <c r="T20466" s="44">
        <v>20465</v>
      </c>
    </row>
    <row r="20467" spans="20:20" x14ac:dyDescent="0.35">
      <c r="T20467" s="44">
        <v>20466</v>
      </c>
    </row>
    <row r="20468" spans="20:20" x14ac:dyDescent="0.35">
      <c r="T20468" s="44">
        <v>20467</v>
      </c>
    </row>
    <row r="20469" spans="20:20" x14ac:dyDescent="0.35">
      <c r="T20469" s="44">
        <v>20468</v>
      </c>
    </row>
    <row r="20470" spans="20:20" x14ac:dyDescent="0.35">
      <c r="T20470" s="44">
        <v>20469</v>
      </c>
    </row>
    <row r="20471" spans="20:20" x14ac:dyDescent="0.35">
      <c r="T20471" s="44">
        <v>20470</v>
      </c>
    </row>
    <row r="20472" spans="20:20" x14ac:dyDescent="0.35">
      <c r="T20472" s="44">
        <v>20471</v>
      </c>
    </row>
    <row r="20473" spans="20:20" x14ac:dyDescent="0.35">
      <c r="T20473" s="44">
        <v>20472</v>
      </c>
    </row>
    <row r="20474" spans="20:20" x14ac:dyDescent="0.35">
      <c r="T20474" s="44">
        <v>20473</v>
      </c>
    </row>
    <row r="20475" spans="20:20" x14ac:dyDescent="0.35">
      <c r="T20475" s="44">
        <v>20474</v>
      </c>
    </row>
    <row r="20476" spans="20:20" x14ac:dyDescent="0.35">
      <c r="T20476" s="44">
        <v>20475</v>
      </c>
    </row>
    <row r="20477" spans="20:20" x14ac:dyDescent="0.35">
      <c r="T20477" s="44">
        <v>20476</v>
      </c>
    </row>
    <row r="20478" spans="20:20" x14ac:dyDescent="0.35">
      <c r="T20478" s="44">
        <v>20477</v>
      </c>
    </row>
    <row r="20479" spans="20:20" x14ac:dyDescent="0.35">
      <c r="T20479" s="44">
        <v>20478</v>
      </c>
    </row>
    <row r="20480" spans="20:20" x14ac:dyDescent="0.35">
      <c r="T20480" s="44">
        <v>20479</v>
      </c>
    </row>
    <row r="20481" spans="20:20" x14ac:dyDescent="0.35">
      <c r="T20481" s="44">
        <v>20480</v>
      </c>
    </row>
    <row r="20482" spans="20:20" x14ac:dyDescent="0.35">
      <c r="T20482" s="44">
        <v>20481</v>
      </c>
    </row>
    <row r="20483" spans="20:20" x14ac:dyDescent="0.35">
      <c r="T20483" s="44">
        <v>20482</v>
      </c>
    </row>
    <row r="20484" spans="20:20" x14ac:dyDescent="0.35">
      <c r="T20484" s="44">
        <v>20483</v>
      </c>
    </row>
    <row r="20485" spans="20:20" x14ac:dyDescent="0.35">
      <c r="T20485" s="44">
        <v>20484</v>
      </c>
    </row>
    <row r="20486" spans="20:20" x14ac:dyDescent="0.35">
      <c r="T20486" s="44">
        <v>20485</v>
      </c>
    </row>
    <row r="20487" spans="20:20" x14ac:dyDescent="0.35">
      <c r="T20487" s="44">
        <v>20486</v>
      </c>
    </row>
    <row r="20488" spans="20:20" x14ac:dyDescent="0.35">
      <c r="T20488" s="44">
        <v>20487</v>
      </c>
    </row>
    <row r="20489" spans="20:20" x14ac:dyDescent="0.35">
      <c r="T20489" s="44">
        <v>20488</v>
      </c>
    </row>
    <row r="20490" spans="20:20" x14ac:dyDescent="0.35">
      <c r="T20490" s="44">
        <v>20489</v>
      </c>
    </row>
    <row r="20491" spans="20:20" x14ac:dyDescent="0.35">
      <c r="T20491" s="44">
        <v>20490</v>
      </c>
    </row>
    <row r="20492" spans="20:20" x14ac:dyDescent="0.35">
      <c r="T20492" s="44">
        <v>20491</v>
      </c>
    </row>
    <row r="20493" spans="20:20" x14ac:dyDescent="0.35">
      <c r="T20493" s="44">
        <v>20492</v>
      </c>
    </row>
    <row r="20494" spans="20:20" x14ac:dyDescent="0.35">
      <c r="T20494" s="44">
        <v>20493</v>
      </c>
    </row>
    <row r="20495" spans="20:20" x14ac:dyDescent="0.35">
      <c r="T20495" s="44">
        <v>20494</v>
      </c>
    </row>
    <row r="20496" spans="20:20" x14ac:dyDescent="0.35">
      <c r="T20496" s="44">
        <v>20495</v>
      </c>
    </row>
    <row r="20497" spans="20:20" x14ac:dyDescent="0.35">
      <c r="T20497" s="44">
        <v>20496</v>
      </c>
    </row>
    <row r="20498" spans="20:20" x14ac:dyDescent="0.35">
      <c r="T20498" s="44">
        <v>20497</v>
      </c>
    </row>
    <row r="20499" spans="20:20" x14ac:dyDescent="0.35">
      <c r="T20499" s="44">
        <v>20498</v>
      </c>
    </row>
    <row r="20500" spans="20:20" x14ac:dyDescent="0.35">
      <c r="T20500" s="44">
        <v>20499</v>
      </c>
    </row>
    <row r="20501" spans="20:20" x14ac:dyDescent="0.35">
      <c r="T20501" s="44">
        <v>20500</v>
      </c>
    </row>
    <row r="20502" spans="20:20" x14ac:dyDescent="0.35">
      <c r="T20502" s="44">
        <v>20501</v>
      </c>
    </row>
    <row r="20503" spans="20:20" x14ac:dyDescent="0.35">
      <c r="T20503" s="44">
        <v>20502</v>
      </c>
    </row>
    <row r="20504" spans="20:20" x14ac:dyDescent="0.35">
      <c r="T20504" s="44">
        <v>20503</v>
      </c>
    </row>
    <row r="20505" spans="20:20" x14ac:dyDescent="0.35">
      <c r="T20505" s="44">
        <v>20504</v>
      </c>
    </row>
    <row r="20506" spans="20:20" x14ac:dyDescent="0.35">
      <c r="T20506" s="44">
        <v>20505</v>
      </c>
    </row>
    <row r="20507" spans="20:20" x14ac:dyDescent="0.35">
      <c r="T20507" s="44">
        <v>20506</v>
      </c>
    </row>
    <row r="20508" spans="20:20" x14ac:dyDescent="0.35">
      <c r="T20508" s="44">
        <v>20507</v>
      </c>
    </row>
    <row r="20509" spans="20:20" x14ac:dyDescent="0.35">
      <c r="T20509" s="44">
        <v>20508</v>
      </c>
    </row>
    <row r="20510" spans="20:20" x14ac:dyDescent="0.35">
      <c r="T20510" s="44">
        <v>20509</v>
      </c>
    </row>
    <row r="20511" spans="20:20" x14ac:dyDescent="0.35">
      <c r="T20511" s="44">
        <v>20510</v>
      </c>
    </row>
    <row r="20512" spans="20:20" x14ac:dyDescent="0.35">
      <c r="T20512" s="44">
        <v>20511</v>
      </c>
    </row>
    <row r="20513" spans="20:20" x14ac:dyDescent="0.35">
      <c r="T20513" s="44">
        <v>20512</v>
      </c>
    </row>
    <row r="20514" spans="20:20" x14ac:dyDescent="0.35">
      <c r="T20514" s="44">
        <v>20513</v>
      </c>
    </row>
    <row r="20515" spans="20:20" x14ac:dyDescent="0.35">
      <c r="T20515" s="44">
        <v>20514</v>
      </c>
    </row>
    <row r="20516" spans="20:20" x14ac:dyDescent="0.35">
      <c r="T20516" s="44">
        <v>20515</v>
      </c>
    </row>
    <row r="20517" spans="20:20" x14ac:dyDescent="0.35">
      <c r="T20517" s="44">
        <v>20516</v>
      </c>
    </row>
    <row r="20518" spans="20:20" x14ac:dyDescent="0.35">
      <c r="T20518" s="44">
        <v>20517</v>
      </c>
    </row>
    <row r="20519" spans="20:20" x14ac:dyDescent="0.35">
      <c r="T20519" s="44">
        <v>20518</v>
      </c>
    </row>
    <row r="20520" spans="20:20" x14ac:dyDescent="0.35">
      <c r="T20520" s="44">
        <v>20519</v>
      </c>
    </row>
    <row r="20521" spans="20:20" x14ac:dyDescent="0.35">
      <c r="T20521" s="44">
        <v>20520</v>
      </c>
    </row>
    <row r="20522" spans="20:20" x14ac:dyDescent="0.35">
      <c r="T20522" s="44">
        <v>20521</v>
      </c>
    </row>
    <row r="20523" spans="20:20" x14ac:dyDescent="0.35">
      <c r="T20523" s="44">
        <v>20522</v>
      </c>
    </row>
    <row r="20524" spans="20:20" x14ac:dyDescent="0.35">
      <c r="T20524" s="44">
        <v>20523</v>
      </c>
    </row>
    <row r="20525" spans="20:20" x14ac:dyDescent="0.35">
      <c r="T20525" s="44">
        <v>20524</v>
      </c>
    </row>
    <row r="20526" spans="20:20" x14ac:dyDescent="0.35">
      <c r="T20526" s="44">
        <v>20525</v>
      </c>
    </row>
    <row r="20527" spans="20:20" x14ac:dyDescent="0.35">
      <c r="T20527" s="44">
        <v>20526</v>
      </c>
    </row>
    <row r="20528" spans="20:20" x14ac:dyDescent="0.35">
      <c r="T20528" s="44">
        <v>20527</v>
      </c>
    </row>
    <row r="20529" spans="20:20" x14ac:dyDescent="0.35">
      <c r="T20529" s="44">
        <v>20528</v>
      </c>
    </row>
    <row r="20530" spans="20:20" x14ac:dyDescent="0.35">
      <c r="T20530" s="44">
        <v>20529</v>
      </c>
    </row>
    <row r="20531" spans="20:20" x14ac:dyDescent="0.35">
      <c r="T20531" s="44">
        <v>20530</v>
      </c>
    </row>
    <row r="20532" spans="20:20" x14ac:dyDescent="0.35">
      <c r="T20532" s="44">
        <v>20531</v>
      </c>
    </row>
    <row r="20533" spans="20:20" x14ac:dyDescent="0.35">
      <c r="T20533" s="44">
        <v>20532</v>
      </c>
    </row>
    <row r="20534" spans="20:20" x14ac:dyDescent="0.35">
      <c r="T20534" s="44">
        <v>20533</v>
      </c>
    </row>
    <row r="20535" spans="20:20" x14ac:dyDescent="0.35">
      <c r="T20535" s="44">
        <v>20534</v>
      </c>
    </row>
    <row r="20536" spans="20:20" x14ac:dyDescent="0.35">
      <c r="T20536" s="44">
        <v>20535</v>
      </c>
    </row>
    <row r="20537" spans="20:20" x14ac:dyDescent="0.35">
      <c r="T20537" s="44">
        <v>20536</v>
      </c>
    </row>
    <row r="20538" spans="20:20" x14ac:dyDescent="0.35">
      <c r="T20538" s="44">
        <v>20537</v>
      </c>
    </row>
    <row r="20539" spans="20:20" x14ac:dyDescent="0.35">
      <c r="T20539" s="44">
        <v>20538</v>
      </c>
    </row>
    <row r="20540" spans="20:20" x14ac:dyDescent="0.35">
      <c r="T20540" s="44">
        <v>20539</v>
      </c>
    </row>
    <row r="20541" spans="20:20" x14ac:dyDescent="0.35">
      <c r="T20541" s="44">
        <v>20540</v>
      </c>
    </row>
    <row r="20542" spans="20:20" x14ac:dyDescent="0.35">
      <c r="T20542" s="44">
        <v>20541</v>
      </c>
    </row>
    <row r="20543" spans="20:20" x14ac:dyDescent="0.35">
      <c r="T20543" s="44">
        <v>20542</v>
      </c>
    </row>
    <row r="20544" spans="20:20" x14ac:dyDescent="0.35">
      <c r="T20544" s="44">
        <v>20543</v>
      </c>
    </row>
    <row r="20545" spans="20:20" x14ac:dyDescent="0.35">
      <c r="T20545" s="44">
        <v>20544</v>
      </c>
    </row>
    <row r="20546" spans="20:20" x14ac:dyDescent="0.35">
      <c r="T20546" s="44">
        <v>20545</v>
      </c>
    </row>
    <row r="20547" spans="20:20" x14ac:dyDescent="0.35">
      <c r="T20547" s="44">
        <v>20546</v>
      </c>
    </row>
    <row r="20548" spans="20:20" x14ac:dyDescent="0.35">
      <c r="T20548" s="44">
        <v>20547</v>
      </c>
    </row>
    <row r="20549" spans="20:20" x14ac:dyDescent="0.35">
      <c r="T20549" s="44">
        <v>20548</v>
      </c>
    </row>
    <row r="20550" spans="20:20" x14ac:dyDescent="0.35">
      <c r="T20550" s="44">
        <v>20549</v>
      </c>
    </row>
    <row r="20551" spans="20:20" x14ac:dyDescent="0.35">
      <c r="T20551" s="44">
        <v>20550</v>
      </c>
    </row>
    <row r="20552" spans="20:20" x14ac:dyDescent="0.35">
      <c r="T20552" s="44">
        <v>20551</v>
      </c>
    </row>
    <row r="20553" spans="20:20" x14ac:dyDescent="0.35">
      <c r="T20553" s="44">
        <v>20552</v>
      </c>
    </row>
    <row r="20554" spans="20:20" x14ac:dyDescent="0.35">
      <c r="T20554" s="44">
        <v>20553</v>
      </c>
    </row>
    <row r="20555" spans="20:20" x14ac:dyDescent="0.35">
      <c r="T20555" s="44">
        <v>20554</v>
      </c>
    </row>
    <row r="20556" spans="20:20" x14ac:dyDescent="0.35">
      <c r="T20556" s="44">
        <v>20555</v>
      </c>
    </row>
    <row r="20557" spans="20:20" x14ac:dyDescent="0.35">
      <c r="T20557" s="44">
        <v>20556</v>
      </c>
    </row>
    <row r="20558" spans="20:20" x14ac:dyDescent="0.35">
      <c r="T20558" s="44">
        <v>20557</v>
      </c>
    </row>
    <row r="20559" spans="20:20" x14ac:dyDescent="0.35">
      <c r="T20559" s="44">
        <v>20558</v>
      </c>
    </row>
    <row r="20560" spans="20:20" x14ac:dyDescent="0.35">
      <c r="T20560" s="44">
        <v>20559</v>
      </c>
    </row>
    <row r="20561" spans="20:20" x14ac:dyDescent="0.35">
      <c r="T20561" s="44">
        <v>20560</v>
      </c>
    </row>
    <row r="20562" spans="20:20" x14ac:dyDescent="0.35">
      <c r="T20562" s="44">
        <v>20561</v>
      </c>
    </row>
    <row r="20563" spans="20:20" x14ac:dyDescent="0.35">
      <c r="T20563" s="44">
        <v>20562</v>
      </c>
    </row>
    <row r="20564" spans="20:20" x14ac:dyDescent="0.35">
      <c r="T20564" s="44">
        <v>20563</v>
      </c>
    </row>
    <row r="20565" spans="20:20" x14ac:dyDescent="0.35">
      <c r="T20565" s="44">
        <v>20564</v>
      </c>
    </row>
    <row r="20566" spans="20:20" x14ac:dyDescent="0.35">
      <c r="T20566" s="44">
        <v>20565</v>
      </c>
    </row>
    <row r="20567" spans="20:20" x14ac:dyDescent="0.35">
      <c r="T20567" s="44">
        <v>20566</v>
      </c>
    </row>
    <row r="20568" spans="20:20" x14ac:dyDescent="0.35">
      <c r="T20568" s="44">
        <v>20567</v>
      </c>
    </row>
    <row r="20569" spans="20:20" x14ac:dyDescent="0.35">
      <c r="T20569" s="44">
        <v>20568</v>
      </c>
    </row>
    <row r="20570" spans="20:20" x14ac:dyDescent="0.35">
      <c r="T20570" s="44">
        <v>20569</v>
      </c>
    </row>
    <row r="20571" spans="20:20" x14ac:dyDescent="0.35">
      <c r="T20571" s="44">
        <v>20570</v>
      </c>
    </row>
    <row r="20572" spans="20:20" x14ac:dyDescent="0.35">
      <c r="T20572" s="44">
        <v>20571</v>
      </c>
    </row>
    <row r="20573" spans="20:20" x14ac:dyDescent="0.35">
      <c r="T20573" s="44">
        <v>20572</v>
      </c>
    </row>
    <row r="20574" spans="20:20" x14ac:dyDescent="0.35">
      <c r="T20574" s="44">
        <v>20573</v>
      </c>
    </row>
    <row r="20575" spans="20:20" x14ac:dyDescent="0.35">
      <c r="T20575" s="44">
        <v>20574</v>
      </c>
    </row>
    <row r="20576" spans="20:20" x14ac:dyDescent="0.35">
      <c r="T20576" s="44">
        <v>20575</v>
      </c>
    </row>
    <row r="20577" spans="20:20" x14ac:dyDescent="0.35">
      <c r="T20577" s="44">
        <v>20576</v>
      </c>
    </row>
    <row r="20578" spans="20:20" x14ac:dyDescent="0.35">
      <c r="T20578" s="44">
        <v>20577</v>
      </c>
    </row>
    <row r="20579" spans="20:20" x14ac:dyDescent="0.35">
      <c r="T20579" s="44">
        <v>20578</v>
      </c>
    </row>
    <row r="20580" spans="20:20" x14ac:dyDescent="0.35">
      <c r="T20580" s="44">
        <v>20579</v>
      </c>
    </row>
    <row r="20581" spans="20:20" x14ac:dyDescent="0.35">
      <c r="T20581" s="44">
        <v>20580</v>
      </c>
    </row>
    <row r="20582" spans="20:20" x14ac:dyDescent="0.35">
      <c r="T20582" s="44">
        <v>20581</v>
      </c>
    </row>
    <row r="20583" spans="20:20" x14ac:dyDescent="0.35">
      <c r="T20583" s="44">
        <v>20582</v>
      </c>
    </row>
    <row r="20584" spans="20:20" x14ac:dyDescent="0.35">
      <c r="T20584" s="44">
        <v>20583</v>
      </c>
    </row>
    <row r="20585" spans="20:20" x14ac:dyDescent="0.35">
      <c r="T20585" s="44">
        <v>20584</v>
      </c>
    </row>
    <row r="20586" spans="20:20" x14ac:dyDescent="0.35">
      <c r="T20586" s="44">
        <v>20585</v>
      </c>
    </row>
    <row r="20587" spans="20:20" x14ac:dyDescent="0.35">
      <c r="T20587" s="44">
        <v>20586</v>
      </c>
    </row>
    <row r="20588" spans="20:20" x14ac:dyDescent="0.35">
      <c r="T20588" s="44">
        <v>20587</v>
      </c>
    </row>
    <row r="20589" spans="20:20" x14ac:dyDescent="0.35">
      <c r="T20589" s="44">
        <v>20588</v>
      </c>
    </row>
    <row r="20590" spans="20:20" x14ac:dyDescent="0.35">
      <c r="T20590" s="44">
        <v>20589</v>
      </c>
    </row>
    <row r="20591" spans="20:20" x14ac:dyDescent="0.35">
      <c r="T20591" s="44">
        <v>20590</v>
      </c>
    </row>
    <row r="20592" spans="20:20" x14ac:dyDescent="0.35">
      <c r="T20592" s="44">
        <v>20591</v>
      </c>
    </row>
    <row r="20593" spans="20:20" x14ac:dyDescent="0.35">
      <c r="T20593" s="44">
        <v>20592</v>
      </c>
    </row>
    <row r="20594" spans="20:20" x14ac:dyDescent="0.35">
      <c r="T20594" s="44">
        <v>20593</v>
      </c>
    </row>
    <row r="20595" spans="20:20" x14ac:dyDescent="0.35">
      <c r="T20595" s="44">
        <v>20594</v>
      </c>
    </row>
    <row r="20596" spans="20:20" x14ac:dyDescent="0.35">
      <c r="T20596" s="44">
        <v>20595</v>
      </c>
    </row>
    <row r="20597" spans="20:20" x14ac:dyDescent="0.35">
      <c r="T20597" s="44">
        <v>20596</v>
      </c>
    </row>
    <row r="20598" spans="20:20" x14ac:dyDescent="0.35">
      <c r="T20598" s="44">
        <v>20597</v>
      </c>
    </row>
    <row r="20599" spans="20:20" x14ac:dyDescent="0.35">
      <c r="T20599" s="44">
        <v>20598</v>
      </c>
    </row>
    <row r="20600" spans="20:20" x14ac:dyDescent="0.35">
      <c r="T20600" s="44">
        <v>20599</v>
      </c>
    </row>
    <row r="20601" spans="20:20" x14ac:dyDescent="0.35">
      <c r="T20601" s="44">
        <v>20600</v>
      </c>
    </row>
    <row r="20602" spans="20:20" x14ac:dyDescent="0.35">
      <c r="T20602" s="44">
        <v>20601</v>
      </c>
    </row>
    <row r="20603" spans="20:20" x14ac:dyDescent="0.35">
      <c r="T20603" s="44">
        <v>20602</v>
      </c>
    </row>
    <row r="20604" spans="20:20" x14ac:dyDescent="0.35">
      <c r="T20604" s="44">
        <v>20603</v>
      </c>
    </row>
    <row r="20605" spans="20:20" x14ac:dyDescent="0.35">
      <c r="T20605" s="44">
        <v>20604</v>
      </c>
    </row>
    <row r="20606" spans="20:20" x14ac:dyDescent="0.35">
      <c r="T20606" s="44">
        <v>20605</v>
      </c>
    </row>
    <row r="20607" spans="20:20" x14ac:dyDescent="0.35">
      <c r="T20607" s="44">
        <v>20606</v>
      </c>
    </row>
    <row r="20608" spans="20:20" x14ac:dyDescent="0.35">
      <c r="T20608" s="44">
        <v>20607</v>
      </c>
    </row>
    <row r="20609" spans="20:20" x14ac:dyDescent="0.35">
      <c r="T20609" s="44">
        <v>20608</v>
      </c>
    </row>
    <row r="20610" spans="20:20" x14ac:dyDescent="0.35">
      <c r="T20610" s="44">
        <v>20609</v>
      </c>
    </row>
    <row r="20611" spans="20:20" x14ac:dyDescent="0.35">
      <c r="T20611" s="44">
        <v>20610</v>
      </c>
    </row>
    <row r="20612" spans="20:20" x14ac:dyDescent="0.35">
      <c r="T20612" s="44">
        <v>20611</v>
      </c>
    </row>
    <row r="20613" spans="20:20" x14ac:dyDescent="0.35">
      <c r="T20613" s="44">
        <v>20612</v>
      </c>
    </row>
    <row r="20614" spans="20:20" x14ac:dyDescent="0.35">
      <c r="T20614" s="44">
        <v>20613</v>
      </c>
    </row>
    <row r="20615" spans="20:20" x14ac:dyDescent="0.35">
      <c r="T20615" s="44">
        <v>20614</v>
      </c>
    </row>
    <row r="20616" spans="20:20" x14ac:dyDescent="0.35">
      <c r="T20616" s="44">
        <v>20615</v>
      </c>
    </row>
    <row r="20617" spans="20:20" x14ac:dyDescent="0.35">
      <c r="T20617" s="44">
        <v>20616</v>
      </c>
    </row>
    <row r="20618" spans="20:20" x14ac:dyDescent="0.35">
      <c r="T20618" s="44">
        <v>20617</v>
      </c>
    </row>
    <row r="20619" spans="20:20" x14ac:dyDescent="0.35">
      <c r="T20619" s="44">
        <v>20618</v>
      </c>
    </row>
    <row r="20620" spans="20:20" x14ac:dyDescent="0.35">
      <c r="T20620" s="44">
        <v>20619</v>
      </c>
    </row>
    <row r="20621" spans="20:20" x14ac:dyDescent="0.35">
      <c r="T20621" s="44">
        <v>20620</v>
      </c>
    </row>
    <row r="20622" spans="20:20" x14ac:dyDescent="0.35">
      <c r="T20622" s="44">
        <v>20621</v>
      </c>
    </row>
    <row r="20623" spans="20:20" x14ac:dyDescent="0.35">
      <c r="T20623" s="44">
        <v>20622</v>
      </c>
    </row>
    <row r="20624" spans="20:20" x14ac:dyDescent="0.35">
      <c r="T20624" s="44">
        <v>20623</v>
      </c>
    </row>
    <row r="20625" spans="20:20" x14ac:dyDescent="0.35">
      <c r="T20625" s="44">
        <v>20624</v>
      </c>
    </row>
    <row r="20626" spans="20:20" x14ac:dyDescent="0.35">
      <c r="T20626" s="44">
        <v>20625</v>
      </c>
    </row>
    <row r="20627" spans="20:20" x14ac:dyDescent="0.35">
      <c r="T20627" s="44">
        <v>20626</v>
      </c>
    </row>
    <row r="20628" spans="20:20" x14ac:dyDescent="0.35">
      <c r="T20628" s="44">
        <v>20627</v>
      </c>
    </row>
    <row r="20629" spans="20:20" x14ac:dyDescent="0.35">
      <c r="T20629" s="44">
        <v>20628</v>
      </c>
    </row>
    <row r="20630" spans="20:20" x14ac:dyDescent="0.35">
      <c r="T20630" s="44">
        <v>20629</v>
      </c>
    </row>
    <row r="20631" spans="20:20" x14ac:dyDescent="0.35">
      <c r="T20631" s="44">
        <v>20630</v>
      </c>
    </row>
    <row r="20632" spans="20:20" x14ac:dyDescent="0.35">
      <c r="T20632" s="44">
        <v>20631</v>
      </c>
    </row>
    <row r="20633" spans="20:20" x14ac:dyDescent="0.35">
      <c r="T20633" s="44">
        <v>20632</v>
      </c>
    </row>
    <row r="20634" spans="20:20" x14ac:dyDescent="0.35">
      <c r="T20634" s="44">
        <v>20633</v>
      </c>
    </row>
    <row r="20635" spans="20:20" x14ac:dyDescent="0.35">
      <c r="T20635" s="44">
        <v>20634</v>
      </c>
    </row>
    <row r="20636" spans="20:20" x14ac:dyDescent="0.35">
      <c r="T20636" s="44">
        <v>20635</v>
      </c>
    </row>
    <row r="20637" spans="20:20" x14ac:dyDescent="0.35">
      <c r="T20637" s="44">
        <v>20636</v>
      </c>
    </row>
    <row r="20638" spans="20:20" x14ac:dyDescent="0.35">
      <c r="T20638" s="44">
        <v>20637</v>
      </c>
    </row>
    <row r="20639" spans="20:20" x14ac:dyDescent="0.35">
      <c r="T20639" s="44">
        <v>20638</v>
      </c>
    </row>
    <row r="20640" spans="20:20" x14ac:dyDescent="0.35">
      <c r="T20640" s="44">
        <v>20639</v>
      </c>
    </row>
    <row r="20641" spans="20:20" x14ac:dyDescent="0.35">
      <c r="T20641" s="44">
        <v>20640</v>
      </c>
    </row>
    <row r="20642" spans="20:20" x14ac:dyDescent="0.35">
      <c r="T20642" s="44">
        <v>20641</v>
      </c>
    </row>
    <row r="20643" spans="20:20" x14ac:dyDescent="0.35">
      <c r="T20643" s="44">
        <v>20642</v>
      </c>
    </row>
    <row r="20644" spans="20:20" x14ac:dyDescent="0.35">
      <c r="T20644" s="44">
        <v>20643</v>
      </c>
    </row>
    <row r="20645" spans="20:20" x14ac:dyDescent="0.35">
      <c r="T20645" s="44">
        <v>20644</v>
      </c>
    </row>
    <row r="20646" spans="20:20" x14ac:dyDescent="0.35">
      <c r="T20646" s="44">
        <v>20645</v>
      </c>
    </row>
    <row r="20647" spans="20:20" x14ac:dyDescent="0.35">
      <c r="T20647" s="44">
        <v>20646</v>
      </c>
    </row>
    <row r="20648" spans="20:20" x14ac:dyDescent="0.35">
      <c r="T20648" s="44">
        <v>20647</v>
      </c>
    </row>
    <row r="20649" spans="20:20" x14ac:dyDescent="0.35">
      <c r="T20649" s="44">
        <v>20648</v>
      </c>
    </row>
    <row r="20650" spans="20:20" x14ac:dyDescent="0.35">
      <c r="T20650" s="44">
        <v>20649</v>
      </c>
    </row>
    <row r="20651" spans="20:20" x14ac:dyDescent="0.35">
      <c r="T20651" s="44">
        <v>20650</v>
      </c>
    </row>
    <row r="20652" spans="20:20" x14ac:dyDescent="0.35">
      <c r="T20652" s="44">
        <v>20651</v>
      </c>
    </row>
    <row r="20653" spans="20:20" x14ac:dyDescent="0.35">
      <c r="T20653" s="44">
        <v>20652</v>
      </c>
    </row>
    <row r="20654" spans="20:20" x14ac:dyDescent="0.35">
      <c r="T20654" s="44">
        <v>20653</v>
      </c>
    </row>
    <row r="20655" spans="20:20" x14ac:dyDescent="0.35">
      <c r="T20655" s="44">
        <v>20654</v>
      </c>
    </row>
    <row r="20656" spans="20:20" x14ac:dyDescent="0.35">
      <c r="T20656" s="44">
        <v>20655</v>
      </c>
    </row>
    <row r="20657" spans="20:20" x14ac:dyDescent="0.35">
      <c r="T20657" s="44">
        <v>20656</v>
      </c>
    </row>
    <row r="20658" spans="20:20" x14ac:dyDescent="0.35">
      <c r="T20658" s="44">
        <v>20657</v>
      </c>
    </row>
    <row r="20659" spans="20:20" x14ac:dyDescent="0.35">
      <c r="T20659" s="44">
        <v>20658</v>
      </c>
    </row>
    <row r="20660" spans="20:20" x14ac:dyDescent="0.35">
      <c r="T20660" s="44">
        <v>20659</v>
      </c>
    </row>
    <row r="20661" spans="20:20" x14ac:dyDescent="0.35">
      <c r="T20661" s="44">
        <v>20660</v>
      </c>
    </row>
    <row r="20662" spans="20:20" x14ac:dyDescent="0.35">
      <c r="T20662" s="44">
        <v>20661</v>
      </c>
    </row>
    <row r="20663" spans="20:20" x14ac:dyDescent="0.35">
      <c r="T20663" s="44">
        <v>20662</v>
      </c>
    </row>
    <row r="20664" spans="20:20" x14ac:dyDescent="0.35">
      <c r="T20664" s="44">
        <v>20663</v>
      </c>
    </row>
    <row r="20665" spans="20:20" x14ac:dyDescent="0.35">
      <c r="T20665" s="44">
        <v>20664</v>
      </c>
    </row>
    <row r="20666" spans="20:20" x14ac:dyDescent="0.35">
      <c r="T20666" s="44">
        <v>20665</v>
      </c>
    </row>
    <row r="20667" spans="20:20" x14ac:dyDescent="0.35">
      <c r="T20667" s="44">
        <v>20666</v>
      </c>
    </row>
    <row r="20668" spans="20:20" x14ac:dyDescent="0.35">
      <c r="T20668" s="44">
        <v>20667</v>
      </c>
    </row>
    <row r="20669" spans="20:20" x14ac:dyDescent="0.35">
      <c r="T20669" s="44">
        <v>20668</v>
      </c>
    </row>
    <row r="20670" spans="20:20" x14ac:dyDescent="0.35">
      <c r="T20670" s="44">
        <v>20669</v>
      </c>
    </row>
    <row r="20671" spans="20:20" x14ac:dyDescent="0.35">
      <c r="T20671" s="44">
        <v>20670</v>
      </c>
    </row>
    <row r="20672" spans="20:20" x14ac:dyDescent="0.35">
      <c r="T20672" s="44">
        <v>20671</v>
      </c>
    </row>
    <row r="20673" spans="20:20" x14ac:dyDescent="0.35">
      <c r="T20673" s="44">
        <v>20672</v>
      </c>
    </row>
    <row r="20674" spans="20:20" x14ac:dyDescent="0.35">
      <c r="T20674" s="44">
        <v>20673</v>
      </c>
    </row>
    <row r="20675" spans="20:20" x14ac:dyDescent="0.35">
      <c r="T20675" s="44">
        <v>20674</v>
      </c>
    </row>
    <row r="20676" spans="20:20" x14ac:dyDescent="0.35">
      <c r="T20676" s="44">
        <v>20675</v>
      </c>
    </row>
    <row r="20677" spans="20:20" x14ac:dyDescent="0.35">
      <c r="T20677" s="44">
        <v>20676</v>
      </c>
    </row>
    <row r="20678" spans="20:20" x14ac:dyDescent="0.35">
      <c r="T20678" s="44">
        <v>20677</v>
      </c>
    </row>
    <row r="20679" spans="20:20" x14ac:dyDescent="0.35">
      <c r="T20679" s="44">
        <v>20678</v>
      </c>
    </row>
    <row r="20680" spans="20:20" x14ac:dyDescent="0.35">
      <c r="T20680" s="44">
        <v>20679</v>
      </c>
    </row>
    <row r="20681" spans="20:20" x14ac:dyDescent="0.35">
      <c r="T20681" s="44">
        <v>20680</v>
      </c>
    </row>
    <row r="20682" spans="20:20" x14ac:dyDescent="0.35">
      <c r="T20682" s="44">
        <v>20681</v>
      </c>
    </row>
    <row r="20683" spans="20:20" x14ac:dyDescent="0.35">
      <c r="T20683" s="44">
        <v>20682</v>
      </c>
    </row>
    <row r="20684" spans="20:20" x14ac:dyDescent="0.35">
      <c r="T20684" s="44">
        <v>20683</v>
      </c>
    </row>
    <row r="20685" spans="20:20" x14ac:dyDescent="0.35">
      <c r="T20685" s="44">
        <v>20684</v>
      </c>
    </row>
    <row r="20686" spans="20:20" x14ac:dyDescent="0.35">
      <c r="T20686" s="44">
        <v>20685</v>
      </c>
    </row>
    <row r="20687" spans="20:20" x14ac:dyDescent="0.35">
      <c r="T20687" s="44">
        <v>20686</v>
      </c>
    </row>
    <row r="20688" spans="20:20" x14ac:dyDescent="0.35">
      <c r="T20688" s="44">
        <v>20687</v>
      </c>
    </row>
    <row r="20689" spans="20:20" x14ac:dyDescent="0.35">
      <c r="T20689" s="44">
        <v>20688</v>
      </c>
    </row>
    <row r="20690" spans="20:20" x14ac:dyDescent="0.35">
      <c r="T20690" s="44">
        <v>20689</v>
      </c>
    </row>
    <row r="20691" spans="20:20" x14ac:dyDescent="0.35">
      <c r="T20691" s="44">
        <v>20690</v>
      </c>
    </row>
    <row r="20692" spans="20:20" x14ac:dyDescent="0.35">
      <c r="T20692" s="44">
        <v>20691</v>
      </c>
    </row>
    <row r="20693" spans="20:20" x14ac:dyDescent="0.35">
      <c r="T20693" s="44">
        <v>20692</v>
      </c>
    </row>
    <row r="20694" spans="20:20" x14ac:dyDescent="0.35">
      <c r="T20694" s="44">
        <v>20693</v>
      </c>
    </row>
    <row r="20695" spans="20:20" x14ac:dyDescent="0.35">
      <c r="T20695" s="44">
        <v>20694</v>
      </c>
    </row>
    <row r="20696" spans="20:20" x14ac:dyDescent="0.35">
      <c r="T20696" s="44">
        <v>20695</v>
      </c>
    </row>
    <row r="20697" spans="20:20" x14ac:dyDescent="0.35">
      <c r="T20697" s="44">
        <v>20696</v>
      </c>
    </row>
    <row r="20698" spans="20:20" x14ac:dyDescent="0.35">
      <c r="T20698" s="44">
        <v>20697</v>
      </c>
    </row>
    <row r="20699" spans="20:20" x14ac:dyDescent="0.35">
      <c r="T20699" s="44">
        <v>20698</v>
      </c>
    </row>
    <row r="20700" spans="20:20" x14ac:dyDescent="0.35">
      <c r="T20700" s="44">
        <v>20699</v>
      </c>
    </row>
    <row r="20701" spans="20:20" x14ac:dyDescent="0.35">
      <c r="T20701" s="44">
        <v>20700</v>
      </c>
    </row>
    <row r="20702" spans="20:20" x14ac:dyDescent="0.35">
      <c r="T20702" s="44">
        <v>20701</v>
      </c>
    </row>
    <row r="20703" spans="20:20" x14ac:dyDescent="0.35">
      <c r="T20703" s="44">
        <v>20702</v>
      </c>
    </row>
    <row r="20704" spans="20:20" x14ac:dyDescent="0.35">
      <c r="T20704" s="44">
        <v>20703</v>
      </c>
    </row>
    <row r="20705" spans="20:20" x14ac:dyDescent="0.35">
      <c r="T20705" s="44">
        <v>20704</v>
      </c>
    </row>
    <row r="20706" spans="20:20" x14ac:dyDescent="0.35">
      <c r="T20706" s="44">
        <v>20705</v>
      </c>
    </row>
    <row r="20707" spans="20:20" x14ac:dyDescent="0.35">
      <c r="T20707" s="44">
        <v>20706</v>
      </c>
    </row>
    <row r="20708" spans="20:20" x14ac:dyDescent="0.35">
      <c r="T20708" s="44">
        <v>20707</v>
      </c>
    </row>
    <row r="20709" spans="20:20" x14ac:dyDescent="0.35">
      <c r="T20709" s="44">
        <v>20708</v>
      </c>
    </row>
    <row r="20710" spans="20:20" x14ac:dyDescent="0.35">
      <c r="T20710" s="44">
        <v>20709</v>
      </c>
    </row>
    <row r="20711" spans="20:20" x14ac:dyDescent="0.35">
      <c r="T20711" s="44">
        <v>20710</v>
      </c>
    </row>
    <row r="20712" spans="20:20" x14ac:dyDescent="0.35">
      <c r="T20712" s="44">
        <v>20711</v>
      </c>
    </row>
    <row r="20713" spans="20:20" x14ac:dyDescent="0.35">
      <c r="T20713" s="44">
        <v>20712</v>
      </c>
    </row>
    <row r="20714" spans="20:20" x14ac:dyDescent="0.35">
      <c r="T20714" s="44">
        <v>20713</v>
      </c>
    </row>
    <row r="20715" spans="20:20" x14ac:dyDescent="0.35">
      <c r="T20715" s="44">
        <v>20714</v>
      </c>
    </row>
    <row r="20716" spans="20:20" x14ac:dyDescent="0.35">
      <c r="T20716" s="44">
        <v>20715</v>
      </c>
    </row>
    <row r="20717" spans="20:20" x14ac:dyDescent="0.35">
      <c r="T20717" s="44">
        <v>20716</v>
      </c>
    </row>
    <row r="20718" spans="20:20" x14ac:dyDescent="0.35">
      <c r="T20718" s="44">
        <v>20717</v>
      </c>
    </row>
    <row r="20719" spans="20:20" x14ac:dyDescent="0.35">
      <c r="T20719" s="44">
        <v>20718</v>
      </c>
    </row>
    <row r="20720" spans="20:20" x14ac:dyDescent="0.35">
      <c r="T20720" s="44">
        <v>20719</v>
      </c>
    </row>
    <row r="20721" spans="20:20" x14ac:dyDescent="0.35">
      <c r="T20721" s="44">
        <v>20720</v>
      </c>
    </row>
    <row r="20722" spans="20:20" x14ac:dyDescent="0.35">
      <c r="T20722" s="44">
        <v>20721</v>
      </c>
    </row>
    <row r="20723" spans="20:20" x14ac:dyDescent="0.35">
      <c r="T20723" s="44">
        <v>20722</v>
      </c>
    </row>
    <row r="20724" spans="20:20" x14ac:dyDescent="0.35">
      <c r="T20724" s="44">
        <v>20723</v>
      </c>
    </row>
    <row r="20725" spans="20:20" x14ac:dyDescent="0.35">
      <c r="T20725" s="44">
        <v>20724</v>
      </c>
    </row>
    <row r="20726" spans="20:20" x14ac:dyDescent="0.35">
      <c r="T20726" s="44">
        <v>20725</v>
      </c>
    </row>
    <row r="20727" spans="20:20" x14ac:dyDescent="0.35">
      <c r="T20727" s="44">
        <v>20726</v>
      </c>
    </row>
    <row r="20728" spans="20:20" x14ac:dyDescent="0.35">
      <c r="T20728" s="44">
        <v>20727</v>
      </c>
    </row>
    <row r="20729" spans="20:20" x14ac:dyDescent="0.35">
      <c r="T20729" s="44">
        <v>20728</v>
      </c>
    </row>
    <row r="20730" spans="20:20" x14ac:dyDescent="0.35">
      <c r="T20730" s="44">
        <v>20729</v>
      </c>
    </row>
    <row r="20731" spans="20:20" x14ac:dyDescent="0.35">
      <c r="T20731" s="44">
        <v>20730</v>
      </c>
    </row>
    <row r="20732" spans="20:20" x14ac:dyDescent="0.35">
      <c r="T20732" s="44">
        <v>20731</v>
      </c>
    </row>
    <row r="20733" spans="20:20" x14ac:dyDescent="0.35">
      <c r="T20733" s="44">
        <v>20732</v>
      </c>
    </row>
    <row r="20734" spans="20:20" x14ac:dyDescent="0.35">
      <c r="T20734" s="44">
        <v>20733</v>
      </c>
    </row>
    <row r="20735" spans="20:20" x14ac:dyDescent="0.35">
      <c r="T20735" s="44">
        <v>20734</v>
      </c>
    </row>
    <row r="20736" spans="20:20" x14ac:dyDescent="0.35">
      <c r="T20736" s="44">
        <v>20735</v>
      </c>
    </row>
    <row r="20737" spans="20:20" x14ac:dyDescent="0.35">
      <c r="T20737" s="44">
        <v>20736</v>
      </c>
    </row>
    <row r="20738" spans="20:20" x14ac:dyDescent="0.35">
      <c r="T20738" s="44">
        <v>20737</v>
      </c>
    </row>
    <row r="20739" spans="20:20" x14ac:dyDescent="0.35">
      <c r="T20739" s="44">
        <v>20738</v>
      </c>
    </row>
    <row r="20740" spans="20:20" x14ac:dyDescent="0.35">
      <c r="T20740" s="44">
        <v>20739</v>
      </c>
    </row>
    <row r="20741" spans="20:20" x14ac:dyDescent="0.35">
      <c r="T20741" s="44">
        <v>20740</v>
      </c>
    </row>
    <row r="20742" spans="20:20" x14ac:dyDescent="0.35">
      <c r="T20742" s="44">
        <v>20741</v>
      </c>
    </row>
    <row r="20743" spans="20:20" x14ac:dyDescent="0.35">
      <c r="T20743" s="44">
        <v>20742</v>
      </c>
    </row>
    <row r="20744" spans="20:20" x14ac:dyDescent="0.35">
      <c r="T20744" s="44">
        <v>20743</v>
      </c>
    </row>
    <row r="20745" spans="20:20" x14ac:dyDescent="0.35">
      <c r="T20745" s="44">
        <v>20744</v>
      </c>
    </row>
    <row r="20746" spans="20:20" x14ac:dyDescent="0.35">
      <c r="T20746" s="44">
        <v>20745</v>
      </c>
    </row>
    <row r="20747" spans="20:20" x14ac:dyDescent="0.35">
      <c r="T20747" s="44">
        <v>20746</v>
      </c>
    </row>
    <row r="20748" spans="20:20" x14ac:dyDescent="0.35">
      <c r="T20748" s="44">
        <v>20747</v>
      </c>
    </row>
    <row r="20749" spans="20:20" x14ac:dyDescent="0.35">
      <c r="T20749" s="44">
        <v>20748</v>
      </c>
    </row>
    <row r="20750" spans="20:20" x14ac:dyDescent="0.35">
      <c r="T20750" s="44">
        <v>20749</v>
      </c>
    </row>
    <row r="20751" spans="20:20" x14ac:dyDescent="0.35">
      <c r="T20751" s="44">
        <v>20750</v>
      </c>
    </row>
    <row r="20752" spans="20:20" x14ac:dyDescent="0.35">
      <c r="T20752" s="44">
        <v>20751</v>
      </c>
    </row>
    <row r="20753" spans="20:20" x14ac:dyDescent="0.35">
      <c r="T20753" s="44">
        <v>20752</v>
      </c>
    </row>
    <row r="20754" spans="20:20" x14ac:dyDescent="0.35">
      <c r="T20754" s="44">
        <v>20753</v>
      </c>
    </row>
    <row r="20755" spans="20:20" x14ac:dyDescent="0.35">
      <c r="T20755" s="44">
        <v>20754</v>
      </c>
    </row>
    <row r="20756" spans="20:20" x14ac:dyDescent="0.35">
      <c r="T20756" s="44">
        <v>20755</v>
      </c>
    </row>
    <row r="20757" spans="20:20" x14ac:dyDescent="0.35">
      <c r="T20757" s="44">
        <v>20756</v>
      </c>
    </row>
    <row r="20758" spans="20:20" x14ac:dyDescent="0.35">
      <c r="T20758" s="44">
        <v>20757</v>
      </c>
    </row>
    <row r="20759" spans="20:20" x14ac:dyDescent="0.35">
      <c r="T20759" s="44">
        <v>20758</v>
      </c>
    </row>
    <row r="20760" spans="20:20" x14ac:dyDescent="0.35">
      <c r="T20760" s="44">
        <v>20759</v>
      </c>
    </row>
    <row r="20761" spans="20:20" x14ac:dyDescent="0.35">
      <c r="T20761" s="44">
        <v>20760</v>
      </c>
    </row>
    <row r="20762" spans="20:20" x14ac:dyDescent="0.35">
      <c r="T20762" s="44">
        <v>20761</v>
      </c>
    </row>
    <row r="20763" spans="20:20" x14ac:dyDescent="0.35">
      <c r="T20763" s="44">
        <v>20762</v>
      </c>
    </row>
    <row r="20764" spans="20:20" x14ac:dyDescent="0.35">
      <c r="T20764" s="44">
        <v>20763</v>
      </c>
    </row>
    <row r="20765" spans="20:20" x14ac:dyDescent="0.35">
      <c r="T20765" s="44">
        <v>20764</v>
      </c>
    </row>
    <row r="20766" spans="20:20" x14ac:dyDescent="0.35">
      <c r="T20766" s="44">
        <v>20765</v>
      </c>
    </row>
    <row r="20767" spans="20:20" x14ac:dyDescent="0.35">
      <c r="T20767" s="44">
        <v>20766</v>
      </c>
    </row>
    <row r="20768" spans="20:20" x14ac:dyDescent="0.35">
      <c r="T20768" s="44">
        <v>20767</v>
      </c>
    </row>
    <row r="20769" spans="20:20" x14ac:dyDescent="0.35">
      <c r="T20769" s="44">
        <v>20768</v>
      </c>
    </row>
    <row r="20770" spans="20:20" x14ac:dyDescent="0.35">
      <c r="T20770" s="44">
        <v>20769</v>
      </c>
    </row>
    <row r="20771" spans="20:20" x14ac:dyDescent="0.35">
      <c r="T20771" s="44">
        <v>20770</v>
      </c>
    </row>
    <row r="20772" spans="20:20" x14ac:dyDescent="0.35">
      <c r="T20772" s="44">
        <v>20771</v>
      </c>
    </row>
    <row r="20773" spans="20:20" x14ac:dyDescent="0.35">
      <c r="T20773" s="44">
        <v>20772</v>
      </c>
    </row>
    <row r="20774" spans="20:20" x14ac:dyDescent="0.35">
      <c r="T20774" s="44">
        <v>20773</v>
      </c>
    </row>
    <row r="20775" spans="20:20" x14ac:dyDescent="0.35">
      <c r="T20775" s="44">
        <v>20774</v>
      </c>
    </row>
    <row r="20776" spans="20:20" x14ac:dyDescent="0.35">
      <c r="T20776" s="44">
        <v>20775</v>
      </c>
    </row>
    <row r="20777" spans="20:20" x14ac:dyDescent="0.35">
      <c r="T20777" s="44">
        <v>20776</v>
      </c>
    </row>
    <row r="20778" spans="20:20" x14ac:dyDescent="0.35">
      <c r="T20778" s="44">
        <v>20777</v>
      </c>
    </row>
    <row r="20779" spans="20:20" x14ac:dyDescent="0.35">
      <c r="T20779" s="44">
        <v>20778</v>
      </c>
    </row>
    <row r="20780" spans="20:20" x14ac:dyDescent="0.35">
      <c r="T20780" s="44">
        <v>20779</v>
      </c>
    </row>
    <row r="20781" spans="20:20" x14ac:dyDescent="0.35">
      <c r="T20781" s="44">
        <v>20780</v>
      </c>
    </row>
    <row r="20782" spans="20:20" x14ac:dyDescent="0.35">
      <c r="T20782" s="44">
        <v>20781</v>
      </c>
    </row>
    <row r="20783" spans="20:20" x14ac:dyDescent="0.35">
      <c r="T20783" s="44">
        <v>20782</v>
      </c>
    </row>
    <row r="20784" spans="20:20" x14ac:dyDescent="0.35">
      <c r="T20784" s="44">
        <v>20783</v>
      </c>
    </row>
    <row r="20785" spans="20:20" x14ac:dyDescent="0.35">
      <c r="T20785" s="44">
        <v>20784</v>
      </c>
    </row>
    <row r="20786" spans="20:20" x14ac:dyDescent="0.35">
      <c r="T20786" s="44">
        <v>20785</v>
      </c>
    </row>
    <row r="20787" spans="20:20" x14ac:dyDescent="0.35">
      <c r="T20787" s="44">
        <v>20786</v>
      </c>
    </row>
    <row r="20788" spans="20:20" x14ac:dyDescent="0.35">
      <c r="T20788" s="44">
        <v>20787</v>
      </c>
    </row>
    <row r="20789" spans="20:20" x14ac:dyDescent="0.35">
      <c r="T20789" s="44">
        <v>20788</v>
      </c>
    </row>
    <row r="20790" spans="20:20" x14ac:dyDescent="0.35">
      <c r="T20790" s="44">
        <v>20789</v>
      </c>
    </row>
    <row r="20791" spans="20:20" x14ac:dyDescent="0.35">
      <c r="T20791" s="44">
        <v>20790</v>
      </c>
    </row>
    <row r="20792" spans="20:20" x14ac:dyDescent="0.35">
      <c r="T20792" s="44">
        <v>20791</v>
      </c>
    </row>
    <row r="20793" spans="20:20" x14ac:dyDescent="0.35">
      <c r="T20793" s="44">
        <v>20792</v>
      </c>
    </row>
    <row r="20794" spans="20:20" x14ac:dyDescent="0.35">
      <c r="T20794" s="44">
        <v>20793</v>
      </c>
    </row>
    <row r="20795" spans="20:20" x14ac:dyDescent="0.35">
      <c r="T20795" s="44">
        <v>20794</v>
      </c>
    </row>
    <row r="20796" spans="20:20" x14ac:dyDescent="0.35">
      <c r="T20796" s="44">
        <v>20795</v>
      </c>
    </row>
    <row r="20797" spans="20:20" x14ac:dyDescent="0.35">
      <c r="T20797" s="44">
        <v>20796</v>
      </c>
    </row>
    <row r="20798" spans="20:20" x14ac:dyDescent="0.35">
      <c r="T20798" s="44">
        <v>20797</v>
      </c>
    </row>
    <row r="20799" spans="20:20" x14ac:dyDescent="0.35">
      <c r="T20799" s="44">
        <v>20798</v>
      </c>
    </row>
    <row r="20800" spans="20:20" x14ac:dyDescent="0.35">
      <c r="T20800" s="44">
        <v>20799</v>
      </c>
    </row>
    <row r="20801" spans="20:20" x14ac:dyDescent="0.35">
      <c r="T20801" s="44">
        <v>20800</v>
      </c>
    </row>
    <row r="20802" spans="20:20" x14ac:dyDescent="0.35">
      <c r="T20802" s="44">
        <v>20801</v>
      </c>
    </row>
    <row r="20803" spans="20:20" x14ac:dyDescent="0.35">
      <c r="T20803" s="44">
        <v>20802</v>
      </c>
    </row>
    <row r="20804" spans="20:20" x14ac:dyDescent="0.35">
      <c r="T20804" s="44">
        <v>20803</v>
      </c>
    </row>
    <row r="20805" spans="20:20" x14ac:dyDescent="0.35">
      <c r="T20805" s="44">
        <v>20804</v>
      </c>
    </row>
    <row r="20806" spans="20:20" x14ac:dyDescent="0.35">
      <c r="T20806" s="44">
        <v>20805</v>
      </c>
    </row>
    <row r="20807" spans="20:20" x14ac:dyDescent="0.35">
      <c r="T20807" s="44">
        <v>20806</v>
      </c>
    </row>
    <row r="20808" spans="20:20" x14ac:dyDescent="0.35">
      <c r="T20808" s="44">
        <v>20807</v>
      </c>
    </row>
    <row r="20809" spans="20:20" x14ac:dyDescent="0.35">
      <c r="T20809" s="44">
        <v>20808</v>
      </c>
    </row>
    <row r="20810" spans="20:20" x14ac:dyDescent="0.35">
      <c r="T20810" s="44">
        <v>20809</v>
      </c>
    </row>
    <row r="20811" spans="20:20" x14ac:dyDescent="0.35">
      <c r="T20811" s="44">
        <v>20810</v>
      </c>
    </row>
    <row r="20812" spans="20:20" x14ac:dyDescent="0.35">
      <c r="T20812" s="44">
        <v>20811</v>
      </c>
    </row>
    <row r="20813" spans="20:20" x14ac:dyDescent="0.35">
      <c r="T20813" s="44">
        <v>20812</v>
      </c>
    </row>
    <row r="20814" spans="20:20" x14ac:dyDescent="0.35">
      <c r="T20814" s="44">
        <v>20813</v>
      </c>
    </row>
    <row r="20815" spans="20:20" x14ac:dyDescent="0.35">
      <c r="T20815" s="44">
        <v>20814</v>
      </c>
    </row>
    <row r="20816" spans="20:20" x14ac:dyDescent="0.35">
      <c r="T20816" s="44">
        <v>20815</v>
      </c>
    </row>
    <row r="20817" spans="20:20" x14ac:dyDescent="0.35">
      <c r="T20817" s="44">
        <v>20816</v>
      </c>
    </row>
    <row r="20818" spans="20:20" x14ac:dyDescent="0.35">
      <c r="T20818" s="44">
        <v>20817</v>
      </c>
    </row>
    <row r="20819" spans="20:20" x14ac:dyDescent="0.35">
      <c r="T20819" s="44">
        <v>20818</v>
      </c>
    </row>
    <row r="20820" spans="20:20" x14ac:dyDescent="0.35">
      <c r="T20820" s="44">
        <v>20819</v>
      </c>
    </row>
    <row r="20821" spans="20:20" x14ac:dyDescent="0.35">
      <c r="T20821" s="44">
        <v>20820</v>
      </c>
    </row>
    <row r="20822" spans="20:20" x14ac:dyDescent="0.35">
      <c r="T20822" s="44">
        <v>20821</v>
      </c>
    </row>
    <row r="20823" spans="20:20" x14ac:dyDescent="0.35">
      <c r="T20823" s="44">
        <v>20822</v>
      </c>
    </row>
    <row r="20824" spans="20:20" x14ac:dyDescent="0.35">
      <c r="T20824" s="44">
        <v>20823</v>
      </c>
    </row>
    <row r="20825" spans="20:20" x14ac:dyDescent="0.35">
      <c r="T20825" s="44">
        <v>20824</v>
      </c>
    </row>
    <row r="20826" spans="20:20" x14ac:dyDescent="0.35">
      <c r="T20826" s="44">
        <v>20825</v>
      </c>
    </row>
    <row r="20827" spans="20:20" x14ac:dyDescent="0.35">
      <c r="T20827" s="44">
        <v>20826</v>
      </c>
    </row>
    <row r="20828" spans="20:20" x14ac:dyDescent="0.35">
      <c r="T20828" s="44">
        <v>20827</v>
      </c>
    </row>
    <row r="20829" spans="20:20" x14ac:dyDescent="0.35">
      <c r="T20829" s="44">
        <v>20828</v>
      </c>
    </row>
    <row r="20830" spans="20:20" x14ac:dyDescent="0.35">
      <c r="T20830" s="44">
        <v>20829</v>
      </c>
    </row>
    <row r="20831" spans="20:20" x14ac:dyDescent="0.35">
      <c r="T20831" s="44">
        <v>20830</v>
      </c>
    </row>
    <row r="20832" spans="20:20" x14ac:dyDescent="0.35">
      <c r="T20832" s="44">
        <v>20831</v>
      </c>
    </row>
    <row r="20833" spans="20:20" x14ac:dyDescent="0.35">
      <c r="T20833" s="44">
        <v>20832</v>
      </c>
    </row>
    <row r="20834" spans="20:20" x14ac:dyDescent="0.35">
      <c r="T20834" s="44">
        <v>20833</v>
      </c>
    </row>
    <row r="20835" spans="20:20" x14ac:dyDescent="0.35">
      <c r="T20835" s="44">
        <v>20834</v>
      </c>
    </row>
    <row r="20836" spans="20:20" x14ac:dyDescent="0.35">
      <c r="T20836" s="44">
        <v>20835</v>
      </c>
    </row>
    <row r="20837" spans="20:20" x14ac:dyDescent="0.35">
      <c r="T20837" s="44">
        <v>20836</v>
      </c>
    </row>
    <row r="20838" spans="20:20" x14ac:dyDescent="0.35">
      <c r="T20838" s="44">
        <v>20837</v>
      </c>
    </row>
    <row r="20839" spans="20:20" x14ac:dyDescent="0.35">
      <c r="T20839" s="44">
        <v>20838</v>
      </c>
    </row>
    <row r="20840" spans="20:20" x14ac:dyDescent="0.35">
      <c r="T20840" s="44">
        <v>20839</v>
      </c>
    </row>
    <row r="20841" spans="20:20" x14ac:dyDescent="0.35">
      <c r="T20841" s="44">
        <v>20840</v>
      </c>
    </row>
    <row r="20842" spans="20:20" x14ac:dyDescent="0.35">
      <c r="T20842" s="44">
        <v>20841</v>
      </c>
    </row>
    <row r="20843" spans="20:20" x14ac:dyDescent="0.35">
      <c r="T20843" s="44">
        <v>20842</v>
      </c>
    </row>
    <row r="20844" spans="20:20" x14ac:dyDescent="0.35">
      <c r="T20844" s="44">
        <v>20843</v>
      </c>
    </row>
    <row r="20845" spans="20:20" x14ac:dyDescent="0.35">
      <c r="T20845" s="44">
        <v>20844</v>
      </c>
    </row>
    <row r="20846" spans="20:20" x14ac:dyDescent="0.35">
      <c r="T20846" s="44">
        <v>20845</v>
      </c>
    </row>
    <row r="20847" spans="20:20" x14ac:dyDescent="0.35">
      <c r="T20847" s="44">
        <v>20846</v>
      </c>
    </row>
    <row r="20848" spans="20:20" x14ac:dyDescent="0.35">
      <c r="T20848" s="44">
        <v>20847</v>
      </c>
    </row>
    <row r="20849" spans="20:20" x14ac:dyDescent="0.35">
      <c r="T20849" s="44">
        <v>20848</v>
      </c>
    </row>
    <row r="20850" spans="20:20" x14ac:dyDescent="0.35">
      <c r="T20850" s="44">
        <v>20849</v>
      </c>
    </row>
    <row r="20851" spans="20:20" x14ac:dyDescent="0.35">
      <c r="T20851" s="44">
        <v>20850</v>
      </c>
    </row>
    <row r="20852" spans="20:20" x14ac:dyDescent="0.35">
      <c r="T20852" s="44">
        <v>20851</v>
      </c>
    </row>
    <row r="20853" spans="20:20" x14ac:dyDescent="0.35">
      <c r="T20853" s="44">
        <v>20852</v>
      </c>
    </row>
    <row r="20854" spans="20:20" x14ac:dyDescent="0.35">
      <c r="T20854" s="44">
        <v>20853</v>
      </c>
    </row>
    <row r="20855" spans="20:20" x14ac:dyDescent="0.35">
      <c r="T20855" s="44">
        <v>20854</v>
      </c>
    </row>
    <row r="20856" spans="20:20" x14ac:dyDescent="0.35">
      <c r="T20856" s="44">
        <v>20855</v>
      </c>
    </row>
    <row r="20857" spans="20:20" x14ac:dyDescent="0.35">
      <c r="T20857" s="44">
        <v>20856</v>
      </c>
    </row>
    <row r="20858" spans="20:20" x14ac:dyDescent="0.35">
      <c r="T20858" s="44">
        <v>20857</v>
      </c>
    </row>
    <row r="20859" spans="20:20" x14ac:dyDescent="0.35">
      <c r="T20859" s="44">
        <v>20858</v>
      </c>
    </row>
    <row r="20860" spans="20:20" x14ac:dyDescent="0.35">
      <c r="T20860" s="44">
        <v>20859</v>
      </c>
    </row>
    <row r="20861" spans="20:20" x14ac:dyDescent="0.35">
      <c r="T20861" s="44">
        <v>20860</v>
      </c>
    </row>
    <row r="20862" spans="20:20" x14ac:dyDescent="0.35">
      <c r="T20862" s="44">
        <v>20861</v>
      </c>
    </row>
    <row r="20863" spans="20:20" x14ac:dyDescent="0.35">
      <c r="T20863" s="44">
        <v>20862</v>
      </c>
    </row>
    <row r="20864" spans="20:20" x14ac:dyDescent="0.35">
      <c r="T20864" s="44">
        <v>20863</v>
      </c>
    </row>
    <row r="20865" spans="20:20" x14ac:dyDescent="0.35">
      <c r="T20865" s="44">
        <v>20864</v>
      </c>
    </row>
    <row r="20866" spans="20:20" x14ac:dyDescent="0.35">
      <c r="T20866" s="44">
        <v>20865</v>
      </c>
    </row>
    <row r="20867" spans="20:20" x14ac:dyDescent="0.35">
      <c r="T20867" s="44">
        <v>20866</v>
      </c>
    </row>
    <row r="20868" spans="20:20" x14ac:dyDescent="0.35">
      <c r="T20868" s="44">
        <v>20867</v>
      </c>
    </row>
    <row r="20869" spans="20:20" x14ac:dyDescent="0.35">
      <c r="T20869" s="44">
        <v>20868</v>
      </c>
    </row>
    <row r="20870" spans="20:20" x14ac:dyDescent="0.35">
      <c r="T20870" s="44">
        <v>20869</v>
      </c>
    </row>
    <row r="20871" spans="20:20" x14ac:dyDescent="0.35">
      <c r="T20871" s="44">
        <v>20870</v>
      </c>
    </row>
    <row r="20872" spans="20:20" x14ac:dyDescent="0.35">
      <c r="T20872" s="44">
        <v>20871</v>
      </c>
    </row>
    <row r="20873" spans="20:20" x14ac:dyDescent="0.35">
      <c r="T20873" s="44">
        <v>20872</v>
      </c>
    </row>
    <row r="20874" spans="20:20" x14ac:dyDescent="0.35">
      <c r="T20874" s="44">
        <v>20873</v>
      </c>
    </row>
    <row r="20875" spans="20:20" x14ac:dyDescent="0.35">
      <c r="T20875" s="44">
        <v>20874</v>
      </c>
    </row>
    <row r="20876" spans="20:20" x14ac:dyDescent="0.35">
      <c r="T20876" s="44">
        <v>20875</v>
      </c>
    </row>
    <row r="20877" spans="20:20" x14ac:dyDescent="0.35">
      <c r="T20877" s="44">
        <v>20876</v>
      </c>
    </row>
    <row r="20878" spans="20:20" x14ac:dyDescent="0.35">
      <c r="T20878" s="44">
        <v>20877</v>
      </c>
    </row>
    <row r="20879" spans="20:20" x14ac:dyDescent="0.35">
      <c r="T20879" s="44">
        <v>20878</v>
      </c>
    </row>
    <row r="20880" spans="20:20" x14ac:dyDescent="0.35">
      <c r="T20880" s="44">
        <v>20879</v>
      </c>
    </row>
    <row r="20881" spans="20:20" x14ac:dyDescent="0.35">
      <c r="T20881" s="44">
        <v>20880</v>
      </c>
    </row>
    <row r="20882" spans="20:20" x14ac:dyDescent="0.35">
      <c r="T20882" s="44">
        <v>20881</v>
      </c>
    </row>
    <row r="20883" spans="20:20" x14ac:dyDescent="0.35">
      <c r="T20883" s="44">
        <v>20882</v>
      </c>
    </row>
    <row r="20884" spans="20:20" x14ac:dyDescent="0.35">
      <c r="T20884" s="44">
        <v>20883</v>
      </c>
    </row>
    <row r="20885" spans="20:20" x14ac:dyDescent="0.35">
      <c r="T20885" s="44">
        <v>20884</v>
      </c>
    </row>
    <row r="20886" spans="20:20" x14ac:dyDescent="0.35">
      <c r="T20886" s="44">
        <v>20885</v>
      </c>
    </row>
    <row r="20887" spans="20:20" x14ac:dyDescent="0.35">
      <c r="T20887" s="44">
        <v>20886</v>
      </c>
    </row>
    <row r="20888" spans="20:20" x14ac:dyDescent="0.35">
      <c r="T20888" s="44">
        <v>20887</v>
      </c>
    </row>
    <row r="20889" spans="20:20" x14ac:dyDescent="0.35">
      <c r="T20889" s="44">
        <v>20888</v>
      </c>
    </row>
    <row r="20890" spans="20:20" x14ac:dyDescent="0.35">
      <c r="T20890" s="44">
        <v>20889</v>
      </c>
    </row>
    <row r="20891" spans="20:20" x14ac:dyDescent="0.35">
      <c r="T20891" s="44">
        <v>20890</v>
      </c>
    </row>
    <row r="20892" spans="20:20" x14ac:dyDescent="0.35">
      <c r="T20892" s="44">
        <v>20891</v>
      </c>
    </row>
    <row r="20893" spans="20:20" x14ac:dyDescent="0.35">
      <c r="T20893" s="44">
        <v>20892</v>
      </c>
    </row>
    <row r="20894" spans="20:20" x14ac:dyDescent="0.35">
      <c r="T20894" s="44">
        <v>20893</v>
      </c>
    </row>
    <row r="20895" spans="20:20" x14ac:dyDescent="0.35">
      <c r="T20895" s="44">
        <v>20894</v>
      </c>
    </row>
    <row r="20896" spans="20:20" x14ac:dyDescent="0.35">
      <c r="T20896" s="44">
        <v>20895</v>
      </c>
    </row>
    <row r="20897" spans="20:20" x14ac:dyDescent="0.35">
      <c r="T20897" s="44">
        <v>20896</v>
      </c>
    </row>
    <row r="20898" spans="20:20" x14ac:dyDescent="0.35">
      <c r="T20898" s="44">
        <v>20897</v>
      </c>
    </row>
    <row r="20899" spans="20:20" x14ac:dyDescent="0.35">
      <c r="T20899" s="44">
        <v>20898</v>
      </c>
    </row>
    <row r="20900" spans="20:20" x14ac:dyDescent="0.35">
      <c r="T20900" s="44">
        <v>20899</v>
      </c>
    </row>
    <row r="20901" spans="20:20" x14ac:dyDescent="0.35">
      <c r="T20901" s="44">
        <v>20900</v>
      </c>
    </row>
    <row r="20902" spans="20:20" x14ac:dyDescent="0.35">
      <c r="T20902" s="44">
        <v>20901</v>
      </c>
    </row>
    <row r="20903" spans="20:20" x14ac:dyDescent="0.35">
      <c r="T20903" s="44">
        <v>20902</v>
      </c>
    </row>
    <row r="20904" spans="20:20" x14ac:dyDescent="0.35">
      <c r="T20904" s="44">
        <v>20903</v>
      </c>
    </row>
    <row r="20905" spans="20:20" x14ac:dyDescent="0.35">
      <c r="T20905" s="44">
        <v>20904</v>
      </c>
    </row>
    <row r="20906" spans="20:20" x14ac:dyDescent="0.35">
      <c r="T20906" s="44">
        <v>20905</v>
      </c>
    </row>
    <row r="20907" spans="20:20" x14ac:dyDescent="0.35">
      <c r="T20907" s="44">
        <v>20906</v>
      </c>
    </row>
    <row r="20908" spans="20:20" x14ac:dyDescent="0.35">
      <c r="T20908" s="44">
        <v>20907</v>
      </c>
    </row>
    <row r="20909" spans="20:20" x14ac:dyDescent="0.35">
      <c r="T20909" s="44">
        <v>20908</v>
      </c>
    </row>
    <row r="20910" spans="20:20" x14ac:dyDescent="0.35">
      <c r="T20910" s="44">
        <v>20909</v>
      </c>
    </row>
    <row r="20911" spans="20:20" x14ac:dyDescent="0.35">
      <c r="T20911" s="44">
        <v>20910</v>
      </c>
    </row>
    <row r="20912" spans="20:20" x14ac:dyDescent="0.35">
      <c r="T20912" s="44">
        <v>20911</v>
      </c>
    </row>
    <row r="20913" spans="20:20" x14ac:dyDescent="0.35">
      <c r="T20913" s="44">
        <v>20912</v>
      </c>
    </row>
    <row r="20914" spans="20:20" x14ac:dyDescent="0.35">
      <c r="T20914" s="44">
        <v>20913</v>
      </c>
    </row>
    <row r="20915" spans="20:20" x14ac:dyDescent="0.35">
      <c r="T20915" s="44">
        <v>20914</v>
      </c>
    </row>
    <row r="20916" spans="20:20" x14ac:dyDescent="0.35">
      <c r="T20916" s="44">
        <v>20915</v>
      </c>
    </row>
    <row r="20917" spans="20:20" x14ac:dyDescent="0.35">
      <c r="T20917" s="44">
        <v>20916</v>
      </c>
    </row>
    <row r="20918" spans="20:20" x14ac:dyDescent="0.35">
      <c r="T20918" s="44">
        <v>20917</v>
      </c>
    </row>
    <row r="20919" spans="20:20" x14ac:dyDescent="0.35">
      <c r="T20919" s="44">
        <v>20918</v>
      </c>
    </row>
    <row r="20920" spans="20:20" x14ac:dyDescent="0.35">
      <c r="T20920" s="44">
        <v>20919</v>
      </c>
    </row>
    <row r="20921" spans="20:20" x14ac:dyDescent="0.35">
      <c r="T20921" s="44">
        <v>20920</v>
      </c>
    </row>
    <row r="20922" spans="20:20" x14ac:dyDescent="0.35">
      <c r="T20922" s="44">
        <v>20921</v>
      </c>
    </row>
    <row r="20923" spans="20:20" x14ac:dyDescent="0.35">
      <c r="T20923" s="44">
        <v>20922</v>
      </c>
    </row>
    <row r="20924" spans="20:20" x14ac:dyDescent="0.35">
      <c r="T20924" s="44">
        <v>20923</v>
      </c>
    </row>
    <row r="20925" spans="20:20" x14ac:dyDescent="0.35">
      <c r="T20925" s="44">
        <v>20924</v>
      </c>
    </row>
    <row r="20926" spans="20:20" x14ac:dyDescent="0.35">
      <c r="T20926" s="44">
        <v>20925</v>
      </c>
    </row>
    <row r="20927" spans="20:20" x14ac:dyDescent="0.35">
      <c r="T20927" s="44">
        <v>20926</v>
      </c>
    </row>
    <row r="20928" spans="20:20" x14ac:dyDescent="0.35">
      <c r="T20928" s="44">
        <v>20927</v>
      </c>
    </row>
    <row r="20929" spans="20:20" x14ac:dyDescent="0.35">
      <c r="T20929" s="44">
        <v>20928</v>
      </c>
    </row>
    <row r="20930" spans="20:20" x14ac:dyDescent="0.35">
      <c r="T20930" s="44">
        <v>20929</v>
      </c>
    </row>
    <row r="20931" spans="20:20" x14ac:dyDescent="0.35">
      <c r="T20931" s="44">
        <v>20930</v>
      </c>
    </row>
    <row r="20932" spans="20:20" x14ac:dyDescent="0.35">
      <c r="T20932" s="44">
        <v>20931</v>
      </c>
    </row>
    <row r="20933" spans="20:20" x14ac:dyDescent="0.35">
      <c r="T20933" s="44">
        <v>20932</v>
      </c>
    </row>
    <row r="20934" spans="20:20" x14ac:dyDescent="0.35">
      <c r="T20934" s="44">
        <v>20933</v>
      </c>
    </row>
    <row r="20935" spans="20:20" x14ac:dyDescent="0.35">
      <c r="T20935" s="44">
        <v>20934</v>
      </c>
    </row>
    <row r="20936" spans="20:20" x14ac:dyDescent="0.35">
      <c r="T20936" s="44">
        <v>20935</v>
      </c>
    </row>
    <row r="20937" spans="20:20" x14ac:dyDescent="0.35">
      <c r="T20937" s="44">
        <v>20936</v>
      </c>
    </row>
    <row r="20938" spans="20:20" x14ac:dyDescent="0.35">
      <c r="T20938" s="44">
        <v>20937</v>
      </c>
    </row>
    <row r="20939" spans="20:20" x14ac:dyDescent="0.35">
      <c r="T20939" s="44">
        <v>20938</v>
      </c>
    </row>
    <row r="20940" spans="20:20" x14ac:dyDescent="0.35">
      <c r="T20940" s="44">
        <v>20939</v>
      </c>
    </row>
    <row r="20941" spans="20:20" x14ac:dyDescent="0.35">
      <c r="T20941" s="44">
        <v>20940</v>
      </c>
    </row>
    <row r="20942" spans="20:20" x14ac:dyDescent="0.35">
      <c r="T20942" s="44">
        <v>20941</v>
      </c>
    </row>
    <row r="20943" spans="20:20" x14ac:dyDescent="0.35">
      <c r="T20943" s="44">
        <v>20942</v>
      </c>
    </row>
    <row r="20944" spans="20:20" x14ac:dyDescent="0.35">
      <c r="T20944" s="44">
        <v>20943</v>
      </c>
    </row>
    <row r="20945" spans="20:20" x14ac:dyDescent="0.35">
      <c r="T20945" s="44">
        <v>20944</v>
      </c>
    </row>
    <row r="20946" spans="20:20" x14ac:dyDescent="0.35">
      <c r="T20946" s="44">
        <v>20945</v>
      </c>
    </row>
    <row r="20947" spans="20:20" x14ac:dyDescent="0.35">
      <c r="T20947" s="44">
        <v>20946</v>
      </c>
    </row>
    <row r="20948" spans="20:20" x14ac:dyDescent="0.35">
      <c r="T20948" s="44">
        <v>20947</v>
      </c>
    </row>
    <row r="20949" spans="20:20" x14ac:dyDescent="0.35">
      <c r="T20949" s="44">
        <v>20948</v>
      </c>
    </row>
    <row r="20950" spans="20:20" x14ac:dyDescent="0.35">
      <c r="T20950" s="44">
        <v>20949</v>
      </c>
    </row>
    <row r="20951" spans="20:20" x14ac:dyDescent="0.35">
      <c r="T20951" s="44">
        <v>20950</v>
      </c>
    </row>
    <row r="20952" spans="20:20" x14ac:dyDescent="0.35">
      <c r="T20952" s="44">
        <v>20951</v>
      </c>
    </row>
    <row r="20953" spans="20:20" x14ac:dyDescent="0.35">
      <c r="T20953" s="44">
        <v>20952</v>
      </c>
    </row>
    <row r="20954" spans="20:20" x14ac:dyDescent="0.35">
      <c r="T20954" s="44">
        <v>20953</v>
      </c>
    </row>
    <row r="20955" spans="20:20" x14ac:dyDescent="0.35">
      <c r="T20955" s="44">
        <v>20954</v>
      </c>
    </row>
    <row r="20956" spans="20:20" x14ac:dyDescent="0.35">
      <c r="T20956" s="44">
        <v>20955</v>
      </c>
    </row>
    <row r="20957" spans="20:20" x14ac:dyDescent="0.35">
      <c r="T20957" s="44">
        <v>20956</v>
      </c>
    </row>
    <row r="20958" spans="20:20" x14ac:dyDescent="0.35">
      <c r="T20958" s="44">
        <v>20957</v>
      </c>
    </row>
    <row r="20959" spans="20:20" x14ac:dyDescent="0.35">
      <c r="T20959" s="44">
        <v>20958</v>
      </c>
    </row>
    <row r="20960" spans="20:20" x14ac:dyDescent="0.35">
      <c r="T20960" s="44">
        <v>20959</v>
      </c>
    </row>
    <row r="20961" spans="20:20" x14ac:dyDescent="0.35">
      <c r="T20961" s="44">
        <v>20960</v>
      </c>
    </row>
    <row r="20962" spans="20:20" x14ac:dyDescent="0.35">
      <c r="T20962" s="44">
        <v>20961</v>
      </c>
    </row>
    <row r="20963" spans="20:20" x14ac:dyDescent="0.35">
      <c r="T20963" s="44">
        <v>20962</v>
      </c>
    </row>
    <row r="20964" spans="20:20" x14ac:dyDescent="0.35">
      <c r="T20964" s="44">
        <v>20963</v>
      </c>
    </row>
    <row r="20965" spans="20:20" x14ac:dyDescent="0.35">
      <c r="T20965" s="44">
        <v>20964</v>
      </c>
    </row>
    <row r="20966" spans="20:20" x14ac:dyDescent="0.35">
      <c r="T20966" s="44">
        <v>20965</v>
      </c>
    </row>
    <row r="20967" spans="20:20" x14ac:dyDescent="0.35">
      <c r="T20967" s="44">
        <v>20966</v>
      </c>
    </row>
    <row r="20968" spans="20:20" x14ac:dyDescent="0.35">
      <c r="T20968" s="44">
        <v>20967</v>
      </c>
    </row>
    <row r="20969" spans="20:20" x14ac:dyDescent="0.35">
      <c r="T20969" s="44">
        <v>20968</v>
      </c>
    </row>
    <row r="20970" spans="20:20" x14ac:dyDescent="0.35">
      <c r="T20970" s="44">
        <v>20969</v>
      </c>
    </row>
    <row r="20971" spans="20:20" x14ac:dyDescent="0.35">
      <c r="T20971" s="44">
        <v>20970</v>
      </c>
    </row>
    <row r="20972" spans="20:20" x14ac:dyDescent="0.35">
      <c r="T20972" s="44">
        <v>20971</v>
      </c>
    </row>
    <row r="20973" spans="20:20" x14ac:dyDescent="0.35">
      <c r="T20973" s="44">
        <v>20972</v>
      </c>
    </row>
    <row r="20974" spans="20:20" x14ac:dyDescent="0.35">
      <c r="T20974" s="44">
        <v>20973</v>
      </c>
    </row>
    <row r="20975" spans="20:20" x14ac:dyDescent="0.35">
      <c r="T20975" s="44">
        <v>20974</v>
      </c>
    </row>
    <row r="20976" spans="20:20" x14ac:dyDescent="0.35">
      <c r="T20976" s="44">
        <v>20975</v>
      </c>
    </row>
    <row r="20977" spans="20:20" x14ac:dyDescent="0.35">
      <c r="T20977" s="44">
        <v>20976</v>
      </c>
    </row>
    <row r="20978" spans="20:20" x14ac:dyDescent="0.35">
      <c r="T20978" s="44">
        <v>20977</v>
      </c>
    </row>
    <row r="20979" spans="20:20" x14ac:dyDescent="0.35">
      <c r="T20979" s="44">
        <v>20978</v>
      </c>
    </row>
    <row r="20980" spans="20:20" x14ac:dyDescent="0.35">
      <c r="T20980" s="44">
        <v>20979</v>
      </c>
    </row>
    <row r="20981" spans="20:20" x14ac:dyDescent="0.35">
      <c r="T20981" s="44">
        <v>20980</v>
      </c>
    </row>
    <row r="20982" spans="20:20" x14ac:dyDescent="0.35">
      <c r="T20982" s="44">
        <v>20981</v>
      </c>
    </row>
    <row r="20983" spans="20:20" x14ac:dyDescent="0.35">
      <c r="T20983" s="44">
        <v>20982</v>
      </c>
    </row>
    <row r="20984" spans="20:20" x14ac:dyDescent="0.35">
      <c r="T20984" s="44">
        <v>20983</v>
      </c>
    </row>
    <row r="20985" spans="20:20" x14ac:dyDescent="0.35">
      <c r="T20985" s="44">
        <v>20984</v>
      </c>
    </row>
    <row r="20986" spans="20:20" x14ac:dyDescent="0.35">
      <c r="T20986" s="44">
        <v>20985</v>
      </c>
    </row>
    <row r="20987" spans="20:20" x14ac:dyDescent="0.35">
      <c r="T20987" s="44">
        <v>20986</v>
      </c>
    </row>
    <row r="20988" spans="20:20" x14ac:dyDescent="0.35">
      <c r="T20988" s="44">
        <v>20987</v>
      </c>
    </row>
    <row r="20989" spans="20:20" x14ac:dyDescent="0.35">
      <c r="T20989" s="44">
        <v>20988</v>
      </c>
    </row>
    <row r="20990" spans="20:20" x14ac:dyDescent="0.35">
      <c r="T20990" s="44">
        <v>20989</v>
      </c>
    </row>
    <row r="20991" spans="20:20" x14ac:dyDescent="0.35">
      <c r="T20991" s="44">
        <v>20990</v>
      </c>
    </row>
    <row r="20992" spans="20:20" x14ac:dyDescent="0.35">
      <c r="T20992" s="44">
        <v>20991</v>
      </c>
    </row>
    <row r="20993" spans="20:20" x14ac:dyDescent="0.35">
      <c r="T20993" s="44">
        <v>20992</v>
      </c>
    </row>
    <row r="20994" spans="20:20" x14ac:dyDescent="0.35">
      <c r="T20994" s="44">
        <v>20993</v>
      </c>
    </row>
    <row r="20995" spans="20:20" x14ac:dyDescent="0.35">
      <c r="T20995" s="44">
        <v>20994</v>
      </c>
    </row>
    <row r="20996" spans="20:20" x14ac:dyDescent="0.35">
      <c r="T20996" s="44">
        <v>20995</v>
      </c>
    </row>
    <row r="20997" spans="20:20" x14ac:dyDescent="0.35">
      <c r="T20997" s="44">
        <v>20996</v>
      </c>
    </row>
    <row r="20998" spans="20:20" x14ac:dyDescent="0.35">
      <c r="T20998" s="44">
        <v>20997</v>
      </c>
    </row>
    <row r="20999" spans="20:20" x14ac:dyDescent="0.35">
      <c r="T20999" s="44">
        <v>20998</v>
      </c>
    </row>
    <row r="21000" spans="20:20" x14ac:dyDescent="0.35">
      <c r="T21000" s="44">
        <v>20999</v>
      </c>
    </row>
    <row r="21001" spans="20:20" x14ac:dyDescent="0.35">
      <c r="T21001" s="44">
        <v>21000</v>
      </c>
    </row>
    <row r="21002" spans="20:20" x14ac:dyDescent="0.35">
      <c r="T21002" s="44">
        <v>21001</v>
      </c>
    </row>
    <row r="21003" spans="20:20" x14ac:dyDescent="0.35">
      <c r="T21003" s="44">
        <v>21002</v>
      </c>
    </row>
    <row r="21004" spans="20:20" x14ac:dyDescent="0.35">
      <c r="T21004" s="44">
        <v>21003</v>
      </c>
    </row>
    <row r="21005" spans="20:20" x14ac:dyDescent="0.35">
      <c r="T21005" s="44">
        <v>21004</v>
      </c>
    </row>
    <row r="21006" spans="20:20" x14ac:dyDescent="0.35">
      <c r="T21006" s="44">
        <v>21005</v>
      </c>
    </row>
    <row r="21007" spans="20:20" x14ac:dyDescent="0.35">
      <c r="T21007" s="44">
        <v>21006</v>
      </c>
    </row>
    <row r="21008" spans="20:20" x14ac:dyDescent="0.35">
      <c r="T21008" s="44">
        <v>21007</v>
      </c>
    </row>
    <row r="21009" spans="20:20" x14ac:dyDescent="0.35">
      <c r="T21009" s="44">
        <v>21008</v>
      </c>
    </row>
    <row r="21010" spans="20:20" x14ac:dyDescent="0.35">
      <c r="T21010" s="44">
        <v>21009</v>
      </c>
    </row>
    <row r="21011" spans="20:20" x14ac:dyDescent="0.35">
      <c r="T21011" s="44">
        <v>21010</v>
      </c>
    </row>
    <row r="21012" spans="20:20" x14ac:dyDescent="0.35">
      <c r="T21012" s="44">
        <v>21011</v>
      </c>
    </row>
    <row r="21013" spans="20:20" x14ac:dyDescent="0.35">
      <c r="T21013" s="44">
        <v>21012</v>
      </c>
    </row>
    <row r="21014" spans="20:20" x14ac:dyDescent="0.35">
      <c r="T21014" s="44">
        <v>21013</v>
      </c>
    </row>
    <row r="21015" spans="20:20" x14ac:dyDescent="0.35">
      <c r="T21015" s="44">
        <v>21014</v>
      </c>
    </row>
    <row r="21016" spans="20:20" x14ac:dyDescent="0.35">
      <c r="T21016" s="44">
        <v>21015</v>
      </c>
    </row>
    <row r="21017" spans="20:20" x14ac:dyDescent="0.35">
      <c r="T21017" s="44">
        <v>21016</v>
      </c>
    </row>
    <row r="21018" spans="20:20" x14ac:dyDescent="0.35">
      <c r="T21018" s="44">
        <v>21017</v>
      </c>
    </row>
    <row r="21019" spans="20:20" x14ac:dyDescent="0.35">
      <c r="T21019" s="44">
        <v>21018</v>
      </c>
    </row>
    <row r="21020" spans="20:20" x14ac:dyDescent="0.35">
      <c r="T21020" s="44">
        <v>21019</v>
      </c>
    </row>
    <row r="21021" spans="20:20" x14ac:dyDescent="0.35">
      <c r="T21021" s="44">
        <v>21020</v>
      </c>
    </row>
    <row r="21022" spans="20:20" x14ac:dyDescent="0.35">
      <c r="T21022" s="44">
        <v>21021</v>
      </c>
    </row>
    <row r="21023" spans="20:20" x14ac:dyDescent="0.35">
      <c r="T21023" s="44">
        <v>21022</v>
      </c>
    </row>
    <row r="21024" spans="20:20" x14ac:dyDescent="0.35">
      <c r="T21024" s="44">
        <v>21023</v>
      </c>
    </row>
    <row r="21025" spans="20:20" x14ac:dyDescent="0.35">
      <c r="T21025" s="44">
        <v>21024</v>
      </c>
    </row>
    <row r="21026" spans="20:20" x14ac:dyDescent="0.35">
      <c r="T21026" s="44">
        <v>21025</v>
      </c>
    </row>
    <row r="21027" spans="20:20" x14ac:dyDescent="0.35">
      <c r="T21027" s="44">
        <v>21026</v>
      </c>
    </row>
    <row r="21028" spans="20:20" x14ac:dyDescent="0.35">
      <c r="T21028" s="44">
        <v>21027</v>
      </c>
    </row>
    <row r="21029" spans="20:20" x14ac:dyDescent="0.35">
      <c r="T21029" s="44">
        <v>21028</v>
      </c>
    </row>
    <row r="21030" spans="20:20" x14ac:dyDescent="0.35">
      <c r="T21030" s="44">
        <v>21029</v>
      </c>
    </row>
    <row r="21031" spans="20:20" x14ac:dyDescent="0.35">
      <c r="T21031" s="44">
        <v>21030</v>
      </c>
    </row>
    <row r="21032" spans="20:20" x14ac:dyDescent="0.35">
      <c r="T21032" s="44">
        <v>21031</v>
      </c>
    </row>
    <row r="21033" spans="20:20" x14ac:dyDescent="0.35">
      <c r="T21033" s="44">
        <v>21032</v>
      </c>
    </row>
    <row r="21034" spans="20:20" x14ac:dyDescent="0.35">
      <c r="T21034" s="44">
        <v>21033</v>
      </c>
    </row>
    <row r="21035" spans="20:20" x14ac:dyDescent="0.35">
      <c r="T21035" s="44">
        <v>21034</v>
      </c>
    </row>
    <row r="21036" spans="20:20" x14ac:dyDescent="0.35">
      <c r="T21036" s="44">
        <v>21035</v>
      </c>
    </row>
    <row r="21037" spans="20:20" x14ac:dyDescent="0.35">
      <c r="T21037" s="44">
        <v>21036</v>
      </c>
    </row>
    <row r="21038" spans="20:20" x14ac:dyDescent="0.35">
      <c r="T21038" s="44">
        <v>21037</v>
      </c>
    </row>
    <row r="21039" spans="20:20" x14ac:dyDescent="0.35">
      <c r="T21039" s="44">
        <v>21038</v>
      </c>
    </row>
    <row r="21040" spans="20:20" x14ac:dyDescent="0.35">
      <c r="T21040" s="44">
        <v>21039</v>
      </c>
    </row>
    <row r="21041" spans="20:20" x14ac:dyDescent="0.35">
      <c r="T21041" s="44">
        <v>21040</v>
      </c>
    </row>
    <row r="21042" spans="20:20" x14ac:dyDescent="0.35">
      <c r="T21042" s="44">
        <v>21041</v>
      </c>
    </row>
    <row r="21043" spans="20:20" x14ac:dyDescent="0.35">
      <c r="T21043" s="44">
        <v>21042</v>
      </c>
    </row>
    <row r="21044" spans="20:20" x14ac:dyDescent="0.35">
      <c r="T21044" s="44">
        <v>21043</v>
      </c>
    </row>
    <row r="21045" spans="20:20" x14ac:dyDescent="0.35">
      <c r="T21045" s="44">
        <v>21044</v>
      </c>
    </row>
    <row r="21046" spans="20:20" x14ac:dyDescent="0.35">
      <c r="T21046" s="44">
        <v>21045</v>
      </c>
    </row>
    <row r="21047" spans="20:20" x14ac:dyDescent="0.35">
      <c r="T21047" s="44">
        <v>21046</v>
      </c>
    </row>
    <row r="21048" spans="20:20" x14ac:dyDescent="0.35">
      <c r="T21048" s="44">
        <v>21047</v>
      </c>
    </row>
    <row r="21049" spans="20:20" x14ac:dyDescent="0.35">
      <c r="T21049" s="44">
        <v>21048</v>
      </c>
    </row>
    <row r="21050" spans="20:20" x14ac:dyDescent="0.35">
      <c r="T21050" s="44">
        <v>21049</v>
      </c>
    </row>
    <row r="21051" spans="20:20" x14ac:dyDescent="0.35">
      <c r="T21051" s="44">
        <v>21050</v>
      </c>
    </row>
    <row r="21052" spans="20:20" x14ac:dyDescent="0.35">
      <c r="T21052" s="44">
        <v>21051</v>
      </c>
    </row>
    <row r="21053" spans="20:20" x14ac:dyDescent="0.35">
      <c r="T21053" s="44">
        <v>21052</v>
      </c>
    </row>
    <row r="21054" spans="20:20" x14ac:dyDescent="0.35">
      <c r="T21054" s="44">
        <v>21053</v>
      </c>
    </row>
    <row r="21055" spans="20:20" x14ac:dyDescent="0.35">
      <c r="T21055" s="44">
        <v>21054</v>
      </c>
    </row>
    <row r="21056" spans="20:20" x14ac:dyDescent="0.35">
      <c r="T21056" s="44">
        <v>21055</v>
      </c>
    </row>
    <row r="21057" spans="20:20" x14ac:dyDescent="0.35">
      <c r="T21057" s="44">
        <v>21056</v>
      </c>
    </row>
    <row r="21058" spans="20:20" x14ac:dyDescent="0.35">
      <c r="T21058" s="44">
        <v>21057</v>
      </c>
    </row>
    <row r="21059" spans="20:20" x14ac:dyDescent="0.35">
      <c r="T21059" s="44">
        <v>21058</v>
      </c>
    </row>
    <row r="21060" spans="20:20" x14ac:dyDescent="0.35">
      <c r="T21060" s="44">
        <v>21059</v>
      </c>
    </row>
    <row r="21061" spans="20:20" x14ac:dyDescent="0.35">
      <c r="T21061" s="44">
        <v>21060</v>
      </c>
    </row>
    <row r="21062" spans="20:20" x14ac:dyDescent="0.35">
      <c r="T21062" s="44">
        <v>21061</v>
      </c>
    </row>
    <row r="21063" spans="20:20" x14ac:dyDescent="0.35">
      <c r="T21063" s="44">
        <v>21062</v>
      </c>
    </row>
    <row r="21064" spans="20:20" x14ac:dyDescent="0.35">
      <c r="T21064" s="44">
        <v>21063</v>
      </c>
    </row>
    <row r="21065" spans="20:20" x14ac:dyDescent="0.35">
      <c r="T21065" s="44">
        <v>21064</v>
      </c>
    </row>
    <row r="21066" spans="20:20" x14ac:dyDescent="0.35">
      <c r="T21066" s="44">
        <v>21065</v>
      </c>
    </row>
    <row r="21067" spans="20:20" x14ac:dyDescent="0.35">
      <c r="T21067" s="44">
        <v>21066</v>
      </c>
    </row>
    <row r="21068" spans="20:20" x14ac:dyDescent="0.35">
      <c r="T21068" s="44">
        <v>21067</v>
      </c>
    </row>
    <row r="21069" spans="20:20" x14ac:dyDescent="0.35">
      <c r="T21069" s="44">
        <v>21068</v>
      </c>
    </row>
    <row r="21070" spans="20:20" x14ac:dyDescent="0.35">
      <c r="T21070" s="44">
        <v>21069</v>
      </c>
    </row>
    <row r="21071" spans="20:20" x14ac:dyDescent="0.35">
      <c r="T21071" s="44">
        <v>21070</v>
      </c>
    </row>
    <row r="21072" spans="20:20" x14ac:dyDescent="0.35">
      <c r="T21072" s="44">
        <v>21071</v>
      </c>
    </row>
    <row r="21073" spans="20:20" x14ac:dyDescent="0.35">
      <c r="T21073" s="44">
        <v>21072</v>
      </c>
    </row>
    <row r="21074" spans="20:20" x14ac:dyDescent="0.35">
      <c r="T21074" s="44">
        <v>21073</v>
      </c>
    </row>
    <row r="21075" spans="20:20" x14ac:dyDescent="0.35">
      <c r="T21075" s="44">
        <v>21074</v>
      </c>
    </row>
    <row r="21076" spans="20:20" x14ac:dyDescent="0.35">
      <c r="T21076" s="44">
        <v>21075</v>
      </c>
    </row>
    <row r="21077" spans="20:20" x14ac:dyDescent="0.35">
      <c r="T21077" s="44">
        <v>21076</v>
      </c>
    </row>
    <row r="21078" spans="20:20" x14ac:dyDescent="0.35">
      <c r="T21078" s="44">
        <v>21077</v>
      </c>
    </row>
    <row r="21079" spans="20:20" x14ac:dyDescent="0.35">
      <c r="T21079" s="44">
        <v>21078</v>
      </c>
    </row>
    <row r="21080" spans="20:20" x14ac:dyDescent="0.35">
      <c r="T21080" s="44">
        <v>21079</v>
      </c>
    </row>
    <row r="21081" spans="20:20" x14ac:dyDescent="0.35">
      <c r="T21081" s="44">
        <v>21080</v>
      </c>
    </row>
    <row r="21082" spans="20:20" x14ac:dyDescent="0.35">
      <c r="T21082" s="44">
        <v>21081</v>
      </c>
    </row>
    <row r="21083" spans="20:20" x14ac:dyDescent="0.35">
      <c r="T21083" s="44">
        <v>21082</v>
      </c>
    </row>
    <row r="21084" spans="20:20" x14ac:dyDescent="0.35">
      <c r="T21084" s="44">
        <v>21083</v>
      </c>
    </row>
    <row r="21085" spans="20:20" x14ac:dyDescent="0.35">
      <c r="T21085" s="44">
        <v>21084</v>
      </c>
    </row>
    <row r="21086" spans="20:20" x14ac:dyDescent="0.35">
      <c r="T21086" s="44">
        <v>21085</v>
      </c>
    </row>
    <row r="21087" spans="20:20" x14ac:dyDescent="0.35">
      <c r="T21087" s="44">
        <v>21086</v>
      </c>
    </row>
    <row r="21088" spans="20:20" x14ac:dyDescent="0.35">
      <c r="T21088" s="44">
        <v>21087</v>
      </c>
    </row>
    <row r="21089" spans="20:20" x14ac:dyDescent="0.35">
      <c r="T21089" s="44">
        <v>21088</v>
      </c>
    </row>
    <row r="21090" spans="20:20" x14ac:dyDescent="0.35">
      <c r="T21090" s="44">
        <v>21089</v>
      </c>
    </row>
    <row r="21091" spans="20:20" x14ac:dyDescent="0.35">
      <c r="T21091" s="44">
        <v>21090</v>
      </c>
    </row>
    <row r="21092" spans="20:20" x14ac:dyDescent="0.35">
      <c r="T21092" s="44">
        <v>21091</v>
      </c>
    </row>
    <row r="21093" spans="20:20" x14ac:dyDescent="0.35">
      <c r="T21093" s="44">
        <v>21092</v>
      </c>
    </row>
    <row r="21094" spans="20:20" x14ac:dyDescent="0.35">
      <c r="T21094" s="44">
        <v>21093</v>
      </c>
    </row>
    <row r="21095" spans="20:20" x14ac:dyDescent="0.35">
      <c r="T21095" s="44">
        <v>21094</v>
      </c>
    </row>
    <row r="21096" spans="20:20" x14ac:dyDescent="0.35">
      <c r="T21096" s="44">
        <v>21095</v>
      </c>
    </row>
    <row r="21097" spans="20:20" x14ac:dyDescent="0.35">
      <c r="T21097" s="44">
        <v>21096</v>
      </c>
    </row>
    <row r="21098" spans="20:20" x14ac:dyDescent="0.35">
      <c r="T21098" s="44">
        <v>21097</v>
      </c>
    </row>
    <row r="21099" spans="20:20" x14ac:dyDescent="0.35">
      <c r="T21099" s="44">
        <v>21098</v>
      </c>
    </row>
    <row r="21100" spans="20:20" x14ac:dyDescent="0.35">
      <c r="T21100" s="44">
        <v>21099</v>
      </c>
    </row>
    <row r="21101" spans="20:20" x14ac:dyDescent="0.35">
      <c r="T21101" s="44">
        <v>21100</v>
      </c>
    </row>
    <row r="21102" spans="20:20" x14ac:dyDescent="0.35">
      <c r="T21102" s="44">
        <v>21101</v>
      </c>
    </row>
    <row r="21103" spans="20:20" x14ac:dyDescent="0.35">
      <c r="T21103" s="44">
        <v>21102</v>
      </c>
    </row>
    <row r="21104" spans="20:20" x14ac:dyDescent="0.35">
      <c r="T21104" s="44">
        <v>21103</v>
      </c>
    </row>
    <row r="21105" spans="20:20" x14ac:dyDescent="0.35">
      <c r="T21105" s="44">
        <v>21104</v>
      </c>
    </row>
    <row r="21106" spans="20:20" x14ac:dyDescent="0.35">
      <c r="T21106" s="44">
        <v>21105</v>
      </c>
    </row>
    <row r="21107" spans="20:20" x14ac:dyDescent="0.35">
      <c r="T21107" s="44">
        <v>21106</v>
      </c>
    </row>
    <row r="21108" spans="20:20" x14ac:dyDescent="0.35">
      <c r="T21108" s="44">
        <v>21107</v>
      </c>
    </row>
    <row r="21109" spans="20:20" x14ac:dyDescent="0.35">
      <c r="T21109" s="44">
        <v>21108</v>
      </c>
    </row>
    <row r="21110" spans="20:20" x14ac:dyDescent="0.35">
      <c r="T21110" s="44">
        <v>21109</v>
      </c>
    </row>
    <row r="21111" spans="20:20" x14ac:dyDescent="0.35">
      <c r="T21111" s="44">
        <v>21110</v>
      </c>
    </row>
    <row r="21112" spans="20:20" x14ac:dyDescent="0.35">
      <c r="T21112" s="44">
        <v>21111</v>
      </c>
    </row>
    <row r="21113" spans="20:20" x14ac:dyDescent="0.35">
      <c r="T21113" s="44">
        <v>21112</v>
      </c>
    </row>
    <row r="21114" spans="20:20" x14ac:dyDescent="0.35">
      <c r="T21114" s="44">
        <v>21113</v>
      </c>
    </row>
    <row r="21115" spans="20:20" x14ac:dyDescent="0.35">
      <c r="T21115" s="44">
        <v>21114</v>
      </c>
    </row>
    <row r="21116" spans="20:20" x14ac:dyDescent="0.35">
      <c r="T21116" s="44">
        <v>21115</v>
      </c>
    </row>
    <row r="21117" spans="20:20" x14ac:dyDescent="0.35">
      <c r="T21117" s="44">
        <v>21116</v>
      </c>
    </row>
    <row r="21118" spans="20:20" x14ac:dyDescent="0.35">
      <c r="T21118" s="44">
        <v>21117</v>
      </c>
    </row>
    <row r="21119" spans="20:20" x14ac:dyDescent="0.35">
      <c r="T21119" s="44">
        <v>21118</v>
      </c>
    </row>
    <row r="21120" spans="20:20" x14ac:dyDescent="0.35">
      <c r="T21120" s="44">
        <v>21119</v>
      </c>
    </row>
    <row r="21121" spans="20:20" x14ac:dyDescent="0.35">
      <c r="T21121" s="44">
        <v>21120</v>
      </c>
    </row>
    <row r="21122" spans="20:20" x14ac:dyDescent="0.35">
      <c r="T21122" s="44">
        <v>21121</v>
      </c>
    </row>
    <row r="21123" spans="20:20" x14ac:dyDescent="0.35">
      <c r="T21123" s="44">
        <v>21122</v>
      </c>
    </row>
    <row r="21124" spans="20:20" x14ac:dyDescent="0.35">
      <c r="T21124" s="44">
        <v>21123</v>
      </c>
    </row>
    <row r="21125" spans="20:20" x14ac:dyDescent="0.35">
      <c r="T21125" s="44">
        <v>21124</v>
      </c>
    </row>
    <row r="21126" spans="20:20" x14ac:dyDescent="0.35">
      <c r="T21126" s="44">
        <v>21125</v>
      </c>
    </row>
    <row r="21127" spans="20:20" x14ac:dyDescent="0.35">
      <c r="T21127" s="44">
        <v>21126</v>
      </c>
    </row>
    <row r="21128" spans="20:20" x14ac:dyDescent="0.35">
      <c r="T21128" s="44">
        <v>21127</v>
      </c>
    </row>
    <row r="21129" spans="20:20" x14ac:dyDescent="0.35">
      <c r="T21129" s="44">
        <v>21128</v>
      </c>
    </row>
    <row r="21130" spans="20:20" x14ac:dyDescent="0.35">
      <c r="T21130" s="44">
        <v>21129</v>
      </c>
    </row>
    <row r="21131" spans="20:20" x14ac:dyDescent="0.35">
      <c r="T21131" s="44">
        <v>21130</v>
      </c>
    </row>
    <row r="21132" spans="20:20" x14ac:dyDescent="0.35">
      <c r="T21132" s="44">
        <v>21131</v>
      </c>
    </row>
    <row r="21133" spans="20:20" x14ac:dyDescent="0.35">
      <c r="T21133" s="44">
        <v>21132</v>
      </c>
    </row>
    <row r="21134" spans="20:20" x14ac:dyDescent="0.35">
      <c r="T21134" s="44">
        <v>21133</v>
      </c>
    </row>
    <row r="21135" spans="20:20" x14ac:dyDescent="0.35">
      <c r="T21135" s="44">
        <v>21134</v>
      </c>
    </row>
    <row r="21136" spans="20:20" x14ac:dyDescent="0.35">
      <c r="T21136" s="44">
        <v>21135</v>
      </c>
    </row>
    <row r="21137" spans="20:20" x14ac:dyDescent="0.35">
      <c r="T21137" s="44">
        <v>21136</v>
      </c>
    </row>
    <row r="21138" spans="20:20" x14ac:dyDescent="0.35">
      <c r="T21138" s="44">
        <v>21137</v>
      </c>
    </row>
    <row r="21139" spans="20:20" x14ac:dyDescent="0.35">
      <c r="T21139" s="44">
        <v>21138</v>
      </c>
    </row>
    <row r="21140" spans="20:20" x14ac:dyDescent="0.35">
      <c r="T21140" s="44">
        <v>21139</v>
      </c>
    </row>
    <row r="21141" spans="20:20" x14ac:dyDescent="0.35">
      <c r="T21141" s="44">
        <v>21140</v>
      </c>
    </row>
    <row r="21142" spans="20:20" x14ac:dyDescent="0.35">
      <c r="T21142" s="44">
        <v>21141</v>
      </c>
    </row>
    <row r="21143" spans="20:20" x14ac:dyDescent="0.35">
      <c r="T21143" s="44">
        <v>21142</v>
      </c>
    </row>
    <row r="21144" spans="20:20" x14ac:dyDescent="0.35">
      <c r="T21144" s="44">
        <v>21143</v>
      </c>
    </row>
    <row r="21145" spans="20:20" x14ac:dyDescent="0.35">
      <c r="T21145" s="44">
        <v>21144</v>
      </c>
    </row>
    <row r="21146" spans="20:20" x14ac:dyDescent="0.35">
      <c r="T21146" s="44">
        <v>21145</v>
      </c>
    </row>
    <row r="21147" spans="20:20" x14ac:dyDescent="0.35">
      <c r="T21147" s="44">
        <v>21146</v>
      </c>
    </row>
    <row r="21148" spans="20:20" x14ac:dyDescent="0.35">
      <c r="T21148" s="44">
        <v>21147</v>
      </c>
    </row>
    <row r="21149" spans="20:20" x14ac:dyDescent="0.35">
      <c r="T21149" s="44">
        <v>21148</v>
      </c>
    </row>
    <row r="21150" spans="20:20" x14ac:dyDescent="0.35">
      <c r="T21150" s="44">
        <v>21149</v>
      </c>
    </row>
    <row r="21151" spans="20:20" x14ac:dyDescent="0.35">
      <c r="T21151" s="44">
        <v>21150</v>
      </c>
    </row>
    <row r="21152" spans="20:20" x14ac:dyDescent="0.35">
      <c r="T21152" s="44">
        <v>21151</v>
      </c>
    </row>
    <row r="21153" spans="20:20" x14ac:dyDescent="0.35">
      <c r="T21153" s="44">
        <v>21152</v>
      </c>
    </row>
    <row r="21154" spans="20:20" x14ac:dyDescent="0.35">
      <c r="T21154" s="44">
        <v>21153</v>
      </c>
    </row>
    <row r="21155" spans="20:20" x14ac:dyDescent="0.35">
      <c r="T21155" s="44">
        <v>21154</v>
      </c>
    </row>
    <row r="21156" spans="20:20" x14ac:dyDescent="0.35">
      <c r="T21156" s="44">
        <v>21155</v>
      </c>
    </row>
    <row r="21157" spans="20:20" x14ac:dyDescent="0.35">
      <c r="T21157" s="44">
        <v>21156</v>
      </c>
    </row>
    <row r="21158" spans="20:20" x14ac:dyDescent="0.35">
      <c r="T21158" s="44">
        <v>21157</v>
      </c>
    </row>
    <row r="21159" spans="20:20" x14ac:dyDescent="0.35">
      <c r="T21159" s="44">
        <v>21158</v>
      </c>
    </row>
    <row r="21160" spans="20:20" x14ac:dyDescent="0.35">
      <c r="T21160" s="44">
        <v>21159</v>
      </c>
    </row>
    <row r="21161" spans="20:20" x14ac:dyDescent="0.35">
      <c r="T21161" s="44">
        <v>21160</v>
      </c>
    </row>
    <row r="21162" spans="20:20" x14ac:dyDescent="0.35">
      <c r="T21162" s="44">
        <v>21161</v>
      </c>
    </row>
    <row r="21163" spans="20:20" x14ac:dyDescent="0.35">
      <c r="T21163" s="44">
        <v>21162</v>
      </c>
    </row>
    <row r="21164" spans="20:20" x14ac:dyDescent="0.35">
      <c r="T21164" s="44">
        <v>21163</v>
      </c>
    </row>
    <row r="21165" spans="20:20" x14ac:dyDescent="0.35">
      <c r="T21165" s="44">
        <v>21164</v>
      </c>
    </row>
    <row r="21166" spans="20:20" x14ac:dyDescent="0.35">
      <c r="T21166" s="44">
        <v>21165</v>
      </c>
    </row>
    <row r="21167" spans="20:20" x14ac:dyDescent="0.35">
      <c r="T21167" s="44">
        <v>21166</v>
      </c>
    </row>
    <row r="21168" spans="20:20" x14ac:dyDescent="0.35">
      <c r="T21168" s="44">
        <v>21167</v>
      </c>
    </row>
    <row r="21169" spans="20:20" x14ac:dyDescent="0.35">
      <c r="T21169" s="44">
        <v>21168</v>
      </c>
    </row>
    <row r="21170" spans="20:20" x14ac:dyDescent="0.35">
      <c r="T21170" s="44">
        <v>21169</v>
      </c>
    </row>
    <row r="21171" spans="20:20" x14ac:dyDescent="0.35">
      <c r="T21171" s="44">
        <v>21170</v>
      </c>
    </row>
    <row r="21172" spans="20:20" x14ac:dyDescent="0.35">
      <c r="T21172" s="44">
        <v>21171</v>
      </c>
    </row>
    <row r="21173" spans="20:20" x14ac:dyDescent="0.35">
      <c r="T21173" s="44">
        <v>21172</v>
      </c>
    </row>
    <row r="21174" spans="20:20" x14ac:dyDescent="0.35">
      <c r="T21174" s="44">
        <v>21173</v>
      </c>
    </row>
    <row r="21175" spans="20:20" x14ac:dyDescent="0.35">
      <c r="T21175" s="44">
        <v>21174</v>
      </c>
    </row>
    <row r="21176" spans="20:20" x14ac:dyDescent="0.35">
      <c r="T21176" s="44">
        <v>21175</v>
      </c>
    </row>
    <row r="21177" spans="20:20" x14ac:dyDescent="0.35">
      <c r="T21177" s="44">
        <v>21176</v>
      </c>
    </row>
    <row r="21178" spans="20:20" x14ac:dyDescent="0.35">
      <c r="T21178" s="44">
        <v>21177</v>
      </c>
    </row>
    <row r="21179" spans="20:20" x14ac:dyDescent="0.35">
      <c r="T21179" s="44">
        <v>21178</v>
      </c>
    </row>
    <row r="21180" spans="20:20" x14ac:dyDescent="0.35">
      <c r="T21180" s="44">
        <v>21179</v>
      </c>
    </row>
    <row r="21181" spans="20:20" x14ac:dyDescent="0.35">
      <c r="T21181" s="44">
        <v>21180</v>
      </c>
    </row>
    <row r="21182" spans="20:20" x14ac:dyDescent="0.35">
      <c r="T21182" s="44">
        <v>21181</v>
      </c>
    </row>
    <row r="21183" spans="20:20" x14ac:dyDescent="0.35">
      <c r="T21183" s="44">
        <v>21182</v>
      </c>
    </row>
    <row r="21184" spans="20:20" x14ac:dyDescent="0.35">
      <c r="T21184" s="44">
        <v>21183</v>
      </c>
    </row>
    <row r="21185" spans="20:20" x14ac:dyDescent="0.35">
      <c r="T21185" s="44">
        <v>21184</v>
      </c>
    </row>
    <row r="21186" spans="20:20" x14ac:dyDescent="0.35">
      <c r="T21186" s="44">
        <v>21185</v>
      </c>
    </row>
    <row r="21187" spans="20:20" x14ac:dyDescent="0.35">
      <c r="T21187" s="44">
        <v>21186</v>
      </c>
    </row>
    <row r="21188" spans="20:20" x14ac:dyDescent="0.35">
      <c r="T21188" s="44">
        <v>21187</v>
      </c>
    </row>
    <row r="21189" spans="20:20" x14ac:dyDescent="0.35">
      <c r="T21189" s="44">
        <v>21188</v>
      </c>
    </row>
    <row r="21190" spans="20:20" x14ac:dyDescent="0.35">
      <c r="T21190" s="44">
        <v>21189</v>
      </c>
    </row>
    <row r="21191" spans="20:20" x14ac:dyDescent="0.35">
      <c r="T21191" s="44">
        <v>21190</v>
      </c>
    </row>
    <row r="21192" spans="20:20" x14ac:dyDescent="0.35">
      <c r="T21192" s="44">
        <v>21191</v>
      </c>
    </row>
    <row r="21193" spans="20:20" x14ac:dyDescent="0.35">
      <c r="T21193" s="44">
        <v>21192</v>
      </c>
    </row>
    <row r="21194" spans="20:20" x14ac:dyDescent="0.35">
      <c r="T21194" s="44">
        <v>21193</v>
      </c>
    </row>
    <row r="21195" spans="20:20" x14ac:dyDescent="0.35">
      <c r="T21195" s="44">
        <v>21194</v>
      </c>
    </row>
    <row r="21196" spans="20:20" x14ac:dyDescent="0.35">
      <c r="T21196" s="44">
        <v>21195</v>
      </c>
    </row>
    <row r="21197" spans="20:20" x14ac:dyDescent="0.35">
      <c r="T21197" s="44">
        <v>21196</v>
      </c>
    </row>
    <row r="21198" spans="20:20" x14ac:dyDescent="0.35">
      <c r="T21198" s="44">
        <v>21197</v>
      </c>
    </row>
    <row r="21199" spans="20:20" x14ac:dyDescent="0.35">
      <c r="T21199" s="44">
        <v>21198</v>
      </c>
    </row>
    <row r="21200" spans="20:20" x14ac:dyDescent="0.35">
      <c r="T21200" s="44">
        <v>21199</v>
      </c>
    </row>
    <row r="21201" spans="20:20" x14ac:dyDescent="0.35">
      <c r="T21201" s="44">
        <v>21200</v>
      </c>
    </row>
    <row r="21202" spans="20:20" x14ac:dyDescent="0.35">
      <c r="T21202" s="44">
        <v>21201</v>
      </c>
    </row>
    <row r="21203" spans="20:20" x14ac:dyDescent="0.35">
      <c r="T21203" s="44">
        <v>21202</v>
      </c>
    </row>
    <row r="21204" spans="20:20" x14ac:dyDescent="0.35">
      <c r="T21204" s="44">
        <v>21203</v>
      </c>
    </row>
    <row r="21205" spans="20:20" x14ac:dyDescent="0.35">
      <c r="T21205" s="44">
        <v>21204</v>
      </c>
    </row>
    <row r="21206" spans="20:20" x14ac:dyDescent="0.35">
      <c r="T21206" s="44">
        <v>21205</v>
      </c>
    </row>
    <row r="21207" spans="20:20" x14ac:dyDescent="0.35">
      <c r="T21207" s="44">
        <v>21206</v>
      </c>
    </row>
    <row r="21208" spans="20:20" x14ac:dyDescent="0.35">
      <c r="T21208" s="44">
        <v>21207</v>
      </c>
    </row>
    <row r="21209" spans="20:20" x14ac:dyDescent="0.35">
      <c r="T21209" s="44">
        <v>21208</v>
      </c>
    </row>
    <row r="21210" spans="20:20" x14ac:dyDescent="0.35">
      <c r="T21210" s="44">
        <v>21209</v>
      </c>
    </row>
    <row r="21211" spans="20:20" x14ac:dyDescent="0.35">
      <c r="T21211" s="44">
        <v>21210</v>
      </c>
    </row>
    <row r="21212" spans="20:20" x14ac:dyDescent="0.35">
      <c r="T21212" s="44">
        <v>21211</v>
      </c>
    </row>
    <row r="21213" spans="20:20" x14ac:dyDescent="0.35">
      <c r="T21213" s="44">
        <v>21212</v>
      </c>
    </row>
    <row r="21214" spans="20:20" x14ac:dyDescent="0.35">
      <c r="T21214" s="44">
        <v>21213</v>
      </c>
    </row>
    <row r="21215" spans="20:20" x14ac:dyDescent="0.35">
      <c r="T21215" s="44">
        <v>21214</v>
      </c>
    </row>
    <row r="21216" spans="20:20" x14ac:dyDescent="0.35">
      <c r="T21216" s="44">
        <v>21215</v>
      </c>
    </row>
    <row r="21217" spans="20:20" x14ac:dyDescent="0.35">
      <c r="T21217" s="44">
        <v>21216</v>
      </c>
    </row>
    <row r="21218" spans="20:20" x14ac:dyDescent="0.35">
      <c r="T21218" s="44">
        <v>21217</v>
      </c>
    </row>
    <row r="21219" spans="20:20" x14ac:dyDescent="0.35">
      <c r="T21219" s="44">
        <v>21218</v>
      </c>
    </row>
    <row r="21220" spans="20:20" x14ac:dyDescent="0.35">
      <c r="T21220" s="44">
        <v>21219</v>
      </c>
    </row>
    <row r="21221" spans="20:20" x14ac:dyDescent="0.35">
      <c r="T21221" s="44">
        <v>21220</v>
      </c>
    </row>
    <row r="21222" spans="20:20" x14ac:dyDescent="0.35">
      <c r="T21222" s="44">
        <v>21221</v>
      </c>
    </row>
    <row r="21223" spans="20:20" x14ac:dyDescent="0.35">
      <c r="T21223" s="44">
        <v>21222</v>
      </c>
    </row>
    <row r="21224" spans="20:20" x14ac:dyDescent="0.35">
      <c r="T21224" s="44">
        <v>21223</v>
      </c>
    </row>
    <row r="21225" spans="20:20" x14ac:dyDescent="0.35">
      <c r="T21225" s="44">
        <v>21224</v>
      </c>
    </row>
    <row r="21226" spans="20:20" x14ac:dyDescent="0.35">
      <c r="T21226" s="44">
        <v>21225</v>
      </c>
    </row>
    <row r="21227" spans="20:20" x14ac:dyDescent="0.35">
      <c r="T21227" s="44">
        <v>21226</v>
      </c>
    </row>
    <row r="21228" spans="20:20" x14ac:dyDescent="0.35">
      <c r="T21228" s="44">
        <v>21227</v>
      </c>
    </row>
    <row r="21229" spans="20:20" x14ac:dyDescent="0.35">
      <c r="T21229" s="44">
        <v>21228</v>
      </c>
    </row>
    <row r="21230" spans="20:20" x14ac:dyDescent="0.35">
      <c r="T21230" s="44">
        <v>21229</v>
      </c>
    </row>
    <row r="21231" spans="20:20" x14ac:dyDescent="0.35">
      <c r="T21231" s="44">
        <v>21230</v>
      </c>
    </row>
    <row r="21232" spans="20:20" x14ac:dyDescent="0.35">
      <c r="T21232" s="44">
        <v>21231</v>
      </c>
    </row>
    <row r="21233" spans="20:20" x14ac:dyDescent="0.35">
      <c r="T21233" s="44">
        <v>21232</v>
      </c>
    </row>
    <row r="21234" spans="20:20" x14ac:dyDescent="0.35">
      <c r="T21234" s="44">
        <v>21233</v>
      </c>
    </row>
    <row r="21235" spans="20:20" x14ac:dyDescent="0.35">
      <c r="T21235" s="44">
        <v>21234</v>
      </c>
    </row>
    <row r="21236" spans="20:20" x14ac:dyDescent="0.35">
      <c r="T21236" s="44">
        <v>21235</v>
      </c>
    </row>
    <row r="21237" spans="20:20" x14ac:dyDescent="0.35">
      <c r="T21237" s="44">
        <v>21236</v>
      </c>
    </row>
    <row r="21238" spans="20:20" x14ac:dyDescent="0.35">
      <c r="T21238" s="44">
        <v>21237</v>
      </c>
    </row>
    <row r="21239" spans="20:20" x14ac:dyDescent="0.35">
      <c r="T21239" s="44">
        <v>21238</v>
      </c>
    </row>
    <row r="21240" spans="20:20" x14ac:dyDescent="0.35">
      <c r="T21240" s="44">
        <v>21239</v>
      </c>
    </row>
    <row r="21241" spans="20:20" x14ac:dyDescent="0.35">
      <c r="T21241" s="44">
        <v>21240</v>
      </c>
    </row>
    <row r="21242" spans="20:20" x14ac:dyDescent="0.35">
      <c r="T21242" s="44">
        <v>21241</v>
      </c>
    </row>
    <row r="21243" spans="20:20" x14ac:dyDescent="0.35">
      <c r="T21243" s="44">
        <v>21242</v>
      </c>
    </row>
    <row r="21244" spans="20:20" x14ac:dyDescent="0.35">
      <c r="T21244" s="44">
        <v>21243</v>
      </c>
    </row>
    <row r="21245" spans="20:20" x14ac:dyDescent="0.35">
      <c r="T21245" s="44">
        <v>21244</v>
      </c>
    </row>
    <row r="21246" spans="20:20" x14ac:dyDescent="0.35">
      <c r="T21246" s="44">
        <v>21245</v>
      </c>
    </row>
    <row r="21247" spans="20:20" x14ac:dyDescent="0.35">
      <c r="T21247" s="44">
        <v>21246</v>
      </c>
    </row>
    <row r="21248" spans="20:20" x14ac:dyDescent="0.35">
      <c r="T21248" s="44">
        <v>21247</v>
      </c>
    </row>
    <row r="21249" spans="20:20" x14ac:dyDescent="0.35">
      <c r="T21249" s="44">
        <v>21248</v>
      </c>
    </row>
    <row r="21250" spans="20:20" x14ac:dyDescent="0.35">
      <c r="T21250" s="44">
        <v>21249</v>
      </c>
    </row>
    <row r="21251" spans="20:20" x14ac:dyDescent="0.35">
      <c r="T21251" s="44">
        <v>21250</v>
      </c>
    </row>
    <row r="21252" spans="20:20" x14ac:dyDescent="0.35">
      <c r="T21252" s="44">
        <v>21251</v>
      </c>
    </row>
    <row r="21253" spans="20:20" x14ac:dyDescent="0.35">
      <c r="T21253" s="44">
        <v>21252</v>
      </c>
    </row>
    <row r="21254" spans="20:20" x14ac:dyDescent="0.35">
      <c r="T21254" s="44">
        <v>21253</v>
      </c>
    </row>
    <row r="21255" spans="20:20" x14ac:dyDescent="0.35">
      <c r="T21255" s="44">
        <v>21254</v>
      </c>
    </row>
    <row r="21256" spans="20:20" x14ac:dyDescent="0.35">
      <c r="T21256" s="44">
        <v>21255</v>
      </c>
    </row>
    <row r="21257" spans="20:20" x14ac:dyDescent="0.35">
      <c r="T21257" s="44">
        <v>21256</v>
      </c>
    </row>
    <row r="21258" spans="20:20" x14ac:dyDescent="0.35">
      <c r="T21258" s="44">
        <v>21257</v>
      </c>
    </row>
    <row r="21259" spans="20:20" x14ac:dyDescent="0.35">
      <c r="T21259" s="44">
        <v>21258</v>
      </c>
    </row>
    <row r="21260" spans="20:20" x14ac:dyDescent="0.35">
      <c r="T21260" s="44">
        <v>21259</v>
      </c>
    </row>
    <row r="21261" spans="20:20" x14ac:dyDescent="0.35">
      <c r="T21261" s="44">
        <v>21260</v>
      </c>
    </row>
    <row r="21262" spans="20:20" x14ac:dyDescent="0.35">
      <c r="T21262" s="44">
        <v>21261</v>
      </c>
    </row>
    <row r="21263" spans="20:20" x14ac:dyDescent="0.35">
      <c r="T21263" s="44">
        <v>21262</v>
      </c>
    </row>
    <row r="21264" spans="20:20" x14ac:dyDescent="0.35">
      <c r="T21264" s="44">
        <v>21263</v>
      </c>
    </row>
    <row r="21265" spans="20:20" x14ac:dyDescent="0.35">
      <c r="T21265" s="44">
        <v>21264</v>
      </c>
    </row>
    <row r="21266" spans="20:20" x14ac:dyDescent="0.35">
      <c r="T21266" s="44">
        <v>21265</v>
      </c>
    </row>
    <row r="21267" spans="20:20" x14ac:dyDescent="0.35">
      <c r="T21267" s="44">
        <v>21266</v>
      </c>
    </row>
    <row r="21268" spans="20:20" x14ac:dyDescent="0.35">
      <c r="T21268" s="44">
        <v>21267</v>
      </c>
    </row>
    <row r="21269" spans="20:20" x14ac:dyDescent="0.35">
      <c r="T21269" s="44">
        <v>21268</v>
      </c>
    </row>
    <row r="21270" spans="20:20" x14ac:dyDescent="0.35">
      <c r="T21270" s="44">
        <v>21269</v>
      </c>
    </row>
    <row r="21271" spans="20:20" x14ac:dyDescent="0.35">
      <c r="T21271" s="44">
        <v>21270</v>
      </c>
    </row>
    <row r="21272" spans="20:20" x14ac:dyDescent="0.35">
      <c r="T21272" s="44">
        <v>21271</v>
      </c>
    </row>
    <row r="21273" spans="20:20" x14ac:dyDescent="0.35">
      <c r="T21273" s="44">
        <v>21272</v>
      </c>
    </row>
    <row r="21274" spans="20:20" x14ac:dyDescent="0.35">
      <c r="T21274" s="44">
        <v>21273</v>
      </c>
    </row>
    <row r="21275" spans="20:20" x14ac:dyDescent="0.35">
      <c r="T21275" s="44">
        <v>21274</v>
      </c>
    </row>
    <row r="21276" spans="20:20" x14ac:dyDescent="0.35">
      <c r="T21276" s="44">
        <v>21275</v>
      </c>
    </row>
    <row r="21277" spans="20:20" x14ac:dyDescent="0.35">
      <c r="T21277" s="44">
        <v>21276</v>
      </c>
    </row>
    <row r="21278" spans="20:20" x14ac:dyDescent="0.35">
      <c r="T21278" s="44">
        <v>21277</v>
      </c>
    </row>
    <row r="21279" spans="20:20" x14ac:dyDescent="0.35">
      <c r="T21279" s="44">
        <v>21278</v>
      </c>
    </row>
    <row r="21280" spans="20:20" x14ac:dyDescent="0.35">
      <c r="T21280" s="44">
        <v>21279</v>
      </c>
    </row>
    <row r="21281" spans="20:20" x14ac:dyDescent="0.35">
      <c r="T21281" s="44">
        <v>21280</v>
      </c>
    </row>
    <row r="21282" spans="20:20" x14ac:dyDescent="0.35">
      <c r="T21282" s="44">
        <v>21281</v>
      </c>
    </row>
    <row r="21283" spans="20:20" x14ac:dyDescent="0.35">
      <c r="T21283" s="44">
        <v>21282</v>
      </c>
    </row>
    <row r="21284" spans="20:20" x14ac:dyDescent="0.35">
      <c r="T21284" s="44">
        <v>21283</v>
      </c>
    </row>
    <row r="21285" spans="20:20" x14ac:dyDescent="0.35">
      <c r="T21285" s="44">
        <v>21284</v>
      </c>
    </row>
    <row r="21286" spans="20:20" x14ac:dyDescent="0.35">
      <c r="T21286" s="44">
        <v>21285</v>
      </c>
    </row>
    <row r="21287" spans="20:20" x14ac:dyDescent="0.35">
      <c r="T21287" s="44">
        <v>21286</v>
      </c>
    </row>
    <row r="21288" spans="20:20" x14ac:dyDescent="0.35">
      <c r="T21288" s="44">
        <v>21287</v>
      </c>
    </row>
    <row r="21289" spans="20:20" x14ac:dyDescent="0.35">
      <c r="T21289" s="44">
        <v>21288</v>
      </c>
    </row>
    <row r="21290" spans="20:20" x14ac:dyDescent="0.35">
      <c r="T21290" s="44">
        <v>21289</v>
      </c>
    </row>
    <row r="21291" spans="20:20" x14ac:dyDescent="0.35">
      <c r="T21291" s="44">
        <v>21290</v>
      </c>
    </row>
    <row r="21292" spans="20:20" x14ac:dyDescent="0.35">
      <c r="T21292" s="44">
        <v>21291</v>
      </c>
    </row>
    <row r="21293" spans="20:20" x14ac:dyDescent="0.35">
      <c r="T21293" s="44">
        <v>21292</v>
      </c>
    </row>
    <row r="21294" spans="20:20" x14ac:dyDescent="0.35">
      <c r="T21294" s="44">
        <v>21293</v>
      </c>
    </row>
    <row r="21295" spans="20:20" x14ac:dyDescent="0.35">
      <c r="T21295" s="44">
        <v>21294</v>
      </c>
    </row>
    <row r="21296" spans="20:20" x14ac:dyDescent="0.35">
      <c r="T21296" s="44">
        <v>21295</v>
      </c>
    </row>
    <row r="21297" spans="20:20" x14ac:dyDescent="0.35">
      <c r="T21297" s="44">
        <v>21296</v>
      </c>
    </row>
    <row r="21298" spans="20:20" x14ac:dyDescent="0.35">
      <c r="T21298" s="44">
        <v>21297</v>
      </c>
    </row>
    <row r="21299" spans="20:20" x14ac:dyDescent="0.35">
      <c r="T21299" s="44">
        <v>21298</v>
      </c>
    </row>
    <row r="21300" spans="20:20" x14ac:dyDescent="0.35">
      <c r="T21300" s="44">
        <v>21299</v>
      </c>
    </row>
    <row r="21301" spans="20:20" x14ac:dyDescent="0.35">
      <c r="T21301" s="44">
        <v>21300</v>
      </c>
    </row>
    <row r="21302" spans="20:20" x14ac:dyDescent="0.35">
      <c r="T21302" s="44">
        <v>21301</v>
      </c>
    </row>
    <row r="21303" spans="20:20" x14ac:dyDescent="0.35">
      <c r="T21303" s="44">
        <v>21302</v>
      </c>
    </row>
    <row r="21304" spans="20:20" x14ac:dyDescent="0.35">
      <c r="T21304" s="44">
        <v>21303</v>
      </c>
    </row>
    <row r="21305" spans="20:20" x14ac:dyDescent="0.35">
      <c r="T21305" s="44">
        <v>21304</v>
      </c>
    </row>
    <row r="21306" spans="20:20" x14ac:dyDescent="0.35">
      <c r="T21306" s="44">
        <v>21305</v>
      </c>
    </row>
    <row r="21307" spans="20:20" x14ac:dyDescent="0.35">
      <c r="T21307" s="44">
        <v>21306</v>
      </c>
    </row>
    <row r="21308" spans="20:20" x14ac:dyDescent="0.35">
      <c r="T21308" s="44">
        <v>21307</v>
      </c>
    </row>
    <row r="21309" spans="20:20" x14ac:dyDescent="0.35">
      <c r="T21309" s="44">
        <v>21308</v>
      </c>
    </row>
    <row r="21310" spans="20:20" x14ac:dyDescent="0.35">
      <c r="T21310" s="44">
        <v>21309</v>
      </c>
    </row>
    <row r="21311" spans="20:20" x14ac:dyDescent="0.35">
      <c r="T21311" s="44">
        <v>21310</v>
      </c>
    </row>
    <row r="21312" spans="20:20" x14ac:dyDescent="0.35">
      <c r="T21312" s="44">
        <v>21311</v>
      </c>
    </row>
    <row r="21313" spans="20:20" x14ac:dyDescent="0.35">
      <c r="T21313" s="44">
        <v>21312</v>
      </c>
    </row>
    <row r="21314" spans="20:20" x14ac:dyDescent="0.35">
      <c r="T21314" s="44">
        <v>21313</v>
      </c>
    </row>
    <row r="21315" spans="20:20" x14ac:dyDescent="0.35">
      <c r="T21315" s="44">
        <v>21314</v>
      </c>
    </row>
    <row r="21316" spans="20:20" x14ac:dyDescent="0.35">
      <c r="T21316" s="44">
        <v>21315</v>
      </c>
    </row>
    <row r="21317" spans="20:20" x14ac:dyDescent="0.35">
      <c r="T21317" s="44">
        <v>21316</v>
      </c>
    </row>
    <row r="21318" spans="20:20" x14ac:dyDescent="0.35">
      <c r="T21318" s="44">
        <v>21317</v>
      </c>
    </row>
    <row r="21319" spans="20:20" x14ac:dyDescent="0.35">
      <c r="T21319" s="44">
        <v>21318</v>
      </c>
    </row>
    <row r="21320" spans="20:20" x14ac:dyDescent="0.35">
      <c r="T21320" s="44">
        <v>21319</v>
      </c>
    </row>
    <row r="21321" spans="20:20" x14ac:dyDescent="0.35">
      <c r="T21321" s="44">
        <v>21320</v>
      </c>
    </row>
    <row r="21322" spans="20:20" x14ac:dyDescent="0.35">
      <c r="T21322" s="44">
        <v>21321</v>
      </c>
    </row>
    <row r="21323" spans="20:20" x14ac:dyDescent="0.35">
      <c r="T21323" s="44">
        <v>21322</v>
      </c>
    </row>
    <row r="21324" spans="20:20" x14ac:dyDescent="0.35">
      <c r="T21324" s="44">
        <v>21323</v>
      </c>
    </row>
    <row r="21325" spans="20:20" x14ac:dyDescent="0.35">
      <c r="T21325" s="44">
        <v>21324</v>
      </c>
    </row>
    <row r="21326" spans="20:20" x14ac:dyDescent="0.35">
      <c r="T21326" s="44">
        <v>21325</v>
      </c>
    </row>
    <row r="21327" spans="20:20" x14ac:dyDescent="0.35">
      <c r="T21327" s="44">
        <v>21326</v>
      </c>
    </row>
    <row r="21328" spans="20:20" x14ac:dyDescent="0.35">
      <c r="T21328" s="44">
        <v>21327</v>
      </c>
    </row>
    <row r="21329" spans="20:20" x14ac:dyDescent="0.35">
      <c r="T21329" s="44">
        <v>21328</v>
      </c>
    </row>
    <row r="21330" spans="20:20" x14ac:dyDescent="0.35">
      <c r="T21330" s="44">
        <v>21329</v>
      </c>
    </row>
    <row r="21331" spans="20:20" x14ac:dyDescent="0.35">
      <c r="T21331" s="44">
        <v>21330</v>
      </c>
    </row>
    <row r="21332" spans="20:20" x14ac:dyDescent="0.35">
      <c r="T21332" s="44">
        <v>21331</v>
      </c>
    </row>
    <row r="21333" spans="20:20" x14ac:dyDescent="0.35">
      <c r="T21333" s="44">
        <v>21332</v>
      </c>
    </row>
    <row r="21334" spans="20:20" x14ac:dyDescent="0.35">
      <c r="T21334" s="44">
        <v>21333</v>
      </c>
    </row>
    <row r="21335" spans="20:20" x14ac:dyDescent="0.35">
      <c r="T21335" s="44">
        <v>21334</v>
      </c>
    </row>
    <row r="21336" spans="20:20" x14ac:dyDescent="0.35">
      <c r="T21336" s="44">
        <v>21335</v>
      </c>
    </row>
    <row r="21337" spans="20:20" x14ac:dyDescent="0.35">
      <c r="T21337" s="44">
        <v>21336</v>
      </c>
    </row>
    <row r="21338" spans="20:20" x14ac:dyDescent="0.35">
      <c r="T21338" s="44">
        <v>21337</v>
      </c>
    </row>
    <row r="21339" spans="20:20" x14ac:dyDescent="0.35">
      <c r="T21339" s="44">
        <v>21338</v>
      </c>
    </row>
    <row r="21340" spans="20:20" x14ac:dyDescent="0.35">
      <c r="T21340" s="44">
        <v>21339</v>
      </c>
    </row>
    <row r="21341" spans="20:20" x14ac:dyDescent="0.35">
      <c r="T21341" s="44">
        <v>21340</v>
      </c>
    </row>
    <row r="21342" spans="20:20" x14ac:dyDescent="0.35">
      <c r="T21342" s="44">
        <v>21341</v>
      </c>
    </row>
    <row r="21343" spans="20:20" x14ac:dyDescent="0.35">
      <c r="T21343" s="44">
        <v>21342</v>
      </c>
    </row>
    <row r="21344" spans="20:20" x14ac:dyDescent="0.35">
      <c r="T21344" s="44">
        <v>21343</v>
      </c>
    </row>
    <row r="21345" spans="20:20" x14ac:dyDescent="0.35">
      <c r="T21345" s="44">
        <v>21344</v>
      </c>
    </row>
    <row r="21346" spans="20:20" x14ac:dyDescent="0.35">
      <c r="T21346" s="44">
        <v>21345</v>
      </c>
    </row>
    <row r="21347" spans="20:20" x14ac:dyDescent="0.35">
      <c r="T21347" s="44">
        <v>21346</v>
      </c>
    </row>
    <row r="21348" spans="20:20" x14ac:dyDescent="0.35">
      <c r="T21348" s="44">
        <v>21347</v>
      </c>
    </row>
    <row r="21349" spans="20:20" x14ac:dyDescent="0.35">
      <c r="T21349" s="44">
        <v>21348</v>
      </c>
    </row>
    <row r="21350" spans="20:20" x14ac:dyDescent="0.35">
      <c r="T21350" s="44">
        <v>21349</v>
      </c>
    </row>
    <row r="21351" spans="20:20" x14ac:dyDescent="0.35">
      <c r="T21351" s="44">
        <v>21350</v>
      </c>
    </row>
    <row r="21352" spans="20:20" x14ac:dyDescent="0.35">
      <c r="T21352" s="44">
        <v>21351</v>
      </c>
    </row>
    <row r="21353" spans="20:20" x14ac:dyDescent="0.35">
      <c r="T21353" s="44">
        <v>21352</v>
      </c>
    </row>
    <row r="21354" spans="20:20" x14ac:dyDescent="0.35">
      <c r="T21354" s="44">
        <v>21353</v>
      </c>
    </row>
    <row r="21355" spans="20:20" x14ac:dyDescent="0.35">
      <c r="T21355" s="44">
        <v>21354</v>
      </c>
    </row>
    <row r="21356" spans="20:20" x14ac:dyDescent="0.35">
      <c r="T21356" s="44">
        <v>21355</v>
      </c>
    </row>
    <row r="21357" spans="20:20" x14ac:dyDescent="0.35">
      <c r="T21357" s="44">
        <v>21356</v>
      </c>
    </row>
    <row r="21358" spans="20:20" x14ac:dyDescent="0.35">
      <c r="T21358" s="44">
        <v>21357</v>
      </c>
    </row>
    <row r="21359" spans="20:20" x14ac:dyDescent="0.35">
      <c r="T21359" s="44">
        <v>21358</v>
      </c>
    </row>
    <row r="21360" spans="20:20" x14ac:dyDescent="0.35">
      <c r="T21360" s="44">
        <v>21359</v>
      </c>
    </row>
    <row r="21361" spans="20:20" x14ac:dyDescent="0.35">
      <c r="T21361" s="44">
        <v>21360</v>
      </c>
    </row>
    <row r="21362" spans="20:20" x14ac:dyDescent="0.35">
      <c r="T21362" s="44">
        <v>21361</v>
      </c>
    </row>
    <row r="21363" spans="20:20" x14ac:dyDescent="0.35">
      <c r="T21363" s="44">
        <v>21362</v>
      </c>
    </row>
    <row r="21364" spans="20:20" x14ac:dyDescent="0.35">
      <c r="T21364" s="44">
        <v>21363</v>
      </c>
    </row>
    <row r="21365" spans="20:20" x14ac:dyDescent="0.35">
      <c r="T21365" s="44">
        <v>21364</v>
      </c>
    </row>
    <row r="21366" spans="20:20" x14ac:dyDescent="0.35">
      <c r="T21366" s="44">
        <v>21365</v>
      </c>
    </row>
    <row r="21367" spans="20:20" x14ac:dyDescent="0.35">
      <c r="T21367" s="44">
        <v>21366</v>
      </c>
    </row>
    <row r="21368" spans="20:20" x14ac:dyDescent="0.35">
      <c r="T21368" s="44">
        <v>21367</v>
      </c>
    </row>
    <row r="21369" spans="20:20" x14ac:dyDescent="0.35">
      <c r="T21369" s="44">
        <v>21368</v>
      </c>
    </row>
    <row r="21370" spans="20:20" x14ac:dyDescent="0.35">
      <c r="T21370" s="44">
        <v>21369</v>
      </c>
    </row>
    <row r="21371" spans="20:20" x14ac:dyDescent="0.35">
      <c r="T21371" s="44">
        <v>21370</v>
      </c>
    </row>
    <row r="21372" spans="20:20" x14ac:dyDescent="0.35">
      <c r="T21372" s="44">
        <v>21371</v>
      </c>
    </row>
    <row r="21373" spans="20:20" x14ac:dyDescent="0.35">
      <c r="T21373" s="44">
        <v>21372</v>
      </c>
    </row>
    <row r="21374" spans="20:20" x14ac:dyDescent="0.35">
      <c r="T21374" s="44">
        <v>21373</v>
      </c>
    </row>
    <row r="21375" spans="20:20" x14ac:dyDescent="0.35">
      <c r="T21375" s="44">
        <v>21374</v>
      </c>
    </row>
    <row r="21376" spans="20:20" x14ac:dyDescent="0.35">
      <c r="T21376" s="44">
        <v>21375</v>
      </c>
    </row>
    <row r="21377" spans="20:20" x14ac:dyDescent="0.35">
      <c r="T21377" s="44">
        <v>21376</v>
      </c>
    </row>
    <row r="21378" spans="20:20" x14ac:dyDescent="0.35">
      <c r="T21378" s="44">
        <v>21377</v>
      </c>
    </row>
    <row r="21379" spans="20:20" x14ac:dyDescent="0.35">
      <c r="T21379" s="44">
        <v>21378</v>
      </c>
    </row>
    <row r="21380" spans="20:20" x14ac:dyDescent="0.35">
      <c r="T21380" s="44">
        <v>21379</v>
      </c>
    </row>
    <row r="21381" spans="20:20" x14ac:dyDescent="0.35">
      <c r="T21381" s="44">
        <v>21380</v>
      </c>
    </row>
    <row r="21382" spans="20:20" x14ac:dyDescent="0.35">
      <c r="T21382" s="44">
        <v>21381</v>
      </c>
    </row>
    <row r="21383" spans="20:20" x14ac:dyDescent="0.35">
      <c r="T21383" s="44">
        <v>21382</v>
      </c>
    </row>
    <row r="21384" spans="20:20" x14ac:dyDescent="0.35">
      <c r="T21384" s="44">
        <v>21383</v>
      </c>
    </row>
    <row r="21385" spans="20:20" x14ac:dyDescent="0.35">
      <c r="T21385" s="44">
        <v>21384</v>
      </c>
    </row>
    <row r="21386" spans="20:20" x14ac:dyDescent="0.35">
      <c r="T21386" s="44">
        <v>21385</v>
      </c>
    </row>
    <row r="21387" spans="20:20" x14ac:dyDescent="0.35">
      <c r="T21387" s="44">
        <v>21386</v>
      </c>
    </row>
    <row r="21388" spans="20:20" x14ac:dyDescent="0.35">
      <c r="T21388" s="44">
        <v>21387</v>
      </c>
    </row>
    <row r="21389" spans="20:20" x14ac:dyDescent="0.35">
      <c r="T21389" s="44">
        <v>21388</v>
      </c>
    </row>
    <row r="21390" spans="20:20" x14ac:dyDescent="0.35">
      <c r="T21390" s="44">
        <v>21389</v>
      </c>
    </row>
    <row r="21391" spans="20:20" x14ac:dyDescent="0.35">
      <c r="T21391" s="44">
        <v>21390</v>
      </c>
    </row>
    <row r="21392" spans="20:20" x14ac:dyDescent="0.35">
      <c r="T21392" s="44">
        <v>21391</v>
      </c>
    </row>
    <row r="21393" spans="20:20" x14ac:dyDescent="0.35">
      <c r="T21393" s="44">
        <v>21392</v>
      </c>
    </row>
    <row r="21394" spans="20:20" x14ac:dyDescent="0.35">
      <c r="T21394" s="44">
        <v>21393</v>
      </c>
    </row>
    <row r="21395" spans="20:20" x14ac:dyDescent="0.35">
      <c r="T21395" s="44">
        <v>21394</v>
      </c>
    </row>
    <row r="21396" spans="20:20" x14ac:dyDescent="0.35">
      <c r="T21396" s="44">
        <v>21395</v>
      </c>
    </row>
    <row r="21397" spans="20:20" x14ac:dyDescent="0.35">
      <c r="T21397" s="44">
        <v>21396</v>
      </c>
    </row>
    <row r="21398" spans="20:20" x14ac:dyDescent="0.35">
      <c r="T21398" s="44">
        <v>21397</v>
      </c>
    </row>
    <row r="21399" spans="20:20" x14ac:dyDescent="0.35">
      <c r="T21399" s="44">
        <v>21398</v>
      </c>
    </row>
    <row r="21400" spans="20:20" x14ac:dyDescent="0.35">
      <c r="T21400" s="44">
        <v>21399</v>
      </c>
    </row>
    <row r="21401" spans="20:20" x14ac:dyDescent="0.35">
      <c r="T21401" s="44">
        <v>21400</v>
      </c>
    </row>
    <row r="21402" spans="20:20" x14ac:dyDescent="0.35">
      <c r="T21402" s="44">
        <v>21401</v>
      </c>
    </row>
    <row r="21403" spans="20:20" x14ac:dyDescent="0.35">
      <c r="T21403" s="44">
        <v>21402</v>
      </c>
    </row>
    <row r="21404" spans="20:20" x14ac:dyDescent="0.35">
      <c r="T21404" s="44">
        <v>21403</v>
      </c>
    </row>
    <row r="21405" spans="20:20" x14ac:dyDescent="0.35">
      <c r="T21405" s="44">
        <v>21404</v>
      </c>
    </row>
    <row r="21406" spans="20:20" x14ac:dyDescent="0.35">
      <c r="T21406" s="44">
        <v>21405</v>
      </c>
    </row>
    <row r="21407" spans="20:20" x14ac:dyDescent="0.35">
      <c r="T21407" s="44">
        <v>21406</v>
      </c>
    </row>
    <row r="21408" spans="20:20" x14ac:dyDescent="0.35">
      <c r="T21408" s="44">
        <v>21407</v>
      </c>
    </row>
    <row r="21409" spans="20:20" x14ac:dyDescent="0.35">
      <c r="T21409" s="44">
        <v>21408</v>
      </c>
    </row>
    <row r="21410" spans="20:20" x14ac:dyDescent="0.35">
      <c r="T21410" s="44">
        <v>21409</v>
      </c>
    </row>
    <row r="21411" spans="20:20" x14ac:dyDescent="0.35">
      <c r="T21411" s="44">
        <v>21410</v>
      </c>
    </row>
    <row r="21412" spans="20:20" x14ac:dyDescent="0.35">
      <c r="T21412" s="44">
        <v>21411</v>
      </c>
    </row>
    <row r="21413" spans="20:20" x14ac:dyDescent="0.35">
      <c r="T21413" s="44">
        <v>21412</v>
      </c>
    </row>
    <row r="21414" spans="20:20" x14ac:dyDescent="0.35">
      <c r="T21414" s="44">
        <v>21413</v>
      </c>
    </row>
    <row r="21415" spans="20:20" x14ac:dyDescent="0.35">
      <c r="T21415" s="44">
        <v>21414</v>
      </c>
    </row>
    <row r="21416" spans="20:20" x14ac:dyDescent="0.35">
      <c r="T21416" s="44">
        <v>21415</v>
      </c>
    </row>
    <row r="21417" spans="20:20" x14ac:dyDescent="0.35">
      <c r="T21417" s="44">
        <v>21416</v>
      </c>
    </row>
    <row r="21418" spans="20:20" x14ac:dyDescent="0.35">
      <c r="T21418" s="44">
        <v>21417</v>
      </c>
    </row>
    <row r="21419" spans="20:20" x14ac:dyDescent="0.35">
      <c r="T21419" s="44">
        <v>21418</v>
      </c>
    </row>
    <row r="21420" spans="20:20" x14ac:dyDescent="0.35">
      <c r="T21420" s="44">
        <v>21419</v>
      </c>
    </row>
    <row r="21421" spans="20:20" x14ac:dyDescent="0.35">
      <c r="T21421" s="44">
        <v>21420</v>
      </c>
    </row>
    <row r="21422" spans="20:20" x14ac:dyDescent="0.35">
      <c r="T21422" s="44">
        <v>21421</v>
      </c>
    </row>
    <row r="21423" spans="20:20" x14ac:dyDescent="0.35">
      <c r="T21423" s="44">
        <v>21422</v>
      </c>
    </row>
    <row r="21424" spans="20:20" x14ac:dyDescent="0.35">
      <c r="T21424" s="44">
        <v>21423</v>
      </c>
    </row>
    <row r="21425" spans="20:20" x14ac:dyDescent="0.35">
      <c r="T21425" s="44">
        <v>21424</v>
      </c>
    </row>
    <row r="21426" spans="20:20" x14ac:dyDescent="0.35">
      <c r="T21426" s="44">
        <v>21425</v>
      </c>
    </row>
    <row r="21427" spans="20:20" x14ac:dyDescent="0.35">
      <c r="T21427" s="44">
        <v>21426</v>
      </c>
    </row>
    <row r="21428" spans="20:20" x14ac:dyDescent="0.35">
      <c r="T21428" s="44">
        <v>21427</v>
      </c>
    </row>
    <row r="21429" spans="20:20" x14ac:dyDescent="0.35">
      <c r="T21429" s="44">
        <v>21428</v>
      </c>
    </row>
    <row r="21430" spans="20:20" x14ac:dyDescent="0.35">
      <c r="T21430" s="44">
        <v>21429</v>
      </c>
    </row>
    <row r="21431" spans="20:20" x14ac:dyDescent="0.35">
      <c r="T21431" s="44">
        <v>21430</v>
      </c>
    </row>
    <row r="21432" spans="20:20" x14ac:dyDescent="0.35">
      <c r="T21432" s="44">
        <v>21431</v>
      </c>
    </row>
    <row r="21433" spans="20:20" x14ac:dyDescent="0.35">
      <c r="T21433" s="44">
        <v>21432</v>
      </c>
    </row>
    <row r="21434" spans="20:20" x14ac:dyDescent="0.35">
      <c r="T21434" s="44">
        <v>21433</v>
      </c>
    </row>
    <row r="21435" spans="20:20" x14ac:dyDescent="0.35">
      <c r="T21435" s="44">
        <v>21434</v>
      </c>
    </row>
    <row r="21436" spans="20:20" x14ac:dyDescent="0.35">
      <c r="T21436" s="44">
        <v>21435</v>
      </c>
    </row>
    <row r="21437" spans="20:20" x14ac:dyDescent="0.35">
      <c r="T21437" s="44">
        <v>21436</v>
      </c>
    </row>
    <row r="21438" spans="20:20" x14ac:dyDescent="0.35">
      <c r="T21438" s="44">
        <v>21437</v>
      </c>
    </row>
    <row r="21439" spans="20:20" x14ac:dyDescent="0.35">
      <c r="T21439" s="44">
        <v>21438</v>
      </c>
    </row>
    <row r="21440" spans="20:20" x14ac:dyDescent="0.35">
      <c r="T21440" s="44">
        <v>21439</v>
      </c>
    </row>
    <row r="21441" spans="20:20" x14ac:dyDescent="0.35">
      <c r="T21441" s="44">
        <v>21440</v>
      </c>
    </row>
    <row r="21442" spans="20:20" x14ac:dyDescent="0.35">
      <c r="T21442" s="44">
        <v>21441</v>
      </c>
    </row>
    <row r="21443" spans="20:20" x14ac:dyDescent="0.35">
      <c r="T21443" s="44">
        <v>21442</v>
      </c>
    </row>
    <row r="21444" spans="20:20" x14ac:dyDescent="0.35">
      <c r="T21444" s="44">
        <v>21443</v>
      </c>
    </row>
    <row r="21445" spans="20:20" x14ac:dyDescent="0.35">
      <c r="T21445" s="44">
        <v>21444</v>
      </c>
    </row>
    <row r="21446" spans="20:20" x14ac:dyDescent="0.35">
      <c r="T21446" s="44">
        <v>21445</v>
      </c>
    </row>
    <row r="21447" spans="20:20" x14ac:dyDescent="0.35">
      <c r="T21447" s="44">
        <v>21446</v>
      </c>
    </row>
    <row r="21448" spans="20:20" x14ac:dyDescent="0.35">
      <c r="T21448" s="44">
        <v>21447</v>
      </c>
    </row>
    <row r="21449" spans="20:20" x14ac:dyDescent="0.35">
      <c r="T21449" s="44">
        <v>21448</v>
      </c>
    </row>
    <row r="21450" spans="20:20" x14ac:dyDescent="0.35">
      <c r="T21450" s="44">
        <v>21449</v>
      </c>
    </row>
    <row r="21451" spans="20:20" x14ac:dyDescent="0.35">
      <c r="T21451" s="44">
        <v>21450</v>
      </c>
    </row>
    <row r="21452" spans="20:20" x14ac:dyDescent="0.35">
      <c r="T21452" s="44">
        <v>21451</v>
      </c>
    </row>
    <row r="21453" spans="20:20" x14ac:dyDescent="0.35">
      <c r="T21453" s="44">
        <v>21452</v>
      </c>
    </row>
    <row r="21454" spans="20:20" x14ac:dyDescent="0.35">
      <c r="T21454" s="44">
        <v>21453</v>
      </c>
    </row>
    <row r="21455" spans="20:20" x14ac:dyDescent="0.35">
      <c r="T21455" s="44">
        <v>21454</v>
      </c>
    </row>
    <row r="21456" spans="20:20" x14ac:dyDescent="0.35">
      <c r="T21456" s="44">
        <v>21455</v>
      </c>
    </row>
    <row r="21457" spans="20:20" x14ac:dyDescent="0.35">
      <c r="T21457" s="44">
        <v>21456</v>
      </c>
    </row>
    <row r="21458" spans="20:20" x14ac:dyDescent="0.35">
      <c r="T21458" s="44">
        <v>21457</v>
      </c>
    </row>
    <row r="21459" spans="20:20" x14ac:dyDescent="0.35">
      <c r="T21459" s="44">
        <v>21458</v>
      </c>
    </row>
    <row r="21460" spans="20:20" x14ac:dyDescent="0.35">
      <c r="T21460" s="44">
        <v>21459</v>
      </c>
    </row>
    <row r="21461" spans="20:20" x14ac:dyDescent="0.35">
      <c r="T21461" s="44">
        <v>21460</v>
      </c>
    </row>
    <row r="21462" spans="20:20" x14ac:dyDescent="0.35">
      <c r="T21462" s="44">
        <v>21461</v>
      </c>
    </row>
    <row r="21463" spans="20:20" x14ac:dyDescent="0.35">
      <c r="T21463" s="44">
        <v>21462</v>
      </c>
    </row>
    <row r="21464" spans="20:20" x14ac:dyDescent="0.35">
      <c r="T21464" s="44">
        <v>21463</v>
      </c>
    </row>
    <row r="21465" spans="20:20" x14ac:dyDescent="0.35">
      <c r="T21465" s="44">
        <v>21464</v>
      </c>
    </row>
    <row r="21466" spans="20:20" x14ac:dyDescent="0.35">
      <c r="T21466" s="44">
        <v>21465</v>
      </c>
    </row>
    <row r="21467" spans="20:20" x14ac:dyDescent="0.35">
      <c r="T21467" s="44">
        <v>21466</v>
      </c>
    </row>
    <row r="21468" spans="20:20" x14ac:dyDescent="0.35">
      <c r="T21468" s="44">
        <v>21467</v>
      </c>
    </row>
    <row r="21469" spans="20:20" x14ac:dyDescent="0.35">
      <c r="T21469" s="44">
        <v>21468</v>
      </c>
    </row>
    <row r="21470" spans="20:20" x14ac:dyDescent="0.35">
      <c r="T21470" s="44">
        <v>21469</v>
      </c>
    </row>
    <row r="21471" spans="20:20" x14ac:dyDescent="0.35">
      <c r="T21471" s="44">
        <v>21470</v>
      </c>
    </row>
    <row r="21472" spans="20:20" x14ac:dyDescent="0.35">
      <c r="T21472" s="44">
        <v>21471</v>
      </c>
    </row>
    <row r="21473" spans="20:20" x14ac:dyDescent="0.35">
      <c r="T21473" s="44">
        <v>21472</v>
      </c>
    </row>
    <row r="21474" spans="20:20" x14ac:dyDescent="0.35">
      <c r="T21474" s="44">
        <v>21473</v>
      </c>
    </row>
    <row r="21475" spans="20:20" x14ac:dyDescent="0.35">
      <c r="T21475" s="44">
        <v>21474</v>
      </c>
    </row>
    <row r="21476" spans="20:20" x14ac:dyDescent="0.35">
      <c r="T21476" s="44">
        <v>21475</v>
      </c>
    </row>
    <row r="21477" spans="20:20" x14ac:dyDescent="0.35">
      <c r="T21477" s="44">
        <v>21476</v>
      </c>
    </row>
    <row r="21478" spans="20:20" x14ac:dyDescent="0.35">
      <c r="T21478" s="44">
        <v>21477</v>
      </c>
    </row>
    <row r="21479" spans="20:20" x14ac:dyDescent="0.35">
      <c r="T21479" s="44">
        <v>21478</v>
      </c>
    </row>
    <row r="21480" spans="20:20" x14ac:dyDescent="0.35">
      <c r="T21480" s="44">
        <v>21479</v>
      </c>
    </row>
    <row r="21481" spans="20:20" x14ac:dyDescent="0.35">
      <c r="T21481" s="44">
        <v>21480</v>
      </c>
    </row>
    <row r="21482" spans="20:20" x14ac:dyDescent="0.35">
      <c r="T21482" s="44">
        <v>21481</v>
      </c>
    </row>
    <row r="21483" spans="20:20" x14ac:dyDescent="0.35">
      <c r="T21483" s="44">
        <v>21482</v>
      </c>
    </row>
    <row r="21484" spans="20:20" x14ac:dyDescent="0.35">
      <c r="T21484" s="44">
        <v>21483</v>
      </c>
    </row>
    <row r="21485" spans="20:20" x14ac:dyDescent="0.35">
      <c r="T21485" s="44">
        <v>21484</v>
      </c>
    </row>
    <row r="21486" spans="20:20" x14ac:dyDescent="0.35">
      <c r="T21486" s="44">
        <v>21485</v>
      </c>
    </row>
    <row r="21487" spans="20:20" x14ac:dyDescent="0.35">
      <c r="T21487" s="44">
        <v>21486</v>
      </c>
    </row>
    <row r="21488" spans="20:20" x14ac:dyDescent="0.35">
      <c r="T21488" s="44">
        <v>21487</v>
      </c>
    </row>
    <row r="21489" spans="20:20" x14ac:dyDescent="0.35">
      <c r="T21489" s="44">
        <v>21488</v>
      </c>
    </row>
    <row r="21490" spans="20:20" x14ac:dyDescent="0.35">
      <c r="T21490" s="44">
        <v>21489</v>
      </c>
    </row>
    <row r="21491" spans="20:20" x14ac:dyDescent="0.35">
      <c r="T21491" s="44">
        <v>21490</v>
      </c>
    </row>
    <row r="21492" spans="20:20" x14ac:dyDescent="0.35">
      <c r="T21492" s="44">
        <v>21491</v>
      </c>
    </row>
    <row r="21493" spans="20:20" x14ac:dyDescent="0.35">
      <c r="T21493" s="44">
        <v>21492</v>
      </c>
    </row>
    <row r="21494" spans="20:20" x14ac:dyDescent="0.35">
      <c r="T21494" s="44">
        <v>21493</v>
      </c>
    </row>
    <row r="21495" spans="20:20" x14ac:dyDescent="0.35">
      <c r="T21495" s="44">
        <v>21494</v>
      </c>
    </row>
    <row r="21496" spans="20:20" x14ac:dyDescent="0.35">
      <c r="T21496" s="44">
        <v>21495</v>
      </c>
    </row>
    <row r="21497" spans="20:20" x14ac:dyDescent="0.35">
      <c r="T21497" s="44">
        <v>21496</v>
      </c>
    </row>
    <row r="21498" spans="20:20" x14ac:dyDescent="0.35">
      <c r="T21498" s="44">
        <v>21497</v>
      </c>
    </row>
    <row r="21499" spans="20:20" x14ac:dyDescent="0.35">
      <c r="T21499" s="44">
        <v>21498</v>
      </c>
    </row>
    <row r="21500" spans="20:20" x14ac:dyDescent="0.35">
      <c r="T21500" s="44">
        <v>21499</v>
      </c>
    </row>
    <row r="21501" spans="20:20" x14ac:dyDescent="0.35">
      <c r="T21501" s="44">
        <v>21500</v>
      </c>
    </row>
    <row r="21502" spans="20:20" x14ac:dyDescent="0.35">
      <c r="T21502" s="44">
        <v>21501</v>
      </c>
    </row>
    <row r="21503" spans="20:20" x14ac:dyDescent="0.35">
      <c r="T21503" s="44">
        <v>21502</v>
      </c>
    </row>
    <row r="21504" spans="20:20" x14ac:dyDescent="0.35">
      <c r="T21504" s="44">
        <v>21503</v>
      </c>
    </row>
    <row r="21505" spans="20:20" x14ac:dyDescent="0.35">
      <c r="T21505" s="44">
        <v>21504</v>
      </c>
    </row>
    <row r="21506" spans="20:20" x14ac:dyDescent="0.35">
      <c r="T21506" s="44">
        <v>21505</v>
      </c>
    </row>
    <row r="21507" spans="20:20" x14ac:dyDescent="0.35">
      <c r="T21507" s="44">
        <v>21506</v>
      </c>
    </row>
    <row r="21508" spans="20:20" x14ac:dyDescent="0.35">
      <c r="T21508" s="44">
        <v>21507</v>
      </c>
    </row>
    <row r="21509" spans="20:20" x14ac:dyDescent="0.35">
      <c r="T21509" s="44">
        <v>21508</v>
      </c>
    </row>
    <row r="21510" spans="20:20" x14ac:dyDescent="0.35">
      <c r="T21510" s="44">
        <v>21509</v>
      </c>
    </row>
    <row r="21511" spans="20:20" x14ac:dyDescent="0.35">
      <c r="T21511" s="44">
        <v>21510</v>
      </c>
    </row>
    <row r="21512" spans="20:20" x14ac:dyDescent="0.35">
      <c r="T21512" s="44">
        <v>21511</v>
      </c>
    </row>
    <row r="21513" spans="20:20" x14ac:dyDescent="0.35">
      <c r="T21513" s="44">
        <v>21512</v>
      </c>
    </row>
    <row r="21514" spans="20:20" x14ac:dyDescent="0.35">
      <c r="T21514" s="44">
        <v>21513</v>
      </c>
    </row>
    <row r="21515" spans="20:20" x14ac:dyDescent="0.35">
      <c r="T21515" s="44">
        <v>21514</v>
      </c>
    </row>
    <row r="21516" spans="20:20" x14ac:dyDescent="0.35">
      <c r="T21516" s="44">
        <v>21515</v>
      </c>
    </row>
    <row r="21517" spans="20:20" x14ac:dyDescent="0.35">
      <c r="T21517" s="44">
        <v>21516</v>
      </c>
    </row>
    <row r="21518" spans="20:20" x14ac:dyDescent="0.35">
      <c r="T21518" s="44">
        <v>21517</v>
      </c>
    </row>
    <row r="21519" spans="20:20" x14ac:dyDescent="0.35">
      <c r="T21519" s="44">
        <v>21518</v>
      </c>
    </row>
    <row r="21520" spans="20:20" x14ac:dyDescent="0.35">
      <c r="T21520" s="44">
        <v>21519</v>
      </c>
    </row>
    <row r="21521" spans="20:20" x14ac:dyDescent="0.35">
      <c r="T21521" s="44">
        <v>21520</v>
      </c>
    </row>
    <row r="21522" spans="20:20" x14ac:dyDescent="0.35">
      <c r="T21522" s="44">
        <v>21521</v>
      </c>
    </row>
    <row r="21523" spans="20:20" x14ac:dyDescent="0.35">
      <c r="T21523" s="44">
        <v>21522</v>
      </c>
    </row>
    <row r="21524" spans="20:20" x14ac:dyDescent="0.35">
      <c r="T21524" s="44">
        <v>21523</v>
      </c>
    </row>
    <row r="21525" spans="20:20" x14ac:dyDescent="0.35">
      <c r="T21525" s="44">
        <v>21524</v>
      </c>
    </row>
    <row r="21526" spans="20:20" x14ac:dyDescent="0.35">
      <c r="T21526" s="44">
        <v>21525</v>
      </c>
    </row>
    <row r="21527" spans="20:20" x14ac:dyDescent="0.35">
      <c r="T21527" s="44">
        <v>21526</v>
      </c>
    </row>
    <row r="21528" spans="20:20" x14ac:dyDescent="0.35">
      <c r="T21528" s="44">
        <v>21527</v>
      </c>
    </row>
    <row r="21529" spans="20:20" x14ac:dyDescent="0.35">
      <c r="T21529" s="44">
        <v>21528</v>
      </c>
    </row>
    <row r="21530" spans="20:20" x14ac:dyDescent="0.35">
      <c r="T21530" s="44">
        <v>21529</v>
      </c>
    </row>
    <row r="21531" spans="20:20" x14ac:dyDescent="0.35">
      <c r="T21531" s="44">
        <v>21530</v>
      </c>
    </row>
    <row r="21532" spans="20:20" x14ac:dyDescent="0.35">
      <c r="T21532" s="44">
        <v>21531</v>
      </c>
    </row>
    <row r="21533" spans="20:20" x14ac:dyDescent="0.35">
      <c r="T21533" s="44">
        <v>21532</v>
      </c>
    </row>
    <row r="21534" spans="20:20" x14ac:dyDescent="0.35">
      <c r="T21534" s="44">
        <v>21533</v>
      </c>
    </row>
    <row r="21535" spans="20:20" x14ac:dyDescent="0.35">
      <c r="T21535" s="44">
        <v>21534</v>
      </c>
    </row>
    <row r="21536" spans="20:20" x14ac:dyDescent="0.35">
      <c r="T21536" s="44">
        <v>21535</v>
      </c>
    </row>
    <row r="21537" spans="20:20" x14ac:dyDescent="0.35">
      <c r="T21537" s="44">
        <v>21536</v>
      </c>
    </row>
    <row r="21538" spans="20:20" x14ac:dyDescent="0.35">
      <c r="T21538" s="44">
        <v>21537</v>
      </c>
    </row>
    <row r="21539" spans="20:20" x14ac:dyDescent="0.35">
      <c r="T21539" s="44">
        <v>21538</v>
      </c>
    </row>
    <row r="21540" spans="20:20" x14ac:dyDescent="0.35">
      <c r="T21540" s="44">
        <v>21539</v>
      </c>
    </row>
    <row r="21541" spans="20:20" x14ac:dyDescent="0.35">
      <c r="T21541" s="44">
        <v>21540</v>
      </c>
    </row>
    <row r="21542" spans="20:20" x14ac:dyDescent="0.35">
      <c r="T21542" s="44">
        <v>21541</v>
      </c>
    </row>
    <row r="21543" spans="20:20" x14ac:dyDescent="0.35">
      <c r="T21543" s="44">
        <v>21542</v>
      </c>
    </row>
    <row r="21544" spans="20:20" x14ac:dyDescent="0.35">
      <c r="T21544" s="44">
        <v>21543</v>
      </c>
    </row>
    <row r="21545" spans="20:20" x14ac:dyDescent="0.35">
      <c r="T21545" s="44">
        <v>21544</v>
      </c>
    </row>
    <row r="21546" spans="20:20" x14ac:dyDescent="0.35">
      <c r="T21546" s="44">
        <v>21545</v>
      </c>
    </row>
    <row r="21547" spans="20:20" x14ac:dyDescent="0.35">
      <c r="T21547" s="44">
        <v>21546</v>
      </c>
    </row>
    <row r="21548" spans="20:20" x14ac:dyDescent="0.35">
      <c r="T21548" s="44">
        <v>21547</v>
      </c>
    </row>
    <row r="21549" spans="20:20" x14ac:dyDescent="0.35">
      <c r="T21549" s="44">
        <v>21548</v>
      </c>
    </row>
    <row r="21550" spans="20:20" x14ac:dyDescent="0.35">
      <c r="T21550" s="44">
        <v>21549</v>
      </c>
    </row>
    <row r="21551" spans="20:20" x14ac:dyDescent="0.35">
      <c r="T21551" s="44">
        <v>21550</v>
      </c>
    </row>
    <row r="21552" spans="20:20" x14ac:dyDescent="0.35">
      <c r="T21552" s="44">
        <v>21551</v>
      </c>
    </row>
    <row r="21553" spans="20:20" x14ac:dyDescent="0.35">
      <c r="T21553" s="44">
        <v>21552</v>
      </c>
    </row>
    <row r="21554" spans="20:20" x14ac:dyDescent="0.35">
      <c r="T21554" s="44">
        <v>21553</v>
      </c>
    </row>
    <row r="21555" spans="20:20" x14ac:dyDescent="0.35">
      <c r="T21555" s="44">
        <v>21554</v>
      </c>
    </row>
    <row r="21556" spans="20:20" x14ac:dyDescent="0.35">
      <c r="T21556" s="44">
        <v>21555</v>
      </c>
    </row>
    <row r="21557" spans="20:20" x14ac:dyDescent="0.35">
      <c r="T21557" s="44">
        <v>21556</v>
      </c>
    </row>
    <row r="21558" spans="20:20" x14ac:dyDescent="0.35">
      <c r="T21558" s="44">
        <v>21557</v>
      </c>
    </row>
    <row r="21559" spans="20:20" x14ac:dyDescent="0.35">
      <c r="T21559" s="44">
        <v>21558</v>
      </c>
    </row>
    <row r="21560" spans="20:20" x14ac:dyDescent="0.35">
      <c r="T21560" s="44">
        <v>21559</v>
      </c>
    </row>
    <row r="21561" spans="20:20" x14ac:dyDescent="0.35">
      <c r="T21561" s="44">
        <v>21560</v>
      </c>
    </row>
    <row r="21562" spans="20:20" x14ac:dyDescent="0.35">
      <c r="T21562" s="44">
        <v>21561</v>
      </c>
    </row>
    <row r="21563" spans="20:20" x14ac:dyDescent="0.35">
      <c r="T21563" s="44">
        <v>21562</v>
      </c>
    </row>
    <row r="21564" spans="20:20" x14ac:dyDescent="0.35">
      <c r="T21564" s="44">
        <v>21563</v>
      </c>
    </row>
    <row r="21565" spans="20:20" x14ac:dyDescent="0.35">
      <c r="T21565" s="44">
        <v>21564</v>
      </c>
    </row>
    <row r="21566" spans="20:20" x14ac:dyDescent="0.35">
      <c r="T21566" s="44">
        <v>21565</v>
      </c>
    </row>
    <row r="21567" spans="20:20" x14ac:dyDescent="0.35">
      <c r="T21567" s="44">
        <v>21566</v>
      </c>
    </row>
    <row r="21568" spans="20:20" x14ac:dyDescent="0.35">
      <c r="T21568" s="44">
        <v>21567</v>
      </c>
    </row>
    <row r="21569" spans="20:20" x14ac:dyDescent="0.35">
      <c r="T21569" s="44">
        <v>21568</v>
      </c>
    </row>
    <row r="21570" spans="20:20" x14ac:dyDescent="0.35">
      <c r="T21570" s="44">
        <v>21569</v>
      </c>
    </row>
    <row r="21571" spans="20:20" x14ac:dyDescent="0.35">
      <c r="T21571" s="44">
        <v>21570</v>
      </c>
    </row>
    <row r="21572" spans="20:20" x14ac:dyDescent="0.35">
      <c r="T21572" s="44">
        <v>21571</v>
      </c>
    </row>
    <row r="21573" spans="20:20" x14ac:dyDescent="0.35">
      <c r="T21573" s="44">
        <v>21572</v>
      </c>
    </row>
    <row r="21574" spans="20:20" x14ac:dyDescent="0.35">
      <c r="T21574" s="44">
        <v>21573</v>
      </c>
    </row>
    <row r="21575" spans="20:20" x14ac:dyDescent="0.35">
      <c r="T21575" s="44">
        <v>21574</v>
      </c>
    </row>
    <row r="21576" spans="20:20" x14ac:dyDescent="0.35">
      <c r="T21576" s="44">
        <v>21575</v>
      </c>
    </row>
    <row r="21577" spans="20:20" x14ac:dyDescent="0.35">
      <c r="T21577" s="44">
        <v>21576</v>
      </c>
    </row>
    <row r="21578" spans="20:20" x14ac:dyDescent="0.35">
      <c r="T21578" s="44">
        <v>21577</v>
      </c>
    </row>
    <row r="21579" spans="20:20" x14ac:dyDescent="0.35">
      <c r="T21579" s="44">
        <v>21578</v>
      </c>
    </row>
    <row r="21580" spans="20:20" x14ac:dyDescent="0.35">
      <c r="T21580" s="44">
        <v>21579</v>
      </c>
    </row>
    <row r="21581" spans="20:20" x14ac:dyDescent="0.35">
      <c r="T21581" s="44">
        <v>21580</v>
      </c>
    </row>
    <row r="21582" spans="20:20" x14ac:dyDescent="0.35">
      <c r="T21582" s="44">
        <v>21581</v>
      </c>
    </row>
    <row r="21583" spans="20:20" x14ac:dyDescent="0.35">
      <c r="T21583" s="44">
        <v>21582</v>
      </c>
    </row>
    <row r="21584" spans="20:20" x14ac:dyDescent="0.35">
      <c r="T21584" s="44">
        <v>21583</v>
      </c>
    </row>
    <row r="21585" spans="20:20" x14ac:dyDescent="0.35">
      <c r="T21585" s="44">
        <v>21584</v>
      </c>
    </row>
    <row r="21586" spans="20:20" x14ac:dyDescent="0.35">
      <c r="T21586" s="44">
        <v>21585</v>
      </c>
    </row>
    <row r="21587" spans="20:20" x14ac:dyDescent="0.35">
      <c r="T21587" s="44">
        <v>21586</v>
      </c>
    </row>
    <row r="21588" spans="20:20" x14ac:dyDescent="0.35">
      <c r="T21588" s="44">
        <v>21587</v>
      </c>
    </row>
    <row r="21589" spans="20:20" x14ac:dyDescent="0.35">
      <c r="T21589" s="44">
        <v>21588</v>
      </c>
    </row>
    <row r="21590" spans="20:20" x14ac:dyDescent="0.35">
      <c r="T21590" s="44">
        <v>21589</v>
      </c>
    </row>
    <row r="21591" spans="20:20" x14ac:dyDescent="0.35">
      <c r="T21591" s="44">
        <v>21590</v>
      </c>
    </row>
    <row r="21592" spans="20:20" x14ac:dyDescent="0.35">
      <c r="T21592" s="44">
        <v>21591</v>
      </c>
    </row>
    <row r="21593" spans="20:20" x14ac:dyDescent="0.35">
      <c r="T21593" s="44">
        <v>21592</v>
      </c>
    </row>
    <row r="21594" spans="20:20" x14ac:dyDescent="0.35">
      <c r="T21594" s="44">
        <v>21593</v>
      </c>
    </row>
    <row r="21595" spans="20:20" x14ac:dyDescent="0.35">
      <c r="T21595" s="44">
        <v>21594</v>
      </c>
    </row>
    <row r="21596" spans="20:20" x14ac:dyDescent="0.35">
      <c r="T21596" s="44">
        <v>21595</v>
      </c>
    </row>
    <row r="21597" spans="20:20" x14ac:dyDescent="0.35">
      <c r="T21597" s="44">
        <v>21596</v>
      </c>
    </row>
    <row r="21598" spans="20:20" x14ac:dyDescent="0.35">
      <c r="T21598" s="44">
        <v>21597</v>
      </c>
    </row>
    <row r="21599" spans="20:20" x14ac:dyDescent="0.35">
      <c r="T21599" s="44">
        <v>21598</v>
      </c>
    </row>
    <row r="21600" spans="20:20" x14ac:dyDescent="0.35">
      <c r="T21600" s="44">
        <v>21599</v>
      </c>
    </row>
    <row r="21601" spans="20:20" x14ac:dyDescent="0.35">
      <c r="T21601" s="44">
        <v>21600</v>
      </c>
    </row>
    <row r="21602" spans="20:20" x14ac:dyDescent="0.35">
      <c r="T21602" s="44">
        <v>21601</v>
      </c>
    </row>
    <row r="21603" spans="20:20" x14ac:dyDescent="0.35">
      <c r="T21603" s="44">
        <v>21602</v>
      </c>
    </row>
    <row r="21604" spans="20:20" x14ac:dyDescent="0.35">
      <c r="T21604" s="44">
        <v>21603</v>
      </c>
    </row>
    <row r="21605" spans="20:20" x14ac:dyDescent="0.35">
      <c r="T21605" s="44">
        <v>21604</v>
      </c>
    </row>
    <row r="21606" spans="20:20" x14ac:dyDescent="0.35">
      <c r="T21606" s="44">
        <v>21605</v>
      </c>
    </row>
    <row r="21607" spans="20:20" x14ac:dyDescent="0.35">
      <c r="T21607" s="44">
        <v>21606</v>
      </c>
    </row>
    <row r="21608" spans="20:20" x14ac:dyDescent="0.35">
      <c r="T21608" s="44">
        <v>21607</v>
      </c>
    </row>
    <row r="21609" spans="20:20" x14ac:dyDescent="0.35">
      <c r="T21609" s="44">
        <v>21608</v>
      </c>
    </row>
    <row r="21610" spans="20:20" x14ac:dyDescent="0.35">
      <c r="T21610" s="44">
        <v>21609</v>
      </c>
    </row>
    <row r="21611" spans="20:20" x14ac:dyDescent="0.35">
      <c r="T21611" s="44">
        <v>21610</v>
      </c>
    </row>
    <row r="21612" spans="20:20" x14ac:dyDescent="0.35">
      <c r="T21612" s="44">
        <v>21611</v>
      </c>
    </row>
    <row r="21613" spans="20:20" x14ac:dyDescent="0.35">
      <c r="T21613" s="44">
        <v>21612</v>
      </c>
    </row>
    <row r="21614" spans="20:20" x14ac:dyDescent="0.35">
      <c r="T21614" s="44">
        <v>21613</v>
      </c>
    </row>
    <row r="21615" spans="20:20" x14ac:dyDescent="0.35">
      <c r="T21615" s="44">
        <v>21614</v>
      </c>
    </row>
    <row r="21616" spans="20:20" x14ac:dyDescent="0.35">
      <c r="T21616" s="44">
        <v>21615</v>
      </c>
    </row>
    <row r="21617" spans="20:20" x14ac:dyDescent="0.35">
      <c r="T21617" s="44">
        <v>21616</v>
      </c>
    </row>
    <row r="21618" spans="20:20" x14ac:dyDescent="0.35">
      <c r="T21618" s="44">
        <v>21617</v>
      </c>
    </row>
    <row r="21619" spans="20:20" x14ac:dyDescent="0.35">
      <c r="T21619" s="44">
        <v>21618</v>
      </c>
    </row>
    <row r="21620" spans="20:20" x14ac:dyDescent="0.35">
      <c r="T21620" s="44">
        <v>21619</v>
      </c>
    </row>
    <row r="21621" spans="20:20" x14ac:dyDescent="0.35">
      <c r="T21621" s="44">
        <v>21620</v>
      </c>
    </row>
    <row r="21622" spans="20:20" x14ac:dyDescent="0.35">
      <c r="T21622" s="44">
        <v>21621</v>
      </c>
    </row>
    <row r="21623" spans="20:20" x14ac:dyDescent="0.35">
      <c r="T21623" s="44">
        <v>21622</v>
      </c>
    </row>
    <row r="21624" spans="20:20" x14ac:dyDescent="0.35">
      <c r="T21624" s="44">
        <v>21623</v>
      </c>
    </row>
    <row r="21625" spans="20:20" x14ac:dyDescent="0.35">
      <c r="T21625" s="44">
        <v>21624</v>
      </c>
    </row>
    <row r="21626" spans="20:20" x14ac:dyDescent="0.35">
      <c r="T21626" s="44">
        <v>21625</v>
      </c>
    </row>
    <row r="21627" spans="20:20" x14ac:dyDescent="0.35">
      <c r="T21627" s="44">
        <v>21626</v>
      </c>
    </row>
    <row r="21628" spans="20:20" x14ac:dyDescent="0.35">
      <c r="T21628" s="44">
        <v>21627</v>
      </c>
    </row>
    <row r="21629" spans="20:20" x14ac:dyDescent="0.35">
      <c r="T21629" s="44">
        <v>21628</v>
      </c>
    </row>
    <row r="21630" spans="20:20" x14ac:dyDescent="0.35">
      <c r="T21630" s="44">
        <v>21629</v>
      </c>
    </row>
    <row r="21631" spans="20:20" x14ac:dyDescent="0.35">
      <c r="T21631" s="44">
        <v>21630</v>
      </c>
    </row>
    <row r="21632" spans="20:20" x14ac:dyDescent="0.35">
      <c r="T21632" s="44">
        <v>21631</v>
      </c>
    </row>
    <row r="21633" spans="20:20" x14ac:dyDescent="0.35">
      <c r="T21633" s="44">
        <v>21632</v>
      </c>
    </row>
    <row r="21634" spans="20:20" x14ac:dyDescent="0.35">
      <c r="T21634" s="44">
        <v>21633</v>
      </c>
    </row>
    <row r="21635" spans="20:20" x14ac:dyDescent="0.35">
      <c r="T21635" s="44">
        <v>21634</v>
      </c>
    </row>
    <row r="21636" spans="20:20" x14ac:dyDescent="0.35">
      <c r="T21636" s="44">
        <v>21635</v>
      </c>
    </row>
    <row r="21637" spans="20:20" x14ac:dyDescent="0.35">
      <c r="T21637" s="44">
        <v>21636</v>
      </c>
    </row>
    <row r="21638" spans="20:20" x14ac:dyDescent="0.35">
      <c r="T21638" s="44">
        <v>21637</v>
      </c>
    </row>
    <row r="21639" spans="20:20" x14ac:dyDescent="0.35">
      <c r="T21639" s="44">
        <v>21638</v>
      </c>
    </row>
    <row r="21640" spans="20:20" x14ac:dyDescent="0.35">
      <c r="T21640" s="44">
        <v>21639</v>
      </c>
    </row>
    <row r="21641" spans="20:20" x14ac:dyDescent="0.35">
      <c r="T21641" s="44">
        <v>21640</v>
      </c>
    </row>
    <row r="21642" spans="20:20" x14ac:dyDescent="0.35">
      <c r="T21642" s="44">
        <v>21641</v>
      </c>
    </row>
    <row r="21643" spans="20:20" x14ac:dyDescent="0.35">
      <c r="T21643" s="44">
        <v>21642</v>
      </c>
    </row>
    <row r="21644" spans="20:20" x14ac:dyDescent="0.35">
      <c r="T21644" s="44">
        <v>21643</v>
      </c>
    </row>
    <row r="21645" spans="20:20" x14ac:dyDescent="0.35">
      <c r="T21645" s="44">
        <v>21644</v>
      </c>
    </row>
    <row r="21646" spans="20:20" x14ac:dyDescent="0.35">
      <c r="T21646" s="44">
        <v>21645</v>
      </c>
    </row>
    <row r="21647" spans="20:20" x14ac:dyDescent="0.35">
      <c r="T21647" s="44">
        <v>21646</v>
      </c>
    </row>
    <row r="21648" spans="20:20" x14ac:dyDescent="0.35">
      <c r="T21648" s="44">
        <v>21647</v>
      </c>
    </row>
    <row r="21649" spans="20:20" x14ac:dyDescent="0.35">
      <c r="T21649" s="44">
        <v>21648</v>
      </c>
    </row>
    <row r="21650" spans="20:20" x14ac:dyDescent="0.35">
      <c r="T21650" s="44">
        <v>21649</v>
      </c>
    </row>
    <row r="21651" spans="20:20" x14ac:dyDescent="0.35">
      <c r="T21651" s="44">
        <v>21650</v>
      </c>
    </row>
    <row r="21652" spans="20:20" x14ac:dyDescent="0.35">
      <c r="T21652" s="44">
        <v>21651</v>
      </c>
    </row>
    <row r="21653" spans="20:20" x14ac:dyDescent="0.35">
      <c r="T21653" s="44">
        <v>21652</v>
      </c>
    </row>
    <row r="21654" spans="20:20" x14ac:dyDescent="0.35">
      <c r="T21654" s="44">
        <v>21653</v>
      </c>
    </row>
    <row r="21655" spans="20:20" x14ac:dyDescent="0.35">
      <c r="T21655" s="44">
        <v>21654</v>
      </c>
    </row>
    <row r="21656" spans="20:20" x14ac:dyDescent="0.35">
      <c r="T21656" s="44">
        <v>21655</v>
      </c>
    </row>
    <row r="21657" spans="20:20" x14ac:dyDescent="0.35">
      <c r="T21657" s="44">
        <v>21656</v>
      </c>
    </row>
    <row r="21658" spans="20:20" x14ac:dyDescent="0.35">
      <c r="T21658" s="44">
        <v>21657</v>
      </c>
    </row>
    <row r="21659" spans="20:20" x14ac:dyDescent="0.35">
      <c r="T21659" s="44">
        <v>21658</v>
      </c>
    </row>
    <row r="21660" spans="20:20" x14ac:dyDescent="0.35">
      <c r="T21660" s="44">
        <v>21659</v>
      </c>
    </row>
    <row r="21661" spans="20:20" x14ac:dyDescent="0.35">
      <c r="T21661" s="44">
        <v>21660</v>
      </c>
    </row>
    <row r="21662" spans="20:20" x14ac:dyDescent="0.35">
      <c r="T21662" s="44">
        <v>21661</v>
      </c>
    </row>
    <row r="21663" spans="20:20" x14ac:dyDescent="0.35">
      <c r="T21663" s="44">
        <v>21662</v>
      </c>
    </row>
    <row r="21664" spans="20:20" x14ac:dyDescent="0.35">
      <c r="T21664" s="44">
        <v>21663</v>
      </c>
    </row>
    <row r="21665" spans="20:20" x14ac:dyDescent="0.35">
      <c r="T21665" s="44">
        <v>21664</v>
      </c>
    </row>
    <row r="21666" spans="20:20" x14ac:dyDescent="0.35">
      <c r="T21666" s="44">
        <v>21665</v>
      </c>
    </row>
    <row r="21667" spans="20:20" x14ac:dyDescent="0.35">
      <c r="T21667" s="44">
        <v>21666</v>
      </c>
    </row>
    <row r="21668" spans="20:20" x14ac:dyDescent="0.35">
      <c r="T21668" s="44">
        <v>21667</v>
      </c>
    </row>
    <row r="21669" spans="20:20" x14ac:dyDescent="0.35">
      <c r="T21669" s="44">
        <v>21668</v>
      </c>
    </row>
    <row r="21670" spans="20:20" x14ac:dyDescent="0.35">
      <c r="T21670" s="44">
        <v>21669</v>
      </c>
    </row>
    <row r="21671" spans="20:20" x14ac:dyDescent="0.35">
      <c r="T21671" s="44">
        <v>21670</v>
      </c>
    </row>
    <row r="21672" spans="20:20" x14ac:dyDescent="0.35">
      <c r="T21672" s="44">
        <v>21671</v>
      </c>
    </row>
    <row r="21673" spans="20:20" x14ac:dyDescent="0.35">
      <c r="T21673" s="44">
        <v>21672</v>
      </c>
    </row>
    <row r="21674" spans="20:20" x14ac:dyDescent="0.35">
      <c r="T21674" s="44">
        <v>21673</v>
      </c>
    </row>
    <row r="21675" spans="20:20" x14ac:dyDescent="0.35">
      <c r="T21675" s="44">
        <v>21674</v>
      </c>
    </row>
    <row r="21676" spans="20:20" x14ac:dyDescent="0.35">
      <c r="T21676" s="44">
        <v>21675</v>
      </c>
    </row>
    <row r="21677" spans="20:20" x14ac:dyDescent="0.35">
      <c r="T21677" s="44">
        <v>21676</v>
      </c>
    </row>
    <row r="21678" spans="20:20" x14ac:dyDescent="0.35">
      <c r="T21678" s="44">
        <v>21677</v>
      </c>
    </row>
    <row r="21679" spans="20:20" x14ac:dyDescent="0.35">
      <c r="T21679" s="44">
        <v>21678</v>
      </c>
    </row>
    <row r="21680" spans="20:20" x14ac:dyDescent="0.35">
      <c r="T21680" s="44">
        <v>21679</v>
      </c>
    </row>
    <row r="21681" spans="20:20" x14ac:dyDescent="0.35">
      <c r="T21681" s="44">
        <v>21680</v>
      </c>
    </row>
    <row r="21682" spans="20:20" x14ac:dyDescent="0.35">
      <c r="T21682" s="44">
        <v>21681</v>
      </c>
    </row>
    <row r="21683" spans="20:20" x14ac:dyDescent="0.35">
      <c r="T21683" s="44">
        <v>21682</v>
      </c>
    </row>
    <row r="21684" spans="20:20" x14ac:dyDescent="0.35">
      <c r="T21684" s="44">
        <v>21683</v>
      </c>
    </row>
    <row r="21685" spans="20:20" x14ac:dyDescent="0.35">
      <c r="T21685" s="44">
        <v>21684</v>
      </c>
    </row>
    <row r="21686" spans="20:20" x14ac:dyDescent="0.35">
      <c r="T21686" s="44">
        <v>21685</v>
      </c>
    </row>
    <row r="21687" spans="20:20" x14ac:dyDescent="0.35">
      <c r="T21687" s="44">
        <v>21686</v>
      </c>
    </row>
    <row r="21688" spans="20:20" x14ac:dyDescent="0.35">
      <c r="T21688" s="44">
        <v>21687</v>
      </c>
    </row>
    <row r="21689" spans="20:20" x14ac:dyDescent="0.35">
      <c r="T21689" s="44">
        <v>21688</v>
      </c>
    </row>
    <row r="21690" spans="20:20" x14ac:dyDescent="0.35">
      <c r="T21690" s="44">
        <v>21689</v>
      </c>
    </row>
    <row r="21691" spans="20:20" x14ac:dyDescent="0.35">
      <c r="T21691" s="44">
        <v>21690</v>
      </c>
    </row>
    <row r="21692" spans="20:20" x14ac:dyDescent="0.35">
      <c r="T21692" s="44">
        <v>21691</v>
      </c>
    </row>
    <row r="21693" spans="20:20" x14ac:dyDescent="0.35">
      <c r="T21693" s="44">
        <v>21692</v>
      </c>
    </row>
    <row r="21694" spans="20:20" x14ac:dyDescent="0.35">
      <c r="T21694" s="44">
        <v>21693</v>
      </c>
    </row>
    <row r="21695" spans="20:20" x14ac:dyDescent="0.35">
      <c r="T21695" s="44">
        <v>21694</v>
      </c>
    </row>
    <row r="21696" spans="20:20" x14ac:dyDescent="0.35">
      <c r="T21696" s="44">
        <v>21695</v>
      </c>
    </row>
    <row r="21697" spans="20:20" x14ac:dyDescent="0.35">
      <c r="T21697" s="44">
        <v>21696</v>
      </c>
    </row>
    <row r="21698" spans="20:20" x14ac:dyDescent="0.35">
      <c r="T21698" s="44">
        <v>21697</v>
      </c>
    </row>
    <row r="21699" spans="20:20" x14ac:dyDescent="0.35">
      <c r="T21699" s="44">
        <v>21698</v>
      </c>
    </row>
    <row r="21700" spans="20:20" x14ac:dyDescent="0.35">
      <c r="T21700" s="44">
        <v>21699</v>
      </c>
    </row>
    <row r="21701" spans="20:20" x14ac:dyDescent="0.35">
      <c r="T21701" s="44">
        <v>21700</v>
      </c>
    </row>
    <row r="21702" spans="20:20" x14ac:dyDescent="0.35">
      <c r="T21702" s="44">
        <v>21701</v>
      </c>
    </row>
    <row r="21703" spans="20:20" x14ac:dyDescent="0.35">
      <c r="T21703" s="44">
        <v>21702</v>
      </c>
    </row>
    <row r="21704" spans="20:20" x14ac:dyDescent="0.35">
      <c r="T21704" s="44">
        <v>21703</v>
      </c>
    </row>
    <row r="21705" spans="20:20" x14ac:dyDescent="0.35">
      <c r="T21705" s="44">
        <v>21704</v>
      </c>
    </row>
    <row r="21706" spans="20:20" x14ac:dyDescent="0.35">
      <c r="T21706" s="44">
        <v>21705</v>
      </c>
    </row>
    <row r="21707" spans="20:20" x14ac:dyDescent="0.35">
      <c r="T21707" s="44">
        <v>21706</v>
      </c>
    </row>
    <row r="21708" spans="20:20" x14ac:dyDescent="0.35">
      <c r="T21708" s="44">
        <v>21707</v>
      </c>
    </row>
    <row r="21709" spans="20:20" x14ac:dyDescent="0.35">
      <c r="T21709" s="44">
        <v>21708</v>
      </c>
    </row>
    <row r="21710" spans="20:20" x14ac:dyDescent="0.35">
      <c r="T21710" s="44">
        <v>21709</v>
      </c>
    </row>
    <row r="21711" spans="20:20" x14ac:dyDescent="0.35">
      <c r="T21711" s="44">
        <v>21710</v>
      </c>
    </row>
    <row r="21712" spans="20:20" x14ac:dyDescent="0.35">
      <c r="T21712" s="44">
        <v>21711</v>
      </c>
    </row>
    <row r="21713" spans="20:20" x14ac:dyDescent="0.35">
      <c r="T21713" s="44">
        <v>21712</v>
      </c>
    </row>
    <row r="21714" spans="20:20" x14ac:dyDescent="0.35">
      <c r="T21714" s="44">
        <v>21713</v>
      </c>
    </row>
    <row r="21715" spans="20:20" x14ac:dyDescent="0.35">
      <c r="T21715" s="44">
        <v>21714</v>
      </c>
    </row>
    <row r="21716" spans="20:20" x14ac:dyDescent="0.35">
      <c r="T21716" s="44">
        <v>21715</v>
      </c>
    </row>
    <row r="21717" spans="20:20" x14ac:dyDescent="0.35">
      <c r="T21717" s="44">
        <v>21716</v>
      </c>
    </row>
    <row r="21718" spans="20:20" x14ac:dyDescent="0.35">
      <c r="T21718" s="44">
        <v>21717</v>
      </c>
    </row>
    <row r="21719" spans="20:20" x14ac:dyDescent="0.35">
      <c r="T21719" s="44">
        <v>21718</v>
      </c>
    </row>
    <row r="21720" spans="20:20" x14ac:dyDescent="0.35">
      <c r="T21720" s="44">
        <v>21719</v>
      </c>
    </row>
    <row r="21721" spans="20:20" x14ac:dyDescent="0.35">
      <c r="T21721" s="44">
        <v>21720</v>
      </c>
    </row>
    <row r="21722" spans="20:20" x14ac:dyDescent="0.35">
      <c r="T21722" s="44">
        <v>21721</v>
      </c>
    </row>
    <row r="21723" spans="20:20" x14ac:dyDescent="0.35">
      <c r="T21723" s="44">
        <v>21722</v>
      </c>
    </row>
    <row r="21724" spans="20:20" x14ac:dyDescent="0.35">
      <c r="T21724" s="44">
        <v>21723</v>
      </c>
    </row>
    <row r="21725" spans="20:20" x14ac:dyDescent="0.35">
      <c r="T21725" s="44">
        <v>21724</v>
      </c>
    </row>
    <row r="21726" spans="20:20" x14ac:dyDescent="0.35">
      <c r="T21726" s="44">
        <v>21725</v>
      </c>
    </row>
    <row r="21727" spans="20:20" x14ac:dyDescent="0.35">
      <c r="T21727" s="44">
        <v>21726</v>
      </c>
    </row>
    <row r="21728" spans="20:20" x14ac:dyDescent="0.35">
      <c r="T21728" s="44">
        <v>21727</v>
      </c>
    </row>
    <row r="21729" spans="20:20" x14ac:dyDescent="0.35">
      <c r="T21729" s="44">
        <v>21728</v>
      </c>
    </row>
    <row r="21730" spans="20:20" x14ac:dyDescent="0.35">
      <c r="T21730" s="44">
        <v>21729</v>
      </c>
    </row>
    <row r="21731" spans="20:20" x14ac:dyDescent="0.35">
      <c r="T21731" s="44">
        <v>21730</v>
      </c>
    </row>
    <row r="21732" spans="20:20" x14ac:dyDescent="0.35">
      <c r="T21732" s="44">
        <v>21731</v>
      </c>
    </row>
    <row r="21733" spans="20:20" x14ac:dyDescent="0.35">
      <c r="T21733" s="44">
        <v>21732</v>
      </c>
    </row>
    <row r="21734" spans="20:20" x14ac:dyDescent="0.35">
      <c r="T21734" s="44">
        <v>21733</v>
      </c>
    </row>
    <row r="21735" spans="20:20" x14ac:dyDescent="0.35">
      <c r="T21735" s="44">
        <v>21734</v>
      </c>
    </row>
    <row r="21736" spans="20:20" x14ac:dyDescent="0.35">
      <c r="T21736" s="44">
        <v>21735</v>
      </c>
    </row>
    <row r="21737" spans="20:20" x14ac:dyDescent="0.35">
      <c r="T21737" s="44">
        <v>21736</v>
      </c>
    </row>
    <row r="21738" spans="20:20" x14ac:dyDescent="0.35">
      <c r="T21738" s="44">
        <v>21737</v>
      </c>
    </row>
    <row r="21739" spans="20:20" x14ac:dyDescent="0.35">
      <c r="T21739" s="44">
        <v>21738</v>
      </c>
    </row>
    <row r="21740" spans="20:20" x14ac:dyDescent="0.35">
      <c r="T21740" s="44">
        <v>21739</v>
      </c>
    </row>
    <row r="21741" spans="20:20" x14ac:dyDescent="0.35">
      <c r="T21741" s="44">
        <v>21740</v>
      </c>
    </row>
    <row r="21742" spans="20:20" x14ac:dyDescent="0.35">
      <c r="T21742" s="44">
        <v>21741</v>
      </c>
    </row>
    <row r="21743" spans="20:20" x14ac:dyDescent="0.35">
      <c r="T21743" s="44">
        <v>21742</v>
      </c>
    </row>
    <row r="21744" spans="20:20" x14ac:dyDescent="0.35">
      <c r="T21744" s="44">
        <v>21743</v>
      </c>
    </row>
    <row r="21745" spans="20:20" x14ac:dyDescent="0.35">
      <c r="T21745" s="44">
        <v>21744</v>
      </c>
    </row>
    <row r="21746" spans="20:20" x14ac:dyDescent="0.35">
      <c r="T21746" s="44">
        <v>21745</v>
      </c>
    </row>
    <row r="21747" spans="20:20" x14ac:dyDescent="0.35">
      <c r="T21747" s="44">
        <v>21746</v>
      </c>
    </row>
    <row r="21748" spans="20:20" x14ac:dyDescent="0.35">
      <c r="T21748" s="44">
        <v>21747</v>
      </c>
    </row>
    <row r="21749" spans="20:20" x14ac:dyDescent="0.35">
      <c r="T21749" s="44">
        <v>21748</v>
      </c>
    </row>
    <row r="21750" spans="20:20" x14ac:dyDescent="0.35">
      <c r="T21750" s="44">
        <v>21749</v>
      </c>
    </row>
    <row r="21751" spans="20:20" x14ac:dyDescent="0.35">
      <c r="T21751" s="44">
        <v>21750</v>
      </c>
    </row>
    <row r="21752" spans="20:20" x14ac:dyDescent="0.35">
      <c r="T21752" s="44">
        <v>21751</v>
      </c>
    </row>
    <row r="21753" spans="20:20" x14ac:dyDescent="0.35">
      <c r="T21753" s="44">
        <v>21752</v>
      </c>
    </row>
    <row r="21754" spans="20:20" x14ac:dyDescent="0.35">
      <c r="T21754" s="44">
        <v>21753</v>
      </c>
    </row>
    <row r="21755" spans="20:20" x14ac:dyDescent="0.35">
      <c r="T21755" s="44">
        <v>21754</v>
      </c>
    </row>
    <row r="21756" spans="20:20" x14ac:dyDescent="0.35">
      <c r="T21756" s="44">
        <v>21755</v>
      </c>
    </row>
    <row r="21757" spans="20:20" x14ac:dyDescent="0.35">
      <c r="T21757" s="44">
        <v>21756</v>
      </c>
    </row>
    <row r="21758" spans="20:20" x14ac:dyDescent="0.35">
      <c r="T21758" s="44">
        <v>21757</v>
      </c>
    </row>
    <row r="21759" spans="20:20" x14ac:dyDescent="0.35">
      <c r="T21759" s="44">
        <v>21758</v>
      </c>
    </row>
    <row r="21760" spans="20:20" x14ac:dyDescent="0.35">
      <c r="T21760" s="44">
        <v>21759</v>
      </c>
    </row>
    <row r="21761" spans="20:20" x14ac:dyDescent="0.35">
      <c r="T21761" s="44">
        <v>21760</v>
      </c>
    </row>
    <row r="21762" spans="20:20" x14ac:dyDescent="0.35">
      <c r="T21762" s="44">
        <v>21761</v>
      </c>
    </row>
    <row r="21763" spans="20:20" x14ac:dyDescent="0.35">
      <c r="T21763" s="44">
        <v>21762</v>
      </c>
    </row>
    <row r="21764" spans="20:20" x14ac:dyDescent="0.35">
      <c r="T21764" s="44">
        <v>21763</v>
      </c>
    </row>
    <row r="21765" spans="20:20" x14ac:dyDescent="0.35">
      <c r="T21765" s="44">
        <v>21764</v>
      </c>
    </row>
    <row r="21766" spans="20:20" x14ac:dyDescent="0.35">
      <c r="T21766" s="44">
        <v>21765</v>
      </c>
    </row>
    <row r="21767" spans="20:20" x14ac:dyDescent="0.35">
      <c r="T21767" s="44">
        <v>21766</v>
      </c>
    </row>
    <row r="21768" spans="20:20" x14ac:dyDescent="0.35">
      <c r="T21768" s="44">
        <v>21767</v>
      </c>
    </row>
    <row r="21769" spans="20:20" x14ac:dyDescent="0.35">
      <c r="T21769" s="44">
        <v>21768</v>
      </c>
    </row>
    <row r="21770" spans="20:20" x14ac:dyDescent="0.35">
      <c r="T21770" s="44">
        <v>21769</v>
      </c>
    </row>
    <row r="21771" spans="20:20" x14ac:dyDescent="0.35">
      <c r="T21771" s="44">
        <v>21770</v>
      </c>
    </row>
    <row r="21772" spans="20:20" x14ac:dyDescent="0.35">
      <c r="T21772" s="44">
        <v>21771</v>
      </c>
    </row>
    <row r="21773" spans="20:20" x14ac:dyDescent="0.35">
      <c r="T21773" s="44">
        <v>21772</v>
      </c>
    </row>
    <row r="21774" spans="20:20" x14ac:dyDescent="0.35">
      <c r="T21774" s="44">
        <v>21773</v>
      </c>
    </row>
    <row r="21775" spans="20:20" x14ac:dyDescent="0.35">
      <c r="T21775" s="44">
        <v>21774</v>
      </c>
    </row>
    <row r="21776" spans="20:20" x14ac:dyDescent="0.35">
      <c r="T21776" s="44">
        <v>21775</v>
      </c>
    </row>
    <row r="21777" spans="20:20" x14ac:dyDescent="0.35">
      <c r="T21777" s="44">
        <v>21776</v>
      </c>
    </row>
    <row r="21778" spans="20:20" x14ac:dyDescent="0.35">
      <c r="T21778" s="44">
        <v>21777</v>
      </c>
    </row>
    <row r="21779" spans="20:20" x14ac:dyDescent="0.35">
      <c r="T21779" s="44">
        <v>21778</v>
      </c>
    </row>
    <row r="21780" spans="20:20" x14ac:dyDescent="0.35">
      <c r="T21780" s="44">
        <v>21779</v>
      </c>
    </row>
    <row r="21781" spans="20:20" x14ac:dyDescent="0.35">
      <c r="T21781" s="44">
        <v>21780</v>
      </c>
    </row>
    <row r="21782" spans="20:20" x14ac:dyDescent="0.35">
      <c r="T21782" s="44">
        <v>21781</v>
      </c>
    </row>
    <row r="21783" spans="20:20" x14ac:dyDescent="0.35">
      <c r="T21783" s="44">
        <v>21782</v>
      </c>
    </row>
    <row r="21784" spans="20:20" x14ac:dyDescent="0.35">
      <c r="T21784" s="44">
        <v>21783</v>
      </c>
    </row>
    <row r="21785" spans="20:20" x14ac:dyDescent="0.35">
      <c r="T21785" s="44">
        <v>21784</v>
      </c>
    </row>
    <row r="21786" spans="20:20" x14ac:dyDescent="0.35">
      <c r="T21786" s="44">
        <v>21785</v>
      </c>
    </row>
    <row r="21787" spans="20:20" x14ac:dyDescent="0.35">
      <c r="T21787" s="44">
        <v>21786</v>
      </c>
    </row>
    <row r="21788" spans="20:20" x14ac:dyDescent="0.35">
      <c r="T21788" s="44">
        <v>21787</v>
      </c>
    </row>
    <row r="21789" spans="20:20" x14ac:dyDescent="0.35">
      <c r="T21789" s="44">
        <v>21788</v>
      </c>
    </row>
    <row r="21790" spans="20:20" x14ac:dyDescent="0.35">
      <c r="T21790" s="44">
        <v>21789</v>
      </c>
    </row>
    <row r="21791" spans="20:20" x14ac:dyDescent="0.35">
      <c r="T21791" s="44">
        <v>21790</v>
      </c>
    </row>
    <row r="21792" spans="20:20" x14ac:dyDescent="0.35">
      <c r="T21792" s="44">
        <v>21791</v>
      </c>
    </row>
    <row r="21793" spans="20:20" x14ac:dyDescent="0.35">
      <c r="T21793" s="44">
        <v>21792</v>
      </c>
    </row>
    <row r="21794" spans="20:20" x14ac:dyDescent="0.35">
      <c r="T21794" s="44">
        <v>21793</v>
      </c>
    </row>
    <row r="21795" spans="20:20" x14ac:dyDescent="0.35">
      <c r="T21795" s="44">
        <v>21794</v>
      </c>
    </row>
    <row r="21796" spans="20:20" x14ac:dyDescent="0.35">
      <c r="T21796" s="44">
        <v>21795</v>
      </c>
    </row>
    <row r="21797" spans="20:20" x14ac:dyDescent="0.35">
      <c r="T21797" s="44">
        <v>21796</v>
      </c>
    </row>
    <row r="21798" spans="20:20" x14ac:dyDescent="0.35">
      <c r="T21798" s="44">
        <v>21797</v>
      </c>
    </row>
    <row r="21799" spans="20:20" x14ac:dyDescent="0.35">
      <c r="T21799" s="44">
        <v>21798</v>
      </c>
    </row>
    <row r="21800" spans="20:20" x14ac:dyDescent="0.35">
      <c r="T21800" s="44">
        <v>21799</v>
      </c>
    </row>
    <row r="21801" spans="20:20" x14ac:dyDescent="0.35">
      <c r="T21801" s="44">
        <v>21800</v>
      </c>
    </row>
    <row r="21802" spans="20:20" x14ac:dyDescent="0.35">
      <c r="T21802" s="44">
        <v>21801</v>
      </c>
    </row>
    <row r="21803" spans="20:20" x14ac:dyDescent="0.35">
      <c r="T21803" s="44">
        <v>21802</v>
      </c>
    </row>
    <row r="21804" spans="20:20" x14ac:dyDescent="0.35">
      <c r="T21804" s="44">
        <v>21803</v>
      </c>
    </row>
    <row r="21805" spans="20:20" x14ac:dyDescent="0.35">
      <c r="T21805" s="44">
        <v>21804</v>
      </c>
    </row>
    <row r="21806" spans="20:20" x14ac:dyDescent="0.35">
      <c r="T21806" s="44">
        <v>21805</v>
      </c>
    </row>
    <row r="21807" spans="20:20" x14ac:dyDescent="0.35">
      <c r="T21807" s="44">
        <v>21806</v>
      </c>
    </row>
    <row r="21808" spans="20:20" x14ac:dyDescent="0.35">
      <c r="T21808" s="44">
        <v>21807</v>
      </c>
    </row>
    <row r="21809" spans="20:20" x14ac:dyDescent="0.35">
      <c r="T21809" s="44">
        <v>21808</v>
      </c>
    </row>
    <row r="21810" spans="20:20" x14ac:dyDescent="0.35">
      <c r="T21810" s="44">
        <v>21809</v>
      </c>
    </row>
    <row r="21811" spans="20:20" x14ac:dyDescent="0.35">
      <c r="T21811" s="44">
        <v>21810</v>
      </c>
    </row>
    <row r="21812" spans="20:20" x14ac:dyDescent="0.35">
      <c r="T21812" s="44">
        <v>21811</v>
      </c>
    </row>
    <row r="21813" spans="20:20" x14ac:dyDescent="0.35">
      <c r="T21813" s="44">
        <v>21812</v>
      </c>
    </row>
    <row r="21814" spans="20:20" x14ac:dyDescent="0.35">
      <c r="T21814" s="44">
        <v>21813</v>
      </c>
    </row>
    <row r="21815" spans="20:20" x14ac:dyDescent="0.35">
      <c r="T21815" s="44">
        <v>21814</v>
      </c>
    </row>
    <row r="21816" spans="20:20" x14ac:dyDescent="0.35">
      <c r="T21816" s="44">
        <v>21815</v>
      </c>
    </row>
    <row r="21817" spans="20:20" x14ac:dyDescent="0.35">
      <c r="T21817" s="44">
        <v>21816</v>
      </c>
    </row>
    <row r="21818" spans="20:20" x14ac:dyDescent="0.35">
      <c r="T21818" s="44">
        <v>21817</v>
      </c>
    </row>
    <row r="21819" spans="20:20" x14ac:dyDescent="0.35">
      <c r="T21819" s="44">
        <v>21818</v>
      </c>
    </row>
    <row r="21820" spans="20:20" x14ac:dyDescent="0.35">
      <c r="T21820" s="44">
        <v>21819</v>
      </c>
    </row>
    <row r="21821" spans="20:20" x14ac:dyDescent="0.35">
      <c r="T21821" s="44">
        <v>21820</v>
      </c>
    </row>
    <row r="21822" spans="20:20" x14ac:dyDescent="0.35">
      <c r="T21822" s="44">
        <v>21821</v>
      </c>
    </row>
    <row r="21823" spans="20:20" x14ac:dyDescent="0.35">
      <c r="T21823" s="44">
        <v>21822</v>
      </c>
    </row>
    <row r="21824" spans="20:20" x14ac:dyDescent="0.35">
      <c r="T21824" s="44">
        <v>21823</v>
      </c>
    </row>
    <row r="21825" spans="20:20" x14ac:dyDescent="0.35">
      <c r="T21825" s="44">
        <v>21824</v>
      </c>
    </row>
    <row r="21826" spans="20:20" x14ac:dyDescent="0.35">
      <c r="T21826" s="44">
        <v>21825</v>
      </c>
    </row>
    <row r="21827" spans="20:20" x14ac:dyDescent="0.35">
      <c r="T21827" s="44">
        <v>21826</v>
      </c>
    </row>
    <row r="21828" spans="20:20" x14ac:dyDescent="0.35">
      <c r="T21828" s="44">
        <v>21827</v>
      </c>
    </row>
    <row r="21829" spans="20:20" x14ac:dyDescent="0.35">
      <c r="T21829" s="44">
        <v>21828</v>
      </c>
    </row>
    <row r="21830" spans="20:20" x14ac:dyDescent="0.35">
      <c r="T21830" s="44">
        <v>21829</v>
      </c>
    </row>
    <row r="21831" spans="20:20" x14ac:dyDescent="0.35">
      <c r="T21831" s="44">
        <v>21830</v>
      </c>
    </row>
    <row r="21832" spans="20:20" x14ac:dyDescent="0.35">
      <c r="T21832" s="44">
        <v>21831</v>
      </c>
    </row>
    <row r="21833" spans="20:20" x14ac:dyDescent="0.35">
      <c r="T21833" s="44">
        <v>21832</v>
      </c>
    </row>
    <row r="21834" spans="20:20" x14ac:dyDescent="0.35">
      <c r="T21834" s="44">
        <v>21833</v>
      </c>
    </row>
    <row r="21835" spans="20:20" x14ac:dyDescent="0.35">
      <c r="T21835" s="44">
        <v>21834</v>
      </c>
    </row>
    <row r="21836" spans="20:20" x14ac:dyDescent="0.35">
      <c r="T21836" s="44">
        <v>21835</v>
      </c>
    </row>
    <row r="21837" spans="20:20" x14ac:dyDescent="0.35">
      <c r="T21837" s="44">
        <v>21836</v>
      </c>
    </row>
    <row r="21838" spans="20:20" x14ac:dyDescent="0.35">
      <c r="T21838" s="44">
        <v>21837</v>
      </c>
    </row>
    <row r="21839" spans="20:20" x14ac:dyDescent="0.35">
      <c r="T21839" s="44">
        <v>21838</v>
      </c>
    </row>
    <row r="21840" spans="20:20" x14ac:dyDescent="0.35">
      <c r="T21840" s="44">
        <v>21839</v>
      </c>
    </row>
    <row r="21841" spans="20:20" x14ac:dyDescent="0.35">
      <c r="T21841" s="44">
        <v>21840</v>
      </c>
    </row>
    <row r="21842" spans="20:20" x14ac:dyDescent="0.35">
      <c r="T21842" s="44">
        <v>21841</v>
      </c>
    </row>
    <row r="21843" spans="20:20" x14ac:dyDescent="0.35">
      <c r="T21843" s="44">
        <v>21842</v>
      </c>
    </row>
    <row r="21844" spans="20:20" x14ac:dyDescent="0.35">
      <c r="T21844" s="44">
        <v>21843</v>
      </c>
    </row>
    <row r="21845" spans="20:20" x14ac:dyDescent="0.35">
      <c r="T21845" s="44">
        <v>21844</v>
      </c>
    </row>
    <row r="21846" spans="20:20" x14ac:dyDescent="0.35">
      <c r="T21846" s="44">
        <v>21845</v>
      </c>
    </row>
    <row r="21847" spans="20:20" x14ac:dyDescent="0.35">
      <c r="T21847" s="44">
        <v>21846</v>
      </c>
    </row>
    <row r="21848" spans="20:20" x14ac:dyDescent="0.35">
      <c r="T21848" s="44">
        <v>21847</v>
      </c>
    </row>
    <row r="21849" spans="20:20" x14ac:dyDescent="0.35">
      <c r="T21849" s="44">
        <v>21848</v>
      </c>
    </row>
    <row r="21850" spans="20:20" x14ac:dyDescent="0.35">
      <c r="T21850" s="44">
        <v>21849</v>
      </c>
    </row>
    <row r="21851" spans="20:20" x14ac:dyDescent="0.35">
      <c r="T21851" s="44">
        <v>21850</v>
      </c>
    </row>
    <row r="21852" spans="20:20" x14ac:dyDescent="0.35">
      <c r="T21852" s="44">
        <v>21851</v>
      </c>
    </row>
    <row r="21853" spans="20:20" x14ac:dyDescent="0.35">
      <c r="T21853" s="44">
        <v>21852</v>
      </c>
    </row>
    <row r="21854" spans="20:20" x14ac:dyDescent="0.35">
      <c r="T21854" s="44">
        <v>21853</v>
      </c>
    </row>
    <row r="21855" spans="20:20" x14ac:dyDescent="0.35">
      <c r="T21855" s="44">
        <v>21854</v>
      </c>
    </row>
    <row r="21856" spans="20:20" x14ac:dyDescent="0.35">
      <c r="T21856" s="44">
        <v>21855</v>
      </c>
    </row>
    <row r="21857" spans="20:20" x14ac:dyDescent="0.35">
      <c r="T21857" s="44">
        <v>21856</v>
      </c>
    </row>
    <row r="21858" spans="20:20" x14ac:dyDescent="0.35">
      <c r="T21858" s="44">
        <v>21857</v>
      </c>
    </row>
    <row r="21859" spans="20:20" x14ac:dyDescent="0.35">
      <c r="T21859" s="44">
        <v>21858</v>
      </c>
    </row>
    <row r="21860" spans="20:20" x14ac:dyDescent="0.35">
      <c r="T21860" s="44">
        <v>21859</v>
      </c>
    </row>
    <row r="21861" spans="20:20" x14ac:dyDescent="0.35">
      <c r="T21861" s="44">
        <v>21860</v>
      </c>
    </row>
    <row r="21862" spans="20:20" x14ac:dyDescent="0.35">
      <c r="T21862" s="44">
        <v>21861</v>
      </c>
    </row>
    <row r="21863" spans="20:20" x14ac:dyDescent="0.35">
      <c r="T21863" s="44">
        <v>21862</v>
      </c>
    </row>
    <row r="21864" spans="20:20" x14ac:dyDescent="0.35">
      <c r="T21864" s="44">
        <v>21863</v>
      </c>
    </row>
    <row r="21865" spans="20:20" x14ac:dyDescent="0.35">
      <c r="T21865" s="44">
        <v>21864</v>
      </c>
    </row>
    <row r="21866" spans="20:20" x14ac:dyDescent="0.35">
      <c r="T21866" s="44">
        <v>21865</v>
      </c>
    </row>
    <row r="21867" spans="20:20" x14ac:dyDescent="0.35">
      <c r="T21867" s="44">
        <v>21866</v>
      </c>
    </row>
    <row r="21868" spans="20:20" x14ac:dyDescent="0.35">
      <c r="T21868" s="44">
        <v>21867</v>
      </c>
    </row>
    <row r="21869" spans="20:20" x14ac:dyDescent="0.35">
      <c r="T21869" s="44">
        <v>21868</v>
      </c>
    </row>
    <row r="21870" spans="20:20" x14ac:dyDescent="0.35">
      <c r="T21870" s="44">
        <v>21869</v>
      </c>
    </row>
    <row r="21871" spans="20:20" x14ac:dyDescent="0.35">
      <c r="T21871" s="44">
        <v>21870</v>
      </c>
    </row>
    <row r="21872" spans="20:20" x14ac:dyDescent="0.35">
      <c r="T21872" s="44">
        <v>21871</v>
      </c>
    </row>
    <row r="21873" spans="20:20" x14ac:dyDescent="0.35">
      <c r="T21873" s="44">
        <v>21872</v>
      </c>
    </row>
    <row r="21874" spans="20:20" x14ac:dyDescent="0.35">
      <c r="T21874" s="44">
        <v>21873</v>
      </c>
    </row>
    <row r="21875" spans="20:20" x14ac:dyDescent="0.35">
      <c r="T21875" s="44">
        <v>21874</v>
      </c>
    </row>
    <row r="21876" spans="20:20" x14ac:dyDescent="0.35">
      <c r="T21876" s="44">
        <v>21875</v>
      </c>
    </row>
    <row r="21877" spans="20:20" x14ac:dyDescent="0.35">
      <c r="T21877" s="44">
        <v>21876</v>
      </c>
    </row>
    <row r="21878" spans="20:20" x14ac:dyDescent="0.35">
      <c r="T21878" s="44">
        <v>21877</v>
      </c>
    </row>
    <row r="21879" spans="20:20" x14ac:dyDescent="0.35">
      <c r="T21879" s="44">
        <v>21878</v>
      </c>
    </row>
    <row r="21880" spans="20:20" x14ac:dyDescent="0.35">
      <c r="T21880" s="44">
        <v>21879</v>
      </c>
    </row>
    <row r="21881" spans="20:20" x14ac:dyDescent="0.35">
      <c r="T21881" s="44">
        <v>21880</v>
      </c>
    </row>
    <row r="21882" spans="20:20" x14ac:dyDescent="0.35">
      <c r="T21882" s="44">
        <v>21881</v>
      </c>
    </row>
    <row r="21883" spans="20:20" x14ac:dyDescent="0.35">
      <c r="T21883" s="44">
        <v>21882</v>
      </c>
    </row>
    <row r="21884" spans="20:20" x14ac:dyDescent="0.35">
      <c r="T21884" s="44">
        <v>21883</v>
      </c>
    </row>
    <row r="21885" spans="20:20" x14ac:dyDescent="0.35">
      <c r="T21885" s="44">
        <v>21884</v>
      </c>
    </row>
    <row r="21886" spans="20:20" x14ac:dyDescent="0.35">
      <c r="T21886" s="44">
        <v>21885</v>
      </c>
    </row>
    <row r="21887" spans="20:20" x14ac:dyDescent="0.35">
      <c r="T21887" s="44">
        <v>21886</v>
      </c>
    </row>
    <row r="21888" spans="20:20" x14ac:dyDescent="0.35">
      <c r="T21888" s="44">
        <v>21887</v>
      </c>
    </row>
    <row r="21889" spans="20:20" x14ac:dyDescent="0.35">
      <c r="T21889" s="44">
        <v>21888</v>
      </c>
    </row>
    <row r="21890" spans="20:20" x14ac:dyDescent="0.35">
      <c r="T21890" s="44">
        <v>21889</v>
      </c>
    </row>
    <row r="21891" spans="20:20" x14ac:dyDescent="0.35">
      <c r="T21891" s="44">
        <v>21890</v>
      </c>
    </row>
    <row r="21892" spans="20:20" x14ac:dyDescent="0.35">
      <c r="T21892" s="44">
        <v>21891</v>
      </c>
    </row>
    <row r="21893" spans="20:20" x14ac:dyDescent="0.35">
      <c r="T21893" s="44">
        <v>21892</v>
      </c>
    </row>
    <row r="21894" spans="20:20" x14ac:dyDescent="0.35">
      <c r="T21894" s="44">
        <v>21893</v>
      </c>
    </row>
    <row r="21895" spans="20:20" x14ac:dyDescent="0.35">
      <c r="T21895" s="44">
        <v>21894</v>
      </c>
    </row>
    <row r="21896" spans="20:20" x14ac:dyDescent="0.35">
      <c r="T21896" s="44">
        <v>21895</v>
      </c>
    </row>
    <row r="21897" spans="20:20" x14ac:dyDescent="0.35">
      <c r="T21897" s="44">
        <v>21896</v>
      </c>
    </row>
    <row r="21898" spans="20:20" x14ac:dyDescent="0.35">
      <c r="T21898" s="44">
        <v>21897</v>
      </c>
    </row>
    <row r="21899" spans="20:20" x14ac:dyDescent="0.35">
      <c r="T21899" s="44">
        <v>21898</v>
      </c>
    </row>
    <row r="21900" spans="20:20" x14ac:dyDescent="0.35">
      <c r="T21900" s="44">
        <v>21899</v>
      </c>
    </row>
    <row r="21901" spans="20:20" x14ac:dyDescent="0.35">
      <c r="T21901" s="44">
        <v>21900</v>
      </c>
    </row>
    <row r="21902" spans="20:20" x14ac:dyDescent="0.35">
      <c r="T21902" s="44">
        <v>21901</v>
      </c>
    </row>
    <row r="21903" spans="20:20" x14ac:dyDescent="0.35">
      <c r="T21903" s="44">
        <v>21902</v>
      </c>
    </row>
    <row r="21904" spans="20:20" x14ac:dyDescent="0.35">
      <c r="T21904" s="44">
        <v>21903</v>
      </c>
    </row>
    <row r="21905" spans="20:20" x14ac:dyDescent="0.35">
      <c r="T21905" s="44">
        <v>21904</v>
      </c>
    </row>
    <row r="21906" spans="20:20" x14ac:dyDescent="0.35">
      <c r="T21906" s="44">
        <v>21905</v>
      </c>
    </row>
    <row r="21907" spans="20:20" x14ac:dyDescent="0.35">
      <c r="T21907" s="44">
        <v>21906</v>
      </c>
    </row>
    <row r="21908" spans="20:20" x14ac:dyDescent="0.35">
      <c r="T21908" s="44">
        <v>21907</v>
      </c>
    </row>
    <row r="21909" spans="20:20" x14ac:dyDescent="0.35">
      <c r="T21909" s="44">
        <v>21908</v>
      </c>
    </row>
    <row r="21910" spans="20:20" x14ac:dyDescent="0.35">
      <c r="T21910" s="44">
        <v>21909</v>
      </c>
    </row>
    <row r="21911" spans="20:20" x14ac:dyDescent="0.35">
      <c r="T21911" s="44">
        <v>21910</v>
      </c>
    </row>
    <row r="21912" spans="20:20" x14ac:dyDescent="0.35">
      <c r="T21912" s="44">
        <v>21911</v>
      </c>
    </row>
    <row r="21913" spans="20:20" x14ac:dyDescent="0.35">
      <c r="T21913" s="44">
        <v>21912</v>
      </c>
    </row>
    <row r="21914" spans="20:20" x14ac:dyDescent="0.35">
      <c r="T21914" s="44">
        <v>21913</v>
      </c>
    </row>
    <row r="21915" spans="20:20" x14ac:dyDescent="0.35">
      <c r="T21915" s="44">
        <v>21914</v>
      </c>
    </row>
    <row r="21916" spans="20:20" x14ac:dyDescent="0.35">
      <c r="T21916" s="44">
        <v>21915</v>
      </c>
    </row>
    <row r="21917" spans="20:20" x14ac:dyDescent="0.35">
      <c r="T21917" s="44">
        <v>21916</v>
      </c>
    </row>
    <row r="21918" spans="20:20" x14ac:dyDescent="0.35">
      <c r="T21918" s="44">
        <v>21917</v>
      </c>
    </row>
    <row r="21919" spans="20:20" x14ac:dyDescent="0.35">
      <c r="T21919" s="44">
        <v>21918</v>
      </c>
    </row>
    <row r="21920" spans="20:20" x14ac:dyDescent="0.35">
      <c r="T21920" s="44">
        <v>21919</v>
      </c>
    </row>
    <row r="21921" spans="20:20" x14ac:dyDescent="0.35">
      <c r="T21921" s="44">
        <v>21920</v>
      </c>
    </row>
    <row r="21922" spans="20:20" x14ac:dyDescent="0.35">
      <c r="T21922" s="44">
        <v>21921</v>
      </c>
    </row>
    <row r="21923" spans="20:20" x14ac:dyDescent="0.35">
      <c r="T21923" s="44">
        <v>21922</v>
      </c>
    </row>
    <row r="21924" spans="20:20" x14ac:dyDescent="0.35">
      <c r="T21924" s="44">
        <v>21923</v>
      </c>
    </row>
    <row r="21925" spans="20:20" x14ac:dyDescent="0.35">
      <c r="T21925" s="44">
        <v>21924</v>
      </c>
    </row>
    <row r="21926" spans="20:20" x14ac:dyDescent="0.35">
      <c r="T21926" s="44">
        <v>21925</v>
      </c>
    </row>
    <row r="21927" spans="20:20" x14ac:dyDescent="0.35">
      <c r="T21927" s="44">
        <v>21926</v>
      </c>
    </row>
    <row r="21928" spans="20:20" x14ac:dyDescent="0.35">
      <c r="T21928" s="44">
        <v>21927</v>
      </c>
    </row>
    <row r="21929" spans="20:20" x14ac:dyDescent="0.35">
      <c r="T21929" s="44">
        <v>21928</v>
      </c>
    </row>
    <row r="21930" spans="20:20" x14ac:dyDescent="0.35">
      <c r="T21930" s="44">
        <v>21929</v>
      </c>
    </row>
    <row r="21931" spans="20:20" x14ac:dyDescent="0.35">
      <c r="T21931" s="44">
        <v>21930</v>
      </c>
    </row>
    <row r="21932" spans="20:20" x14ac:dyDescent="0.35">
      <c r="T21932" s="44">
        <v>21931</v>
      </c>
    </row>
    <row r="21933" spans="20:20" x14ac:dyDescent="0.35">
      <c r="T21933" s="44">
        <v>21932</v>
      </c>
    </row>
    <row r="21934" spans="20:20" x14ac:dyDescent="0.35">
      <c r="T21934" s="44">
        <v>21933</v>
      </c>
    </row>
    <row r="21935" spans="20:20" x14ac:dyDescent="0.35">
      <c r="T21935" s="44">
        <v>21934</v>
      </c>
    </row>
    <row r="21936" spans="20:20" x14ac:dyDescent="0.35">
      <c r="T21936" s="44">
        <v>21935</v>
      </c>
    </row>
    <row r="21937" spans="20:20" x14ac:dyDescent="0.35">
      <c r="T21937" s="44">
        <v>21936</v>
      </c>
    </row>
    <row r="21938" spans="20:20" x14ac:dyDescent="0.35">
      <c r="T21938" s="44">
        <v>21937</v>
      </c>
    </row>
    <row r="21939" spans="20:20" x14ac:dyDescent="0.35">
      <c r="T21939" s="44">
        <v>21938</v>
      </c>
    </row>
    <row r="21940" spans="20:20" x14ac:dyDescent="0.35">
      <c r="T21940" s="44">
        <v>21939</v>
      </c>
    </row>
    <row r="21941" spans="20:20" x14ac:dyDescent="0.35">
      <c r="T21941" s="44">
        <v>21940</v>
      </c>
    </row>
    <row r="21942" spans="20:20" x14ac:dyDescent="0.35">
      <c r="T21942" s="44">
        <v>21941</v>
      </c>
    </row>
    <row r="21943" spans="20:20" x14ac:dyDescent="0.35">
      <c r="T21943" s="44">
        <v>21942</v>
      </c>
    </row>
    <row r="21944" spans="20:20" x14ac:dyDescent="0.35">
      <c r="T21944" s="44">
        <v>21943</v>
      </c>
    </row>
    <row r="21945" spans="20:20" x14ac:dyDescent="0.35">
      <c r="T21945" s="44">
        <v>21944</v>
      </c>
    </row>
    <row r="21946" spans="20:20" x14ac:dyDescent="0.35">
      <c r="T21946" s="44">
        <v>21945</v>
      </c>
    </row>
    <row r="21947" spans="20:20" x14ac:dyDescent="0.35">
      <c r="T21947" s="44">
        <v>21946</v>
      </c>
    </row>
    <row r="21948" spans="20:20" x14ac:dyDescent="0.35">
      <c r="T21948" s="44">
        <v>21947</v>
      </c>
    </row>
    <row r="21949" spans="20:20" x14ac:dyDescent="0.35">
      <c r="T21949" s="44">
        <v>21948</v>
      </c>
    </row>
    <row r="21950" spans="20:20" x14ac:dyDescent="0.35">
      <c r="T21950" s="44">
        <v>21949</v>
      </c>
    </row>
    <row r="21951" spans="20:20" x14ac:dyDescent="0.35">
      <c r="T21951" s="44">
        <v>21950</v>
      </c>
    </row>
    <row r="21952" spans="20:20" x14ac:dyDescent="0.35">
      <c r="T21952" s="44">
        <v>21951</v>
      </c>
    </row>
    <row r="21953" spans="20:20" x14ac:dyDescent="0.35">
      <c r="T21953" s="44">
        <v>21952</v>
      </c>
    </row>
    <row r="21954" spans="20:20" x14ac:dyDescent="0.35">
      <c r="T21954" s="44">
        <v>21953</v>
      </c>
    </row>
    <row r="21955" spans="20:20" x14ac:dyDescent="0.35">
      <c r="T21955" s="44">
        <v>21954</v>
      </c>
    </row>
    <row r="21956" spans="20:20" x14ac:dyDescent="0.35">
      <c r="T21956" s="44">
        <v>21955</v>
      </c>
    </row>
    <row r="21957" spans="20:20" x14ac:dyDescent="0.35">
      <c r="T21957" s="44">
        <v>21956</v>
      </c>
    </row>
    <row r="21958" spans="20:20" x14ac:dyDescent="0.35">
      <c r="T21958" s="44">
        <v>21957</v>
      </c>
    </row>
    <row r="21959" spans="20:20" x14ac:dyDescent="0.35">
      <c r="T21959" s="44">
        <v>21958</v>
      </c>
    </row>
    <row r="21960" spans="20:20" x14ac:dyDescent="0.35">
      <c r="T21960" s="44">
        <v>21959</v>
      </c>
    </row>
    <row r="21961" spans="20:20" x14ac:dyDescent="0.35">
      <c r="T21961" s="44">
        <v>21960</v>
      </c>
    </row>
    <row r="21962" spans="20:20" x14ac:dyDescent="0.35">
      <c r="T21962" s="44">
        <v>21961</v>
      </c>
    </row>
    <row r="21963" spans="20:20" x14ac:dyDescent="0.35">
      <c r="T21963" s="44">
        <v>21962</v>
      </c>
    </row>
    <row r="21964" spans="20:20" x14ac:dyDescent="0.35">
      <c r="T21964" s="44">
        <v>21963</v>
      </c>
    </row>
    <row r="21965" spans="20:20" x14ac:dyDescent="0.35">
      <c r="T21965" s="44">
        <v>21964</v>
      </c>
    </row>
    <row r="21966" spans="20:20" x14ac:dyDescent="0.35">
      <c r="T21966" s="44">
        <v>21965</v>
      </c>
    </row>
    <row r="21967" spans="20:20" x14ac:dyDescent="0.35">
      <c r="T21967" s="44">
        <v>21966</v>
      </c>
    </row>
    <row r="21968" spans="20:20" x14ac:dyDescent="0.35">
      <c r="T21968" s="44">
        <v>21967</v>
      </c>
    </row>
    <row r="21969" spans="20:20" x14ac:dyDescent="0.35">
      <c r="T21969" s="44">
        <v>21968</v>
      </c>
    </row>
    <row r="21970" spans="20:20" x14ac:dyDescent="0.35">
      <c r="T21970" s="44">
        <v>21969</v>
      </c>
    </row>
    <row r="21971" spans="20:20" x14ac:dyDescent="0.35">
      <c r="T21971" s="44">
        <v>21970</v>
      </c>
    </row>
    <row r="21972" spans="20:20" x14ac:dyDescent="0.35">
      <c r="T21972" s="44">
        <v>21971</v>
      </c>
    </row>
    <row r="21973" spans="20:20" x14ac:dyDescent="0.35">
      <c r="T21973" s="44">
        <v>21972</v>
      </c>
    </row>
    <row r="21974" spans="20:20" x14ac:dyDescent="0.35">
      <c r="T21974" s="44">
        <v>21973</v>
      </c>
    </row>
    <row r="21975" spans="20:20" x14ac:dyDescent="0.35">
      <c r="T21975" s="44">
        <v>21974</v>
      </c>
    </row>
    <row r="21976" spans="20:20" x14ac:dyDescent="0.35">
      <c r="T21976" s="44">
        <v>21975</v>
      </c>
    </row>
    <row r="21977" spans="20:20" x14ac:dyDescent="0.35">
      <c r="T21977" s="44">
        <v>21976</v>
      </c>
    </row>
    <row r="21978" spans="20:20" x14ac:dyDescent="0.35">
      <c r="T21978" s="44">
        <v>21977</v>
      </c>
    </row>
    <row r="21979" spans="20:20" x14ac:dyDescent="0.35">
      <c r="T21979" s="44">
        <v>21978</v>
      </c>
    </row>
    <row r="21980" spans="20:20" x14ac:dyDescent="0.35">
      <c r="T21980" s="44">
        <v>21979</v>
      </c>
    </row>
    <row r="21981" spans="20:20" x14ac:dyDescent="0.35">
      <c r="T21981" s="44">
        <v>21980</v>
      </c>
    </row>
    <row r="21982" spans="20:20" x14ac:dyDescent="0.35">
      <c r="T21982" s="44">
        <v>21981</v>
      </c>
    </row>
    <row r="21983" spans="20:20" x14ac:dyDescent="0.35">
      <c r="T21983" s="44">
        <v>21982</v>
      </c>
    </row>
    <row r="21984" spans="20:20" x14ac:dyDescent="0.35">
      <c r="T21984" s="44">
        <v>21983</v>
      </c>
    </row>
    <row r="21985" spans="20:20" x14ac:dyDescent="0.35">
      <c r="T21985" s="44">
        <v>21984</v>
      </c>
    </row>
    <row r="21986" spans="20:20" x14ac:dyDescent="0.35">
      <c r="T21986" s="44">
        <v>21985</v>
      </c>
    </row>
    <row r="21987" spans="20:20" x14ac:dyDescent="0.35">
      <c r="T21987" s="44">
        <v>21986</v>
      </c>
    </row>
    <row r="21988" spans="20:20" x14ac:dyDescent="0.35">
      <c r="T21988" s="44">
        <v>21987</v>
      </c>
    </row>
    <row r="21989" spans="20:20" x14ac:dyDescent="0.35">
      <c r="T21989" s="44">
        <v>21988</v>
      </c>
    </row>
    <row r="21990" spans="20:20" x14ac:dyDescent="0.35">
      <c r="T21990" s="44">
        <v>21989</v>
      </c>
    </row>
    <row r="21991" spans="20:20" x14ac:dyDescent="0.35">
      <c r="T21991" s="44">
        <v>21990</v>
      </c>
    </row>
    <row r="21992" spans="20:20" x14ac:dyDescent="0.35">
      <c r="T21992" s="44">
        <v>21991</v>
      </c>
    </row>
    <row r="21993" spans="20:20" x14ac:dyDescent="0.35">
      <c r="T21993" s="44">
        <v>21992</v>
      </c>
    </row>
    <row r="21994" spans="20:20" x14ac:dyDescent="0.35">
      <c r="T21994" s="44">
        <v>21993</v>
      </c>
    </row>
    <row r="21995" spans="20:20" x14ac:dyDescent="0.35">
      <c r="T21995" s="44">
        <v>21994</v>
      </c>
    </row>
    <row r="21996" spans="20:20" x14ac:dyDescent="0.35">
      <c r="T21996" s="44">
        <v>21995</v>
      </c>
    </row>
    <row r="21997" spans="20:20" x14ac:dyDescent="0.35">
      <c r="T21997" s="44">
        <v>21996</v>
      </c>
    </row>
    <row r="21998" spans="20:20" x14ac:dyDescent="0.35">
      <c r="T21998" s="44">
        <v>21997</v>
      </c>
    </row>
    <row r="21999" spans="20:20" x14ac:dyDescent="0.35">
      <c r="T21999" s="44">
        <v>21998</v>
      </c>
    </row>
    <row r="22000" spans="20:20" x14ac:dyDescent="0.35">
      <c r="T22000" s="44">
        <v>21999</v>
      </c>
    </row>
    <row r="22001" spans="20:20" x14ac:dyDescent="0.35">
      <c r="T22001" s="44">
        <v>22000</v>
      </c>
    </row>
    <row r="22002" spans="20:20" x14ac:dyDescent="0.35">
      <c r="T22002" s="44">
        <v>22001</v>
      </c>
    </row>
    <row r="22003" spans="20:20" x14ac:dyDescent="0.35">
      <c r="T22003" s="44">
        <v>22002</v>
      </c>
    </row>
    <row r="22004" spans="20:20" x14ac:dyDescent="0.35">
      <c r="T22004" s="44">
        <v>22003</v>
      </c>
    </row>
    <row r="22005" spans="20:20" x14ac:dyDescent="0.35">
      <c r="T22005" s="44">
        <v>22004</v>
      </c>
    </row>
    <row r="22006" spans="20:20" x14ac:dyDescent="0.35">
      <c r="T22006" s="44">
        <v>22005</v>
      </c>
    </row>
    <row r="22007" spans="20:20" x14ac:dyDescent="0.35">
      <c r="T22007" s="44">
        <v>22006</v>
      </c>
    </row>
    <row r="22008" spans="20:20" x14ac:dyDescent="0.35">
      <c r="T22008" s="44">
        <v>22007</v>
      </c>
    </row>
    <row r="22009" spans="20:20" x14ac:dyDescent="0.35">
      <c r="T22009" s="44">
        <v>22008</v>
      </c>
    </row>
    <row r="22010" spans="20:20" x14ac:dyDescent="0.35">
      <c r="T22010" s="44">
        <v>22009</v>
      </c>
    </row>
    <row r="22011" spans="20:20" x14ac:dyDescent="0.35">
      <c r="T22011" s="44">
        <v>22010</v>
      </c>
    </row>
    <row r="22012" spans="20:20" x14ac:dyDescent="0.35">
      <c r="T22012" s="44">
        <v>22011</v>
      </c>
    </row>
    <row r="22013" spans="20:20" x14ac:dyDescent="0.35">
      <c r="T22013" s="44">
        <v>22012</v>
      </c>
    </row>
    <row r="22014" spans="20:20" x14ac:dyDescent="0.35">
      <c r="T22014" s="44">
        <v>22013</v>
      </c>
    </row>
    <row r="22015" spans="20:20" x14ac:dyDescent="0.35">
      <c r="T22015" s="44">
        <v>22014</v>
      </c>
    </row>
    <row r="22016" spans="20:20" x14ac:dyDescent="0.35">
      <c r="T22016" s="44">
        <v>22015</v>
      </c>
    </row>
    <row r="22017" spans="20:20" x14ac:dyDescent="0.35">
      <c r="T22017" s="44">
        <v>22016</v>
      </c>
    </row>
    <row r="22018" spans="20:20" x14ac:dyDescent="0.35">
      <c r="T22018" s="44">
        <v>22017</v>
      </c>
    </row>
    <row r="22019" spans="20:20" x14ac:dyDescent="0.35">
      <c r="T22019" s="44">
        <v>22018</v>
      </c>
    </row>
    <row r="22020" spans="20:20" x14ac:dyDescent="0.35">
      <c r="T22020" s="44">
        <v>22019</v>
      </c>
    </row>
    <row r="22021" spans="20:20" x14ac:dyDescent="0.35">
      <c r="T22021" s="44">
        <v>22020</v>
      </c>
    </row>
    <row r="22022" spans="20:20" x14ac:dyDescent="0.35">
      <c r="T22022" s="44">
        <v>22021</v>
      </c>
    </row>
    <row r="22023" spans="20:20" x14ac:dyDescent="0.35">
      <c r="T22023" s="44">
        <v>22022</v>
      </c>
    </row>
    <row r="22024" spans="20:20" x14ac:dyDescent="0.35">
      <c r="T22024" s="44">
        <v>22023</v>
      </c>
    </row>
    <row r="22025" spans="20:20" x14ac:dyDescent="0.35">
      <c r="T22025" s="44">
        <v>22024</v>
      </c>
    </row>
    <row r="22026" spans="20:20" x14ac:dyDescent="0.35">
      <c r="T22026" s="44">
        <v>22025</v>
      </c>
    </row>
    <row r="22027" spans="20:20" x14ac:dyDescent="0.35">
      <c r="T22027" s="44">
        <v>22026</v>
      </c>
    </row>
    <row r="22028" spans="20:20" x14ac:dyDescent="0.35">
      <c r="T22028" s="44">
        <v>22027</v>
      </c>
    </row>
    <row r="22029" spans="20:20" x14ac:dyDescent="0.35">
      <c r="T22029" s="44">
        <v>22028</v>
      </c>
    </row>
    <row r="22030" spans="20:20" x14ac:dyDescent="0.35">
      <c r="T22030" s="44">
        <v>22029</v>
      </c>
    </row>
    <row r="22031" spans="20:20" x14ac:dyDescent="0.35">
      <c r="T22031" s="44">
        <v>22030</v>
      </c>
    </row>
    <row r="22032" spans="20:20" x14ac:dyDescent="0.35">
      <c r="T22032" s="44">
        <v>22031</v>
      </c>
    </row>
    <row r="22033" spans="20:20" x14ac:dyDescent="0.35">
      <c r="T22033" s="44">
        <v>22032</v>
      </c>
    </row>
    <row r="22034" spans="20:20" x14ac:dyDescent="0.35">
      <c r="T22034" s="44">
        <v>22033</v>
      </c>
    </row>
    <row r="22035" spans="20:20" x14ac:dyDescent="0.35">
      <c r="T22035" s="44">
        <v>22034</v>
      </c>
    </row>
    <row r="22036" spans="20:20" x14ac:dyDescent="0.35">
      <c r="T22036" s="44">
        <v>22035</v>
      </c>
    </row>
    <row r="22037" spans="20:20" x14ac:dyDescent="0.35">
      <c r="T22037" s="44">
        <v>22036</v>
      </c>
    </row>
    <row r="22038" spans="20:20" x14ac:dyDescent="0.35">
      <c r="T22038" s="44">
        <v>22037</v>
      </c>
    </row>
    <row r="22039" spans="20:20" x14ac:dyDescent="0.35">
      <c r="T22039" s="44">
        <v>22038</v>
      </c>
    </row>
    <row r="22040" spans="20:20" x14ac:dyDescent="0.35">
      <c r="T22040" s="44">
        <v>22039</v>
      </c>
    </row>
    <row r="22041" spans="20:20" x14ac:dyDescent="0.35">
      <c r="T22041" s="44">
        <v>22040</v>
      </c>
    </row>
    <row r="22042" spans="20:20" x14ac:dyDescent="0.35">
      <c r="T22042" s="44">
        <v>22041</v>
      </c>
    </row>
    <row r="22043" spans="20:20" x14ac:dyDescent="0.35">
      <c r="T22043" s="44">
        <v>22042</v>
      </c>
    </row>
    <row r="22044" spans="20:20" x14ac:dyDescent="0.35">
      <c r="T22044" s="44">
        <v>22043</v>
      </c>
    </row>
    <row r="22045" spans="20:20" x14ac:dyDescent="0.35">
      <c r="T22045" s="44">
        <v>22044</v>
      </c>
    </row>
    <row r="22046" spans="20:20" x14ac:dyDescent="0.35">
      <c r="T22046" s="44">
        <v>22045</v>
      </c>
    </row>
    <row r="22047" spans="20:20" x14ac:dyDescent="0.35">
      <c r="T22047" s="44">
        <v>22046</v>
      </c>
    </row>
    <row r="22048" spans="20:20" x14ac:dyDescent="0.35">
      <c r="T22048" s="44">
        <v>22047</v>
      </c>
    </row>
    <row r="22049" spans="20:20" x14ac:dyDescent="0.35">
      <c r="T22049" s="44">
        <v>22048</v>
      </c>
    </row>
    <row r="22050" spans="20:20" x14ac:dyDescent="0.35">
      <c r="T22050" s="44">
        <v>22049</v>
      </c>
    </row>
    <row r="22051" spans="20:20" x14ac:dyDescent="0.35">
      <c r="T22051" s="44">
        <v>22050</v>
      </c>
    </row>
    <row r="22052" spans="20:20" x14ac:dyDescent="0.35">
      <c r="T22052" s="44">
        <v>22051</v>
      </c>
    </row>
    <row r="22053" spans="20:20" x14ac:dyDescent="0.35">
      <c r="T22053" s="44">
        <v>22052</v>
      </c>
    </row>
    <row r="22054" spans="20:20" x14ac:dyDescent="0.35">
      <c r="T22054" s="44">
        <v>22053</v>
      </c>
    </row>
    <row r="22055" spans="20:20" x14ac:dyDescent="0.35">
      <c r="T22055" s="44">
        <v>22054</v>
      </c>
    </row>
    <row r="22056" spans="20:20" x14ac:dyDescent="0.35">
      <c r="T22056" s="44">
        <v>22055</v>
      </c>
    </row>
    <row r="22057" spans="20:20" x14ac:dyDescent="0.35">
      <c r="T22057" s="44">
        <v>22056</v>
      </c>
    </row>
    <row r="22058" spans="20:20" x14ac:dyDescent="0.35">
      <c r="T22058" s="44">
        <v>22057</v>
      </c>
    </row>
    <row r="22059" spans="20:20" x14ac:dyDescent="0.35">
      <c r="T22059" s="44">
        <v>22058</v>
      </c>
    </row>
    <row r="22060" spans="20:20" x14ac:dyDescent="0.35">
      <c r="T22060" s="44">
        <v>22059</v>
      </c>
    </row>
    <row r="22061" spans="20:20" x14ac:dyDescent="0.35">
      <c r="T22061" s="44">
        <v>22060</v>
      </c>
    </row>
    <row r="22062" spans="20:20" x14ac:dyDescent="0.35">
      <c r="T22062" s="44">
        <v>22061</v>
      </c>
    </row>
    <row r="22063" spans="20:20" x14ac:dyDescent="0.35">
      <c r="T22063" s="44">
        <v>22062</v>
      </c>
    </row>
    <row r="22064" spans="20:20" x14ac:dyDescent="0.35">
      <c r="T22064" s="44">
        <v>22063</v>
      </c>
    </row>
    <row r="22065" spans="20:20" x14ac:dyDescent="0.35">
      <c r="T22065" s="44">
        <v>22064</v>
      </c>
    </row>
    <row r="22066" spans="20:20" x14ac:dyDescent="0.35">
      <c r="T22066" s="44">
        <v>22065</v>
      </c>
    </row>
    <row r="22067" spans="20:20" x14ac:dyDescent="0.35">
      <c r="T22067" s="44">
        <v>22066</v>
      </c>
    </row>
    <row r="22068" spans="20:20" x14ac:dyDescent="0.35">
      <c r="T22068" s="44">
        <v>22067</v>
      </c>
    </row>
    <row r="22069" spans="20:20" x14ac:dyDescent="0.35">
      <c r="T22069" s="44">
        <v>22068</v>
      </c>
    </row>
    <row r="22070" spans="20:20" x14ac:dyDescent="0.35">
      <c r="T22070" s="44">
        <v>22069</v>
      </c>
    </row>
    <row r="22071" spans="20:20" x14ac:dyDescent="0.35">
      <c r="T22071" s="44">
        <v>22070</v>
      </c>
    </row>
    <row r="22072" spans="20:20" x14ac:dyDescent="0.35">
      <c r="T22072" s="44">
        <v>22071</v>
      </c>
    </row>
    <row r="22073" spans="20:20" x14ac:dyDescent="0.35">
      <c r="T22073" s="44">
        <v>22072</v>
      </c>
    </row>
    <row r="22074" spans="20:20" x14ac:dyDescent="0.35">
      <c r="T22074" s="44">
        <v>22073</v>
      </c>
    </row>
    <row r="22075" spans="20:20" x14ac:dyDescent="0.35">
      <c r="T22075" s="44">
        <v>22074</v>
      </c>
    </row>
    <row r="22076" spans="20:20" x14ac:dyDescent="0.35">
      <c r="T22076" s="44">
        <v>22075</v>
      </c>
    </row>
    <row r="22077" spans="20:20" x14ac:dyDescent="0.35">
      <c r="T22077" s="44">
        <v>22076</v>
      </c>
    </row>
    <row r="22078" spans="20:20" x14ac:dyDescent="0.35">
      <c r="T22078" s="44">
        <v>22077</v>
      </c>
    </row>
    <row r="22079" spans="20:20" x14ac:dyDescent="0.35">
      <c r="T22079" s="44">
        <v>22078</v>
      </c>
    </row>
    <row r="22080" spans="20:20" x14ac:dyDescent="0.35">
      <c r="T22080" s="44">
        <v>22079</v>
      </c>
    </row>
    <row r="22081" spans="20:20" x14ac:dyDescent="0.35">
      <c r="T22081" s="44">
        <v>22080</v>
      </c>
    </row>
    <row r="22082" spans="20:20" x14ac:dyDescent="0.35">
      <c r="T22082" s="44">
        <v>22081</v>
      </c>
    </row>
    <row r="22083" spans="20:20" x14ac:dyDescent="0.35">
      <c r="T22083" s="44">
        <v>22082</v>
      </c>
    </row>
    <row r="22084" spans="20:20" x14ac:dyDescent="0.35">
      <c r="T22084" s="44">
        <v>22083</v>
      </c>
    </row>
    <row r="22085" spans="20:20" x14ac:dyDescent="0.35">
      <c r="T22085" s="44">
        <v>22084</v>
      </c>
    </row>
    <row r="22086" spans="20:20" x14ac:dyDescent="0.35">
      <c r="T22086" s="44">
        <v>22085</v>
      </c>
    </row>
    <row r="22087" spans="20:20" x14ac:dyDescent="0.35">
      <c r="T22087" s="44">
        <v>22086</v>
      </c>
    </row>
    <row r="22088" spans="20:20" x14ac:dyDescent="0.35">
      <c r="T22088" s="44">
        <v>22087</v>
      </c>
    </row>
    <row r="22089" spans="20:20" x14ac:dyDescent="0.35">
      <c r="T22089" s="44">
        <v>22088</v>
      </c>
    </row>
    <row r="22090" spans="20:20" x14ac:dyDescent="0.35">
      <c r="T22090" s="44">
        <v>22089</v>
      </c>
    </row>
    <row r="22091" spans="20:20" x14ac:dyDescent="0.35">
      <c r="T22091" s="44">
        <v>22090</v>
      </c>
    </row>
    <row r="22092" spans="20:20" x14ac:dyDescent="0.35">
      <c r="T22092" s="44">
        <v>22091</v>
      </c>
    </row>
    <row r="22093" spans="20:20" x14ac:dyDescent="0.35">
      <c r="T22093" s="44">
        <v>22092</v>
      </c>
    </row>
    <row r="22094" spans="20:20" x14ac:dyDescent="0.35">
      <c r="T22094" s="44">
        <v>22093</v>
      </c>
    </row>
    <row r="22095" spans="20:20" x14ac:dyDescent="0.35">
      <c r="T22095" s="44">
        <v>22094</v>
      </c>
    </row>
    <row r="22096" spans="20:20" x14ac:dyDescent="0.35">
      <c r="T22096" s="44">
        <v>22095</v>
      </c>
    </row>
    <row r="22097" spans="20:20" x14ac:dyDescent="0.35">
      <c r="T22097" s="44">
        <v>22096</v>
      </c>
    </row>
    <row r="22098" spans="20:20" x14ac:dyDescent="0.35">
      <c r="T22098" s="44">
        <v>22097</v>
      </c>
    </row>
    <row r="22099" spans="20:20" x14ac:dyDescent="0.35">
      <c r="T22099" s="44">
        <v>22098</v>
      </c>
    </row>
    <row r="22100" spans="20:20" x14ac:dyDescent="0.35">
      <c r="T22100" s="44">
        <v>22099</v>
      </c>
    </row>
    <row r="22101" spans="20:20" x14ac:dyDescent="0.35">
      <c r="T22101" s="44">
        <v>22100</v>
      </c>
    </row>
    <row r="22102" spans="20:20" x14ac:dyDescent="0.35">
      <c r="T22102" s="44">
        <v>22101</v>
      </c>
    </row>
    <row r="22103" spans="20:20" x14ac:dyDescent="0.35">
      <c r="T22103" s="44">
        <v>22102</v>
      </c>
    </row>
    <row r="22104" spans="20:20" x14ac:dyDescent="0.35">
      <c r="T22104" s="44">
        <v>22103</v>
      </c>
    </row>
    <row r="22105" spans="20:20" x14ac:dyDescent="0.35">
      <c r="T22105" s="44">
        <v>22104</v>
      </c>
    </row>
    <row r="22106" spans="20:20" x14ac:dyDescent="0.35">
      <c r="T22106" s="44">
        <v>22105</v>
      </c>
    </row>
    <row r="22107" spans="20:20" x14ac:dyDescent="0.35">
      <c r="T22107" s="44">
        <v>22106</v>
      </c>
    </row>
    <row r="22108" spans="20:20" x14ac:dyDescent="0.35">
      <c r="T22108" s="44">
        <v>22107</v>
      </c>
    </row>
    <row r="22109" spans="20:20" x14ac:dyDescent="0.35">
      <c r="T22109" s="44">
        <v>22108</v>
      </c>
    </row>
    <row r="22110" spans="20:20" x14ac:dyDescent="0.35">
      <c r="T22110" s="44">
        <v>22109</v>
      </c>
    </row>
    <row r="22111" spans="20:20" x14ac:dyDescent="0.35">
      <c r="T22111" s="44">
        <v>22110</v>
      </c>
    </row>
    <row r="22112" spans="20:20" x14ac:dyDescent="0.35">
      <c r="T22112" s="44">
        <v>22111</v>
      </c>
    </row>
    <row r="22113" spans="20:20" x14ac:dyDescent="0.35">
      <c r="T22113" s="44">
        <v>22112</v>
      </c>
    </row>
    <row r="22114" spans="20:20" x14ac:dyDescent="0.35">
      <c r="T22114" s="44">
        <v>22113</v>
      </c>
    </row>
    <row r="22115" spans="20:20" x14ac:dyDescent="0.35">
      <c r="T22115" s="44">
        <v>22114</v>
      </c>
    </row>
    <row r="22116" spans="20:20" x14ac:dyDescent="0.35">
      <c r="T22116" s="44">
        <v>22115</v>
      </c>
    </row>
    <row r="22117" spans="20:20" x14ac:dyDescent="0.35">
      <c r="T22117" s="44">
        <v>22116</v>
      </c>
    </row>
    <row r="22118" spans="20:20" x14ac:dyDescent="0.35">
      <c r="T22118" s="44">
        <v>22117</v>
      </c>
    </row>
    <row r="22119" spans="20:20" x14ac:dyDescent="0.35">
      <c r="T22119" s="44">
        <v>22118</v>
      </c>
    </row>
    <row r="22120" spans="20:20" x14ac:dyDescent="0.35">
      <c r="T22120" s="44">
        <v>22119</v>
      </c>
    </row>
    <row r="22121" spans="20:20" x14ac:dyDescent="0.35">
      <c r="T22121" s="44">
        <v>22120</v>
      </c>
    </row>
    <row r="22122" spans="20:20" x14ac:dyDescent="0.35">
      <c r="T22122" s="44">
        <v>22121</v>
      </c>
    </row>
    <row r="22123" spans="20:20" x14ac:dyDescent="0.35">
      <c r="T22123" s="44">
        <v>22122</v>
      </c>
    </row>
    <row r="22124" spans="20:20" x14ac:dyDescent="0.35">
      <c r="T22124" s="44">
        <v>22123</v>
      </c>
    </row>
    <row r="22125" spans="20:20" x14ac:dyDescent="0.35">
      <c r="T22125" s="44">
        <v>22124</v>
      </c>
    </row>
    <row r="22126" spans="20:20" x14ac:dyDescent="0.35">
      <c r="T22126" s="44">
        <v>22125</v>
      </c>
    </row>
    <row r="22127" spans="20:20" x14ac:dyDescent="0.35">
      <c r="T22127" s="44">
        <v>22126</v>
      </c>
    </row>
    <row r="22128" spans="20:20" x14ac:dyDescent="0.35">
      <c r="T22128" s="44">
        <v>22127</v>
      </c>
    </row>
    <row r="22129" spans="20:20" x14ac:dyDescent="0.35">
      <c r="T22129" s="44">
        <v>22128</v>
      </c>
    </row>
    <row r="22130" spans="20:20" x14ac:dyDescent="0.35">
      <c r="T22130" s="44">
        <v>22129</v>
      </c>
    </row>
    <row r="22131" spans="20:20" x14ac:dyDescent="0.35">
      <c r="T22131" s="44">
        <v>22130</v>
      </c>
    </row>
    <row r="22132" spans="20:20" x14ac:dyDescent="0.35">
      <c r="T22132" s="44">
        <v>22131</v>
      </c>
    </row>
    <row r="22133" spans="20:20" x14ac:dyDescent="0.35">
      <c r="T22133" s="44">
        <v>22132</v>
      </c>
    </row>
    <row r="22134" spans="20:20" x14ac:dyDescent="0.35">
      <c r="T22134" s="44">
        <v>22133</v>
      </c>
    </row>
    <row r="22135" spans="20:20" x14ac:dyDescent="0.35">
      <c r="T22135" s="44">
        <v>22134</v>
      </c>
    </row>
    <row r="22136" spans="20:20" x14ac:dyDescent="0.35">
      <c r="T22136" s="44">
        <v>22135</v>
      </c>
    </row>
    <row r="22137" spans="20:20" x14ac:dyDescent="0.35">
      <c r="T22137" s="44">
        <v>22136</v>
      </c>
    </row>
    <row r="22138" spans="20:20" x14ac:dyDescent="0.35">
      <c r="T22138" s="44">
        <v>22137</v>
      </c>
    </row>
    <row r="22139" spans="20:20" x14ac:dyDescent="0.35">
      <c r="T22139" s="44">
        <v>22138</v>
      </c>
    </row>
    <row r="22140" spans="20:20" x14ac:dyDescent="0.35">
      <c r="T22140" s="44">
        <v>22139</v>
      </c>
    </row>
    <row r="22141" spans="20:20" x14ac:dyDescent="0.35">
      <c r="T22141" s="44">
        <v>22140</v>
      </c>
    </row>
    <row r="22142" spans="20:20" x14ac:dyDescent="0.35">
      <c r="T22142" s="44">
        <v>22141</v>
      </c>
    </row>
    <row r="22143" spans="20:20" x14ac:dyDescent="0.35">
      <c r="T22143" s="44">
        <v>22142</v>
      </c>
    </row>
    <row r="22144" spans="20:20" x14ac:dyDescent="0.35">
      <c r="T22144" s="44">
        <v>22143</v>
      </c>
    </row>
    <row r="22145" spans="20:20" x14ac:dyDescent="0.35">
      <c r="T22145" s="44">
        <v>22144</v>
      </c>
    </row>
    <row r="22146" spans="20:20" x14ac:dyDescent="0.35">
      <c r="T22146" s="44">
        <v>22145</v>
      </c>
    </row>
    <row r="22147" spans="20:20" x14ac:dyDescent="0.35">
      <c r="T22147" s="44">
        <v>22146</v>
      </c>
    </row>
    <row r="22148" spans="20:20" x14ac:dyDescent="0.35">
      <c r="T22148" s="44">
        <v>22147</v>
      </c>
    </row>
    <row r="22149" spans="20:20" x14ac:dyDescent="0.35">
      <c r="T22149" s="44">
        <v>22148</v>
      </c>
    </row>
    <row r="22150" spans="20:20" x14ac:dyDescent="0.35">
      <c r="T22150" s="44">
        <v>22149</v>
      </c>
    </row>
    <row r="22151" spans="20:20" x14ac:dyDescent="0.35">
      <c r="T22151" s="44">
        <v>22150</v>
      </c>
    </row>
    <row r="22152" spans="20:20" x14ac:dyDescent="0.35">
      <c r="T22152" s="44">
        <v>22151</v>
      </c>
    </row>
    <row r="22153" spans="20:20" x14ac:dyDescent="0.35">
      <c r="T22153" s="44">
        <v>22152</v>
      </c>
    </row>
    <row r="22154" spans="20:20" x14ac:dyDescent="0.35">
      <c r="T22154" s="44">
        <v>22153</v>
      </c>
    </row>
    <row r="22155" spans="20:20" x14ac:dyDescent="0.35">
      <c r="T22155" s="44">
        <v>22154</v>
      </c>
    </row>
    <row r="22156" spans="20:20" x14ac:dyDescent="0.35">
      <c r="T22156" s="44">
        <v>22155</v>
      </c>
    </row>
    <row r="22157" spans="20:20" x14ac:dyDescent="0.35">
      <c r="T22157" s="44">
        <v>22156</v>
      </c>
    </row>
    <row r="22158" spans="20:20" x14ac:dyDescent="0.35">
      <c r="T22158" s="44">
        <v>22157</v>
      </c>
    </row>
    <row r="22159" spans="20:20" x14ac:dyDescent="0.35">
      <c r="T22159" s="44">
        <v>22158</v>
      </c>
    </row>
    <row r="22160" spans="20:20" x14ac:dyDescent="0.35">
      <c r="T22160" s="44">
        <v>22159</v>
      </c>
    </row>
    <row r="22161" spans="20:20" x14ac:dyDescent="0.35">
      <c r="T22161" s="44">
        <v>22160</v>
      </c>
    </row>
    <row r="22162" spans="20:20" x14ac:dyDescent="0.35">
      <c r="T22162" s="44">
        <v>22161</v>
      </c>
    </row>
    <row r="22163" spans="20:20" x14ac:dyDescent="0.35">
      <c r="T22163" s="44">
        <v>22162</v>
      </c>
    </row>
    <row r="22164" spans="20:20" x14ac:dyDescent="0.35">
      <c r="T22164" s="44">
        <v>22163</v>
      </c>
    </row>
    <row r="22165" spans="20:20" x14ac:dyDescent="0.35">
      <c r="T22165" s="44">
        <v>22164</v>
      </c>
    </row>
    <row r="22166" spans="20:20" x14ac:dyDescent="0.35">
      <c r="T22166" s="44">
        <v>22165</v>
      </c>
    </row>
    <row r="22167" spans="20:20" x14ac:dyDescent="0.35">
      <c r="T22167" s="44">
        <v>22166</v>
      </c>
    </row>
    <row r="22168" spans="20:20" x14ac:dyDescent="0.35">
      <c r="T22168" s="44">
        <v>22167</v>
      </c>
    </row>
    <row r="22169" spans="20:20" x14ac:dyDescent="0.35">
      <c r="T22169" s="44">
        <v>22168</v>
      </c>
    </row>
    <row r="22170" spans="20:20" x14ac:dyDescent="0.35">
      <c r="T22170" s="44">
        <v>22169</v>
      </c>
    </row>
    <row r="22171" spans="20:20" x14ac:dyDescent="0.35">
      <c r="T22171" s="44">
        <v>22170</v>
      </c>
    </row>
    <row r="22172" spans="20:20" x14ac:dyDescent="0.35">
      <c r="T22172" s="44">
        <v>22171</v>
      </c>
    </row>
    <row r="22173" spans="20:20" x14ac:dyDescent="0.35">
      <c r="T22173" s="44">
        <v>22172</v>
      </c>
    </row>
    <row r="22174" spans="20:20" x14ac:dyDescent="0.35">
      <c r="T22174" s="44">
        <v>22173</v>
      </c>
    </row>
    <row r="22175" spans="20:20" x14ac:dyDescent="0.35">
      <c r="T22175" s="44">
        <v>22174</v>
      </c>
    </row>
    <row r="22176" spans="20:20" x14ac:dyDescent="0.35">
      <c r="T22176" s="44">
        <v>22175</v>
      </c>
    </row>
    <row r="22177" spans="20:20" x14ac:dyDescent="0.35">
      <c r="T22177" s="44">
        <v>22176</v>
      </c>
    </row>
    <row r="22178" spans="20:20" x14ac:dyDescent="0.35">
      <c r="T22178" s="44">
        <v>22177</v>
      </c>
    </row>
    <row r="22179" spans="20:20" x14ac:dyDescent="0.35">
      <c r="T22179" s="44">
        <v>22178</v>
      </c>
    </row>
    <row r="22180" spans="20:20" x14ac:dyDescent="0.35">
      <c r="T22180" s="44">
        <v>22179</v>
      </c>
    </row>
    <row r="22181" spans="20:20" x14ac:dyDescent="0.35">
      <c r="T22181" s="44">
        <v>22180</v>
      </c>
    </row>
    <row r="22182" spans="20:20" x14ac:dyDescent="0.35">
      <c r="T22182" s="44">
        <v>22181</v>
      </c>
    </row>
    <row r="22183" spans="20:20" x14ac:dyDescent="0.35">
      <c r="T22183" s="44">
        <v>22182</v>
      </c>
    </row>
    <row r="22184" spans="20:20" x14ac:dyDescent="0.35">
      <c r="T22184" s="44">
        <v>22183</v>
      </c>
    </row>
    <row r="22185" spans="20:20" x14ac:dyDescent="0.35">
      <c r="T22185" s="44">
        <v>22184</v>
      </c>
    </row>
    <row r="22186" spans="20:20" x14ac:dyDescent="0.35">
      <c r="T22186" s="44">
        <v>22185</v>
      </c>
    </row>
    <row r="22187" spans="20:20" x14ac:dyDescent="0.35">
      <c r="T22187" s="44">
        <v>22186</v>
      </c>
    </row>
    <row r="22188" spans="20:20" x14ac:dyDescent="0.35">
      <c r="T22188" s="44">
        <v>22187</v>
      </c>
    </row>
    <row r="22189" spans="20:20" x14ac:dyDescent="0.35">
      <c r="T22189" s="44">
        <v>22188</v>
      </c>
    </row>
    <row r="22190" spans="20:20" x14ac:dyDescent="0.35">
      <c r="T22190" s="44">
        <v>22189</v>
      </c>
    </row>
    <row r="22191" spans="20:20" x14ac:dyDescent="0.35">
      <c r="T22191" s="44">
        <v>22190</v>
      </c>
    </row>
    <row r="22192" spans="20:20" x14ac:dyDescent="0.35">
      <c r="T22192" s="44">
        <v>22191</v>
      </c>
    </row>
    <row r="22193" spans="20:20" x14ac:dyDescent="0.35">
      <c r="T22193" s="44">
        <v>22192</v>
      </c>
    </row>
    <row r="22194" spans="20:20" x14ac:dyDescent="0.35">
      <c r="T22194" s="44">
        <v>22193</v>
      </c>
    </row>
    <row r="22195" spans="20:20" x14ac:dyDescent="0.35">
      <c r="T22195" s="44">
        <v>22194</v>
      </c>
    </row>
    <row r="22196" spans="20:20" x14ac:dyDescent="0.35">
      <c r="T22196" s="44">
        <v>22195</v>
      </c>
    </row>
    <row r="22197" spans="20:20" x14ac:dyDescent="0.35">
      <c r="T22197" s="44">
        <v>22196</v>
      </c>
    </row>
    <row r="22198" spans="20:20" x14ac:dyDescent="0.35">
      <c r="T22198" s="44">
        <v>22197</v>
      </c>
    </row>
    <row r="22199" spans="20:20" x14ac:dyDescent="0.35">
      <c r="T22199" s="44">
        <v>22198</v>
      </c>
    </row>
    <row r="22200" spans="20:20" x14ac:dyDescent="0.35">
      <c r="T22200" s="44">
        <v>22199</v>
      </c>
    </row>
    <row r="22201" spans="20:20" x14ac:dyDescent="0.35">
      <c r="T22201" s="44">
        <v>22200</v>
      </c>
    </row>
    <row r="22202" spans="20:20" x14ac:dyDescent="0.35">
      <c r="T22202" s="44">
        <v>22201</v>
      </c>
    </row>
    <row r="22203" spans="20:20" x14ac:dyDescent="0.35">
      <c r="T22203" s="44">
        <v>22202</v>
      </c>
    </row>
    <row r="22204" spans="20:20" x14ac:dyDescent="0.35">
      <c r="T22204" s="44">
        <v>22203</v>
      </c>
    </row>
    <row r="22205" spans="20:20" x14ac:dyDescent="0.35">
      <c r="T22205" s="44">
        <v>22204</v>
      </c>
    </row>
    <row r="22206" spans="20:20" x14ac:dyDescent="0.35">
      <c r="T22206" s="44">
        <v>22205</v>
      </c>
    </row>
    <row r="22207" spans="20:20" x14ac:dyDescent="0.35">
      <c r="T22207" s="44">
        <v>22206</v>
      </c>
    </row>
    <row r="22208" spans="20:20" x14ac:dyDescent="0.35">
      <c r="T22208" s="44">
        <v>22207</v>
      </c>
    </row>
    <row r="22209" spans="20:20" x14ac:dyDescent="0.35">
      <c r="T22209" s="44">
        <v>22208</v>
      </c>
    </row>
    <row r="22210" spans="20:20" x14ac:dyDescent="0.35">
      <c r="T22210" s="44">
        <v>22209</v>
      </c>
    </row>
    <row r="22211" spans="20:20" x14ac:dyDescent="0.35">
      <c r="T22211" s="44">
        <v>22210</v>
      </c>
    </row>
    <row r="22212" spans="20:20" x14ac:dyDescent="0.35">
      <c r="T22212" s="44">
        <v>22211</v>
      </c>
    </row>
    <row r="22213" spans="20:20" x14ac:dyDescent="0.35">
      <c r="T22213" s="44">
        <v>22212</v>
      </c>
    </row>
    <row r="22214" spans="20:20" x14ac:dyDescent="0.35">
      <c r="T22214" s="44">
        <v>22213</v>
      </c>
    </row>
    <row r="22215" spans="20:20" x14ac:dyDescent="0.35">
      <c r="T22215" s="44">
        <v>22214</v>
      </c>
    </row>
    <row r="22216" spans="20:20" x14ac:dyDescent="0.35">
      <c r="T22216" s="44">
        <v>22215</v>
      </c>
    </row>
    <row r="22217" spans="20:20" x14ac:dyDescent="0.35">
      <c r="T22217" s="44">
        <v>22216</v>
      </c>
    </row>
    <row r="22218" spans="20:20" x14ac:dyDescent="0.35">
      <c r="T22218" s="44">
        <v>22217</v>
      </c>
    </row>
    <row r="22219" spans="20:20" x14ac:dyDescent="0.35">
      <c r="T22219" s="44">
        <v>22218</v>
      </c>
    </row>
    <row r="22220" spans="20:20" x14ac:dyDescent="0.35">
      <c r="T22220" s="44">
        <v>22219</v>
      </c>
    </row>
    <row r="22221" spans="20:20" x14ac:dyDescent="0.35">
      <c r="T22221" s="44">
        <v>22220</v>
      </c>
    </row>
    <row r="22222" spans="20:20" x14ac:dyDescent="0.35">
      <c r="T22222" s="44">
        <v>22221</v>
      </c>
    </row>
    <row r="22223" spans="20:20" x14ac:dyDescent="0.35">
      <c r="T22223" s="44">
        <v>22222</v>
      </c>
    </row>
    <row r="22224" spans="20:20" x14ac:dyDescent="0.35">
      <c r="T22224" s="44">
        <v>22223</v>
      </c>
    </row>
    <row r="22225" spans="20:20" x14ac:dyDescent="0.35">
      <c r="T22225" s="44">
        <v>22224</v>
      </c>
    </row>
    <row r="22226" spans="20:20" x14ac:dyDescent="0.35">
      <c r="T22226" s="44">
        <v>22225</v>
      </c>
    </row>
    <row r="22227" spans="20:20" x14ac:dyDescent="0.35">
      <c r="T22227" s="44">
        <v>22226</v>
      </c>
    </row>
    <row r="22228" spans="20:20" x14ac:dyDescent="0.35">
      <c r="T22228" s="44">
        <v>22227</v>
      </c>
    </row>
    <row r="22229" spans="20:20" x14ac:dyDescent="0.35">
      <c r="T22229" s="44">
        <v>22228</v>
      </c>
    </row>
    <row r="22230" spans="20:20" x14ac:dyDescent="0.35">
      <c r="T22230" s="44">
        <v>22229</v>
      </c>
    </row>
    <row r="22231" spans="20:20" x14ac:dyDescent="0.35">
      <c r="T22231" s="44">
        <v>22230</v>
      </c>
    </row>
    <row r="22232" spans="20:20" x14ac:dyDescent="0.35">
      <c r="T22232" s="44">
        <v>22231</v>
      </c>
    </row>
    <row r="22233" spans="20:20" x14ac:dyDescent="0.35">
      <c r="T22233" s="44">
        <v>22232</v>
      </c>
    </row>
    <row r="22234" spans="20:20" x14ac:dyDescent="0.35">
      <c r="T22234" s="44">
        <v>22233</v>
      </c>
    </row>
    <row r="22235" spans="20:20" x14ac:dyDescent="0.35">
      <c r="T22235" s="44">
        <v>22234</v>
      </c>
    </row>
    <row r="22236" spans="20:20" x14ac:dyDescent="0.35">
      <c r="T22236" s="44">
        <v>22235</v>
      </c>
    </row>
    <row r="22237" spans="20:20" x14ac:dyDescent="0.35">
      <c r="T22237" s="44">
        <v>22236</v>
      </c>
    </row>
    <row r="22238" spans="20:20" x14ac:dyDescent="0.35">
      <c r="T22238" s="44">
        <v>22237</v>
      </c>
    </row>
    <row r="22239" spans="20:20" x14ac:dyDescent="0.35">
      <c r="T22239" s="44">
        <v>22238</v>
      </c>
    </row>
    <row r="22240" spans="20:20" x14ac:dyDescent="0.35">
      <c r="T22240" s="44">
        <v>22239</v>
      </c>
    </row>
    <row r="22241" spans="20:20" x14ac:dyDescent="0.35">
      <c r="T22241" s="44">
        <v>22240</v>
      </c>
    </row>
    <row r="22242" spans="20:20" x14ac:dyDescent="0.35">
      <c r="T22242" s="44">
        <v>22241</v>
      </c>
    </row>
    <row r="22243" spans="20:20" x14ac:dyDescent="0.35">
      <c r="T22243" s="44">
        <v>22242</v>
      </c>
    </row>
    <row r="22244" spans="20:20" x14ac:dyDescent="0.35">
      <c r="T22244" s="44">
        <v>22243</v>
      </c>
    </row>
    <row r="22245" spans="20:20" x14ac:dyDescent="0.35">
      <c r="T22245" s="44">
        <v>22244</v>
      </c>
    </row>
    <row r="22246" spans="20:20" x14ac:dyDescent="0.35">
      <c r="T22246" s="44">
        <v>22245</v>
      </c>
    </row>
    <row r="22247" spans="20:20" x14ac:dyDescent="0.35">
      <c r="T22247" s="44">
        <v>22246</v>
      </c>
    </row>
    <row r="22248" spans="20:20" x14ac:dyDescent="0.35">
      <c r="T22248" s="44">
        <v>22247</v>
      </c>
    </row>
    <row r="22249" spans="20:20" x14ac:dyDescent="0.35">
      <c r="T22249" s="44">
        <v>22248</v>
      </c>
    </row>
    <row r="22250" spans="20:20" x14ac:dyDescent="0.35">
      <c r="T22250" s="44">
        <v>22249</v>
      </c>
    </row>
    <row r="22251" spans="20:20" x14ac:dyDescent="0.35">
      <c r="T22251" s="44">
        <v>22250</v>
      </c>
    </row>
    <row r="22252" spans="20:20" x14ac:dyDescent="0.35">
      <c r="T22252" s="44">
        <v>22251</v>
      </c>
    </row>
    <row r="22253" spans="20:20" x14ac:dyDescent="0.35">
      <c r="T22253" s="44">
        <v>22252</v>
      </c>
    </row>
    <row r="22254" spans="20:20" x14ac:dyDescent="0.35">
      <c r="T22254" s="44">
        <v>22253</v>
      </c>
    </row>
    <row r="22255" spans="20:20" x14ac:dyDescent="0.35">
      <c r="T22255" s="44">
        <v>22254</v>
      </c>
    </row>
    <row r="22256" spans="20:20" x14ac:dyDescent="0.35">
      <c r="T22256" s="44">
        <v>22255</v>
      </c>
    </row>
    <row r="22257" spans="20:20" x14ac:dyDescent="0.35">
      <c r="T22257" s="44">
        <v>22256</v>
      </c>
    </row>
    <row r="22258" spans="20:20" x14ac:dyDescent="0.35">
      <c r="T22258" s="44">
        <v>22257</v>
      </c>
    </row>
    <row r="22259" spans="20:20" x14ac:dyDescent="0.35">
      <c r="T22259" s="44">
        <v>22258</v>
      </c>
    </row>
    <row r="22260" spans="20:20" x14ac:dyDescent="0.35">
      <c r="T22260" s="44">
        <v>22259</v>
      </c>
    </row>
    <row r="22261" spans="20:20" x14ac:dyDescent="0.35">
      <c r="T22261" s="44">
        <v>22260</v>
      </c>
    </row>
    <row r="22262" spans="20:20" x14ac:dyDescent="0.35">
      <c r="T22262" s="44">
        <v>22261</v>
      </c>
    </row>
    <row r="22263" spans="20:20" x14ac:dyDescent="0.35">
      <c r="T22263" s="44">
        <v>22262</v>
      </c>
    </row>
    <row r="22264" spans="20:20" x14ac:dyDescent="0.35">
      <c r="T22264" s="44">
        <v>22263</v>
      </c>
    </row>
    <row r="22265" spans="20:20" x14ac:dyDescent="0.35">
      <c r="T22265" s="44">
        <v>22264</v>
      </c>
    </row>
    <row r="22266" spans="20:20" x14ac:dyDescent="0.35">
      <c r="T22266" s="44">
        <v>22265</v>
      </c>
    </row>
    <row r="22267" spans="20:20" x14ac:dyDescent="0.35">
      <c r="T22267" s="44">
        <v>22266</v>
      </c>
    </row>
    <row r="22268" spans="20:20" x14ac:dyDescent="0.35">
      <c r="T22268" s="44">
        <v>22267</v>
      </c>
    </row>
    <row r="22269" spans="20:20" x14ac:dyDescent="0.35">
      <c r="T22269" s="44">
        <v>22268</v>
      </c>
    </row>
    <row r="22270" spans="20:20" x14ac:dyDescent="0.35">
      <c r="T22270" s="44">
        <v>22269</v>
      </c>
    </row>
    <row r="22271" spans="20:20" x14ac:dyDescent="0.35">
      <c r="T22271" s="44">
        <v>22270</v>
      </c>
    </row>
    <row r="22272" spans="20:20" x14ac:dyDescent="0.35">
      <c r="T22272" s="44">
        <v>22271</v>
      </c>
    </row>
    <row r="22273" spans="20:20" x14ac:dyDescent="0.35">
      <c r="T22273" s="44">
        <v>22272</v>
      </c>
    </row>
    <row r="22274" spans="20:20" x14ac:dyDescent="0.35">
      <c r="T22274" s="44">
        <v>22273</v>
      </c>
    </row>
    <row r="22275" spans="20:20" x14ac:dyDescent="0.35">
      <c r="T22275" s="44">
        <v>22274</v>
      </c>
    </row>
    <row r="22276" spans="20:20" x14ac:dyDescent="0.35">
      <c r="T22276" s="44">
        <v>22275</v>
      </c>
    </row>
    <row r="22277" spans="20:20" x14ac:dyDescent="0.35">
      <c r="T22277" s="44">
        <v>22276</v>
      </c>
    </row>
    <row r="22278" spans="20:20" x14ac:dyDescent="0.35">
      <c r="T22278" s="44">
        <v>22277</v>
      </c>
    </row>
    <row r="22279" spans="20:20" x14ac:dyDescent="0.35">
      <c r="T22279" s="44">
        <v>22278</v>
      </c>
    </row>
    <row r="22280" spans="20:20" x14ac:dyDescent="0.35">
      <c r="T22280" s="44">
        <v>22279</v>
      </c>
    </row>
    <row r="22281" spans="20:20" x14ac:dyDescent="0.35">
      <c r="T22281" s="44">
        <v>22280</v>
      </c>
    </row>
    <row r="22282" spans="20:20" x14ac:dyDescent="0.35">
      <c r="T22282" s="44">
        <v>22281</v>
      </c>
    </row>
    <row r="22283" spans="20:20" x14ac:dyDescent="0.35">
      <c r="T22283" s="44">
        <v>22282</v>
      </c>
    </row>
    <row r="22284" spans="20:20" x14ac:dyDescent="0.35">
      <c r="T22284" s="44">
        <v>22283</v>
      </c>
    </row>
    <row r="22285" spans="20:20" x14ac:dyDescent="0.35">
      <c r="T22285" s="44">
        <v>22284</v>
      </c>
    </row>
    <row r="22286" spans="20:20" x14ac:dyDescent="0.35">
      <c r="T22286" s="44">
        <v>22285</v>
      </c>
    </row>
    <row r="22287" spans="20:20" x14ac:dyDescent="0.35">
      <c r="T22287" s="44">
        <v>22286</v>
      </c>
    </row>
    <row r="22288" spans="20:20" x14ac:dyDescent="0.35">
      <c r="T22288" s="44">
        <v>22287</v>
      </c>
    </row>
    <row r="22289" spans="20:20" x14ac:dyDescent="0.35">
      <c r="T22289" s="44">
        <v>22288</v>
      </c>
    </row>
    <row r="22290" spans="20:20" x14ac:dyDescent="0.35">
      <c r="T22290" s="44">
        <v>22289</v>
      </c>
    </row>
    <row r="22291" spans="20:20" x14ac:dyDescent="0.35">
      <c r="T22291" s="44">
        <v>22290</v>
      </c>
    </row>
    <row r="22292" spans="20:20" x14ac:dyDescent="0.35">
      <c r="T22292" s="44">
        <v>22291</v>
      </c>
    </row>
    <row r="22293" spans="20:20" x14ac:dyDescent="0.35">
      <c r="T22293" s="44">
        <v>22292</v>
      </c>
    </row>
    <row r="22294" spans="20:20" x14ac:dyDescent="0.35">
      <c r="T22294" s="44">
        <v>22293</v>
      </c>
    </row>
    <row r="22295" spans="20:20" x14ac:dyDescent="0.35">
      <c r="T22295" s="44">
        <v>22294</v>
      </c>
    </row>
    <row r="22296" spans="20:20" x14ac:dyDescent="0.35">
      <c r="T22296" s="44">
        <v>22295</v>
      </c>
    </row>
    <row r="22297" spans="20:20" x14ac:dyDescent="0.35">
      <c r="T22297" s="44">
        <v>22296</v>
      </c>
    </row>
    <row r="22298" spans="20:20" x14ac:dyDescent="0.35">
      <c r="T22298" s="44">
        <v>22297</v>
      </c>
    </row>
    <row r="22299" spans="20:20" x14ac:dyDescent="0.35">
      <c r="T22299" s="44">
        <v>22298</v>
      </c>
    </row>
    <row r="22300" spans="20:20" x14ac:dyDescent="0.35">
      <c r="T22300" s="44">
        <v>22299</v>
      </c>
    </row>
    <row r="22301" spans="20:20" x14ac:dyDescent="0.35">
      <c r="T22301" s="44">
        <v>22300</v>
      </c>
    </row>
    <row r="22302" spans="20:20" x14ac:dyDescent="0.35">
      <c r="T22302" s="44">
        <v>22301</v>
      </c>
    </row>
    <row r="22303" spans="20:20" x14ac:dyDescent="0.35">
      <c r="T22303" s="44">
        <v>22302</v>
      </c>
    </row>
    <row r="22304" spans="20:20" x14ac:dyDescent="0.35">
      <c r="T22304" s="44">
        <v>22303</v>
      </c>
    </row>
    <row r="22305" spans="20:20" x14ac:dyDescent="0.35">
      <c r="T22305" s="44">
        <v>22304</v>
      </c>
    </row>
    <row r="22306" spans="20:20" x14ac:dyDescent="0.35">
      <c r="T22306" s="44">
        <v>22305</v>
      </c>
    </row>
    <row r="22307" spans="20:20" x14ac:dyDescent="0.35">
      <c r="T22307" s="44">
        <v>22306</v>
      </c>
    </row>
    <row r="22308" spans="20:20" x14ac:dyDescent="0.35">
      <c r="T22308" s="44">
        <v>22307</v>
      </c>
    </row>
    <row r="22309" spans="20:20" x14ac:dyDescent="0.35">
      <c r="T22309" s="44">
        <v>22308</v>
      </c>
    </row>
    <row r="22310" spans="20:20" x14ac:dyDescent="0.35">
      <c r="T22310" s="44">
        <v>22309</v>
      </c>
    </row>
    <row r="22311" spans="20:20" x14ac:dyDescent="0.35">
      <c r="T22311" s="44">
        <v>22310</v>
      </c>
    </row>
    <row r="22312" spans="20:20" x14ac:dyDescent="0.35">
      <c r="T22312" s="44">
        <v>22311</v>
      </c>
    </row>
    <row r="22313" spans="20:20" x14ac:dyDescent="0.35">
      <c r="T22313" s="44">
        <v>22312</v>
      </c>
    </row>
    <row r="22314" spans="20:20" x14ac:dyDescent="0.35">
      <c r="T22314" s="44">
        <v>22313</v>
      </c>
    </row>
    <row r="22315" spans="20:20" x14ac:dyDescent="0.35">
      <c r="T22315" s="44">
        <v>22314</v>
      </c>
    </row>
    <row r="22316" spans="20:20" x14ac:dyDescent="0.35">
      <c r="T22316" s="44">
        <v>22315</v>
      </c>
    </row>
    <row r="22317" spans="20:20" x14ac:dyDescent="0.35">
      <c r="T22317" s="44">
        <v>22316</v>
      </c>
    </row>
    <row r="22318" spans="20:20" x14ac:dyDescent="0.35">
      <c r="T22318" s="44">
        <v>22317</v>
      </c>
    </row>
    <row r="22319" spans="20:20" x14ac:dyDescent="0.35">
      <c r="T22319" s="44">
        <v>22318</v>
      </c>
    </row>
    <row r="22320" spans="20:20" x14ac:dyDescent="0.35">
      <c r="T22320" s="44">
        <v>22319</v>
      </c>
    </row>
    <row r="22321" spans="20:20" x14ac:dyDescent="0.35">
      <c r="T22321" s="44">
        <v>22320</v>
      </c>
    </row>
    <row r="22322" spans="20:20" x14ac:dyDescent="0.35">
      <c r="T22322" s="44">
        <v>22321</v>
      </c>
    </row>
    <row r="22323" spans="20:20" x14ac:dyDescent="0.35">
      <c r="T22323" s="44">
        <v>22322</v>
      </c>
    </row>
    <row r="22324" spans="20:20" x14ac:dyDescent="0.35">
      <c r="T22324" s="44">
        <v>22323</v>
      </c>
    </row>
    <row r="22325" spans="20:20" x14ac:dyDescent="0.35">
      <c r="T22325" s="44">
        <v>22324</v>
      </c>
    </row>
    <row r="22326" spans="20:20" x14ac:dyDescent="0.35">
      <c r="T22326" s="44">
        <v>22325</v>
      </c>
    </row>
    <row r="22327" spans="20:20" x14ac:dyDescent="0.35">
      <c r="T22327" s="44">
        <v>22326</v>
      </c>
    </row>
    <row r="22328" spans="20:20" x14ac:dyDescent="0.35">
      <c r="T22328" s="44">
        <v>22327</v>
      </c>
    </row>
    <row r="22329" spans="20:20" x14ac:dyDescent="0.35">
      <c r="T22329" s="44">
        <v>22328</v>
      </c>
    </row>
    <row r="22330" spans="20:20" x14ac:dyDescent="0.35">
      <c r="T22330" s="44">
        <v>22329</v>
      </c>
    </row>
    <row r="22331" spans="20:20" x14ac:dyDescent="0.35">
      <c r="T22331" s="44">
        <v>22330</v>
      </c>
    </row>
    <row r="22332" spans="20:20" x14ac:dyDescent="0.35">
      <c r="T22332" s="44">
        <v>22331</v>
      </c>
    </row>
    <row r="22333" spans="20:20" x14ac:dyDescent="0.35">
      <c r="T22333" s="44">
        <v>22332</v>
      </c>
    </row>
    <row r="22334" spans="20:20" x14ac:dyDescent="0.35">
      <c r="T22334" s="44">
        <v>22333</v>
      </c>
    </row>
    <row r="22335" spans="20:20" x14ac:dyDescent="0.35">
      <c r="T22335" s="44">
        <v>22334</v>
      </c>
    </row>
    <row r="22336" spans="20:20" x14ac:dyDescent="0.35">
      <c r="T22336" s="44">
        <v>22335</v>
      </c>
    </row>
    <row r="22337" spans="20:20" x14ac:dyDescent="0.35">
      <c r="T22337" s="44">
        <v>22336</v>
      </c>
    </row>
    <row r="22338" spans="20:20" x14ac:dyDescent="0.35">
      <c r="T22338" s="44">
        <v>22337</v>
      </c>
    </row>
    <row r="22339" spans="20:20" x14ac:dyDescent="0.35">
      <c r="T22339" s="44">
        <v>22338</v>
      </c>
    </row>
    <row r="22340" spans="20:20" x14ac:dyDescent="0.35">
      <c r="T22340" s="44">
        <v>22339</v>
      </c>
    </row>
    <row r="22341" spans="20:20" x14ac:dyDescent="0.35">
      <c r="T22341" s="44">
        <v>22340</v>
      </c>
    </row>
    <row r="22342" spans="20:20" x14ac:dyDescent="0.35">
      <c r="T22342" s="44">
        <v>22341</v>
      </c>
    </row>
    <row r="22343" spans="20:20" x14ac:dyDescent="0.35">
      <c r="T22343" s="44">
        <v>22342</v>
      </c>
    </row>
    <row r="22344" spans="20:20" x14ac:dyDescent="0.35">
      <c r="T22344" s="44">
        <v>22343</v>
      </c>
    </row>
    <row r="22345" spans="20:20" x14ac:dyDescent="0.35">
      <c r="T22345" s="44">
        <v>22344</v>
      </c>
    </row>
    <row r="22346" spans="20:20" x14ac:dyDescent="0.35">
      <c r="T22346" s="44">
        <v>22345</v>
      </c>
    </row>
    <row r="22347" spans="20:20" x14ac:dyDescent="0.35">
      <c r="T22347" s="44">
        <v>22346</v>
      </c>
    </row>
    <row r="22348" spans="20:20" x14ac:dyDescent="0.35">
      <c r="T22348" s="44">
        <v>22347</v>
      </c>
    </row>
    <row r="22349" spans="20:20" x14ac:dyDescent="0.35">
      <c r="T22349" s="44">
        <v>22348</v>
      </c>
    </row>
    <row r="22350" spans="20:20" x14ac:dyDescent="0.35">
      <c r="T22350" s="44">
        <v>22349</v>
      </c>
    </row>
    <row r="22351" spans="20:20" x14ac:dyDescent="0.35">
      <c r="T22351" s="44">
        <v>22350</v>
      </c>
    </row>
    <row r="22352" spans="20:20" x14ac:dyDescent="0.35">
      <c r="T22352" s="44">
        <v>22351</v>
      </c>
    </row>
    <row r="22353" spans="20:20" x14ac:dyDescent="0.35">
      <c r="T22353" s="44">
        <v>22352</v>
      </c>
    </row>
    <row r="22354" spans="20:20" x14ac:dyDescent="0.35">
      <c r="T22354" s="44">
        <v>22353</v>
      </c>
    </row>
    <row r="22355" spans="20:20" x14ac:dyDescent="0.35">
      <c r="T22355" s="44">
        <v>22354</v>
      </c>
    </row>
    <row r="22356" spans="20:20" x14ac:dyDescent="0.35">
      <c r="T22356" s="44">
        <v>22355</v>
      </c>
    </row>
    <row r="22357" spans="20:20" x14ac:dyDescent="0.35">
      <c r="T22357" s="44">
        <v>22356</v>
      </c>
    </row>
    <row r="22358" spans="20:20" x14ac:dyDescent="0.35">
      <c r="T22358" s="44">
        <v>22357</v>
      </c>
    </row>
    <row r="22359" spans="20:20" x14ac:dyDescent="0.35">
      <c r="T22359" s="44">
        <v>22358</v>
      </c>
    </row>
    <row r="22360" spans="20:20" x14ac:dyDescent="0.35">
      <c r="T22360" s="44">
        <v>22359</v>
      </c>
    </row>
    <row r="22361" spans="20:20" x14ac:dyDescent="0.35">
      <c r="T22361" s="44">
        <v>22360</v>
      </c>
    </row>
    <row r="22362" spans="20:20" x14ac:dyDescent="0.35">
      <c r="T22362" s="44">
        <v>22361</v>
      </c>
    </row>
    <row r="22363" spans="20:20" x14ac:dyDescent="0.35">
      <c r="T22363" s="44">
        <v>22362</v>
      </c>
    </row>
    <row r="22364" spans="20:20" x14ac:dyDescent="0.35">
      <c r="T22364" s="44">
        <v>22363</v>
      </c>
    </row>
    <row r="22365" spans="20:20" x14ac:dyDescent="0.35">
      <c r="T22365" s="44">
        <v>22364</v>
      </c>
    </row>
    <row r="22366" spans="20:20" x14ac:dyDescent="0.35">
      <c r="T22366" s="44">
        <v>22365</v>
      </c>
    </row>
    <row r="22367" spans="20:20" x14ac:dyDescent="0.35">
      <c r="T22367" s="44">
        <v>22366</v>
      </c>
    </row>
    <row r="22368" spans="20:20" x14ac:dyDescent="0.35">
      <c r="T22368" s="44">
        <v>22367</v>
      </c>
    </row>
    <row r="22369" spans="20:20" x14ac:dyDescent="0.35">
      <c r="T22369" s="44">
        <v>22368</v>
      </c>
    </row>
    <row r="22370" spans="20:20" x14ac:dyDescent="0.35">
      <c r="T22370" s="44">
        <v>22369</v>
      </c>
    </row>
    <row r="22371" spans="20:20" x14ac:dyDescent="0.35">
      <c r="T22371" s="44">
        <v>22370</v>
      </c>
    </row>
    <row r="22372" spans="20:20" x14ac:dyDescent="0.35">
      <c r="T22372" s="44">
        <v>22371</v>
      </c>
    </row>
    <row r="22373" spans="20:20" x14ac:dyDescent="0.35">
      <c r="T22373" s="44">
        <v>22372</v>
      </c>
    </row>
    <row r="22374" spans="20:20" x14ac:dyDescent="0.35">
      <c r="T22374" s="44">
        <v>22373</v>
      </c>
    </row>
    <row r="22375" spans="20:20" x14ac:dyDescent="0.35">
      <c r="T22375" s="44">
        <v>22374</v>
      </c>
    </row>
    <row r="22376" spans="20:20" x14ac:dyDescent="0.35">
      <c r="T22376" s="44">
        <v>22375</v>
      </c>
    </row>
    <row r="22377" spans="20:20" x14ac:dyDescent="0.35">
      <c r="T22377" s="44">
        <v>22376</v>
      </c>
    </row>
    <row r="22378" spans="20:20" x14ac:dyDescent="0.35">
      <c r="T22378" s="44">
        <v>22377</v>
      </c>
    </row>
    <row r="22379" spans="20:20" x14ac:dyDescent="0.35">
      <c r="T22379" s="44">
        <v>22378</v>
      </c>
    </row>
    <row r="22380" spans="20:20" x14ac:dyDescent="0.35">
      <c r="T22380" s="44">
        <v>22379</v>
      </c>
    </row>
    <row r="22381" spans="20:20" x14ac:dyDescent="0.35">
      <c r="T22381" s="44">
        <v>22380</v>
      </c>
    </row>
    <row r="22382" spans="20:20" x14ac:dyDescent="0.35">
      <c r="T22382" s="44">
        <v>22381</v>
      </c>
    </row>
    <row r="22383" spans="20:20" x14ac:dyDescent="0.35">
      <c r="T22383" s="44">
        <v>22382</v>
      </c>
    </row>
    <row r="22384" spans="20:20" x14ac:dyDescent="0.35">
      <c r="T22384" s="44">
        <v>22383</v>
      </c>
    </row>
    <row r="22385" spans="20:20" x14ac:dyDescent="0.35">
      <c r="T22385" s="44">
        <v>22384</v>
      </c>
    </row>
    <row r="22386" spans="20:20" x14ac:dyDescent="0.35">
      <c r="T22386" s="44">
        <v>22385</v>
      </c>
    </row>
    <row r="22387" spans="20:20" x14ac:dyDescent="0.35">
      <c r="T22387" s="44">
        <v>22386</v>
      </c>
    </row>
    <row r="22388" spans="20:20" x14ac:dyDescent="0.35">
      <c r="T22388" s="44">
        <v>22387</v>
      </c>
    </row>
    <row r="22389" spans="20:20" x14ac:dyDescent="0.35">
      <c r="T22389" s="44">
        <v>22388</v>
      </c>
    </row>
    <row r="22390" spans="20:20" x14ac:dyDescent="0.35">
      <c r="T22390" s="44">
        <v>22389</v>
      </c>
    </row>
    <row r="22391" spans="20:20" x14ac:dyDescent="0.35">
      <c r="T22391" s="44">
        <v>22390</v>
      </c>
    </row>
    <row r="22392" spans="20:20" x14ac:dyDescent="0.35">
      <c r="T22392" s="44">
        <v>22391</v>
      </c>
    </row>
    <row r="22393" spans="20:20" x14ac:dyDescent="0.35">
      <c r="T22393" s="44">
        <v>22392</v>
      </c>
    </row>
    <row r="22394" spans="20:20" x14ac:dyDescent="0.35">
      <c r="T22394" s="44">
        <v>22393</v>
      </c>
    </row>
    <row r="22395" spans="20:20" x14ac:dyDescent="0.35">
      <c r="T22395" s="44">
        <v>22394</v>
      </c>
    </row>
    <row r="22396" spans="20:20" x14ac:dyDescent="0.35">
      <c r="T22396" s="44">
        <v>22395</v>
      </c>
    </row>
    <row r="22397" spans="20:20" x14ac:dyDescent="0.35">
      <c r="T22397" s="44">
        <v>22396</v>
      </c>
    </row>
    <row r="22398" spans="20:20" x14ac:dyDescent="0.35">
      <c r="T22398" s="44">
        <v>22397</v>
      </c>
    </row>
    <row r="22399" spans="20:20" x14ac:dyDescent="0.35">
      <c r="T22399" s="44">
        <v>22398</v>
      </c>
    </row>
    <row r="22400" spans="20:20" x14ac:dyDescent="0.35">
      <c r="T22400" s="44">
        <v>22399</v>
      </c>
    </row>
    <row r="22401" spans="20:20" x14ac:dyDescent="0.35">
      <c r="T22401" s="44">
        <v>22400</v>
      </c>
    </row>
    <row r="22402" spans="20:20" x14ac:dyDescent="0.35">
      <c r="T22402" s="44">
        <v>22401</v>
      </c>
    </row>
    <row r="22403" spans="20:20" x14ac:dyDescent="0.35">
      <c r="T22403" s="44">
        <v>22402</v>
      </c>
    </row>
    <row r="22404" spans="20:20" x14ac:dyDescent="0.35">
      <c r="T22404" s="44">
        <v>22403</v>
      </c>
    </row>
    <row r="22405" spans="20:20" x14ac:dyDescent="0.35">
      <c r="T22405" s="44">
        <v>22404</v>
      </c>
    </row>
    <row r="22406" spans="20:20" x14ac:dyDescent="0.35">
      <c r="T22406" s="44">
        <v>22405</v>
      </c>
    </row>
    <row r="22407" spans="20:20" x14ac:dyDescent="0.35">
      <c r="T22407" s="44">
        <v>22406</v>
      </c>
    </row>
    <row r="22408" spans="20:20" x14ac:dyDescent="0.35">
      <c r="T22408" s="44">
        <v>22407</v>
      </c>
    </row>
    <row r="22409" spans="20:20" x14ac:dyDescent="0.35">
      <c r="T22409" s="44">
        <v>22408</v>
      </c>
    </row>
    <row r="22410" spans="20:20" x14ac:dyDescent="0.35">
      <c r="T22410" s="44">
        <v>22409</v>
      </c>
    </row>
    <row r="22411" spans="20:20" x14ac:dyDescent="0.35">
      <c r="T22411" s="44">
        <v>22410</v>
      </c>
    </row>
    <row r="22412" spans="20:20" x14ac:dyDescent="0.35">
      <c r="T22412" s="44">
        <v>22411</v>
      </c>
    </row>
    <row r="22413" spans="20:20" x14ac:dyDescent="0.35">
      <c r="T22413" s="44">
        <v>22412</v>
      </c>
    </row>
    <row r="22414" spans="20:20" x14ac:dyDescent="0.35">
      <c r="T22414" s="44">
        <v>22413</v>
      </c>
    </row>
    <row r="22415" spans="20:20" x14ac:dyDescent="0.35">
      <c r="T22415" s="44">
        <v>22414</v>
      </c>
    </row>
    <row r="22416" spans="20:20" x14ac:dyDescent="0.35">
      <c r="T22416" s="44">
        <v>22415</v>
      </c>
    </row>
    <row r="22417" spans="20:20" x14ac:dyDescent="0.35">
      <c r="T22417" s="44">
        <v>22416</v>
      </c>
    </row>
    <row r="22418" spans="20:20" x14ac:dyDescent="0.35">
      <c r="T22418" s="44">
        <v>22417</v>
      </c>
    </row>
    <row r="22419" spans="20:20" x14ac:dyDescent="0.35">
      <c r="T22419" s="44">
        <v>22418</v>
      </c>
    </row>
    <row r="22420" spans="20:20" x14ac:dyDescent="0.35">
      <c r="T22420" s="44">
        <v>22419</v>
      </c>
    </row>
    <row r="22421" spans="20:20" x14ac:dyDescent="0.35">
      <c r="T22421" s="44">
        <v>22420</v>
      </c>
    </row>
    <row r="22422" spans="20:20" x14ac:dyDescent="0.35">
      <c r="T22422" s="44">
        <v>22421</v>
      </c>
    </row>
    <row r="22423" spans="20:20" x14ac:dyDescent="0.35">
      <c r="T22423" s="44">
        <v>22422</v>
      </c>
    </row>
    <row r="22424" spans="20:20" x14ac:dyDescent="0.35">
      <c r="T22424" s="44">
        <v>22423</v>
      </c>
    </row>
    <row r="22425" spans="20:20" x14ac:dyDescent="0.35">
      <c r="T22425" s="44">
        <v>22424</v>
      </c>
    </row>
    <row r="22426" spans="20:20" x14ac:dyDescent="0.35">
      <c r="T22426" s="44">
        <v>22425</v>
      </c>
    </row>
    <row r="22427" spans="20:20" x14ac:dyDescent="0.35">
      <c r="T22427" s="44">
        <v>22426</v>
      </c>
    </row>
    <row r="22428" spans="20:20" x14ac:dyDescent="0.35">
      <c r="T22428" s="44">
        <v>22427</v>
      </c>
    </row>
    <row r="22429" spans="20:20" x14ac:dyDescent="0.35">
      <c r="T22429" s="44">
        <v>22428</v>
      </c>
    </row>
    <row r="22430" spans="20:20" x14ac:dyDescent="0.35">
      <c r="T22430" s="44">
        <v>22429</v>
      </c>
    </row>
    <row r="22431" spans="20:20" x14ac:dyDescent="0.35">
      <c r="T22431" s="44">
        <v>22430</v>
      </c>
    </row>
    <row r="22432" spans="20:20" x14ac:dyDescent="0.35">
      <c r="T22432" s="44">
        <v>22431</v>
      </c>
    </row>
    <row r="22433" spans="20:20" x14ac:dyDescent="0.35">
      <c r="T22433" s="44">
        <v>22432</v>
      </c>
    </row>
    <row r="22434" spans="20:20" x14ac:dyDescent="0.35">
      <c r="T22434" s="44">
        <v>22433</v>
      </c>
    </row>
    <row r="22435" spans="20:20" x14ac:dyDescent="0.35">
      <c r="T22435" s="44">
        <v>22434</v>
      </c>
    </row>
    <row r="22436" spans="20:20" x14ac:dyDescent="0.35">
      <c r="T22436" s="44">
        <v>22435</v>
      </c>
    </row>
    <row r="22437" spans="20:20" x14ac:dyDescent="0.35">
      <c r="T22437" s="44">
        <v>22436</v>
      </c>
    </row>
    <row r="22438" spans="20:20" x14ac:dyDescent="0.35">
      <c r="T22438" s="44">
        <v>22437</v>
      </c>
    </row>
    <row r="22439" spans="20:20" x14ac:dyDescent="0.35">
      <c r="T22439" s="44">
        <v>22438</v>
      </c>
    </row>
    <row r="22440" spans="20:20" x14ac:dyDescent="0.35">
      <c r="T22440" s="44">
        <v>22439</v>
      </c>
    </row>
    <row r="22441" spans="20:20" x14ac:dyDescent="0.35">
      <c r="T22441" s="44">
        <v>22440</v>
      </c>
    </row>
    <row r="22442" spans="20:20" x14ac:dyDescent="0.35">
      <c r="T22442" s="44">
        <v>22441</v>
      </c>
    </row>
    <row r="22443" spans="20:20" x14ac:dyDescent="0.35">
      <c r="T22443" s="44">
        <v>22442</v>
      </c>
    </row>
    <row r="22444" spans="20:20" x14ac:dyDescent="0.35">
      <c r="T22444" s="44">
        <v>22443</v>
      </c>
    </row>
    <row r="22445" spans="20:20" x14ac:dyDescent="0.35">
      <c r="T22445" s="44">
        <v>22444</v>
      </c>
    </row>
    <row r="22446" spans="20:20" x14ac:dyDescent="0.35">
      <c r="T22446" s="44">
        <v>22445</v>
      </c>
    </row>
    <row r="22447" spans="20:20" x14ac:dyDescent="0.35">
      <c r="T22447" s="44">
        <v>22446</v>
      </c>
    </row>
    <row r="22448" spans="20:20" x14ac:dyDescent="0.35">
      <c r="T22448" s="44">
        <v>22447</v>
      </c>
    </row>
    <row r="22449" spans="20:20" x14ac:dyDescent="0.35">
      <c r="T22449" s="44">
        <v>22448</v>
      </c>
    </row>
    <row r="22450" spans="20:20" x14ac:dyDescent="0.35">
      <c r="T22450" s="44">
        <v>22449</v>
      </c>
    </row>
    <row r="22451" spans="20:20" x14ac:dyDescent="0.35">
      <c r="T22451" s="44">
        <v>22450</v>
      </c>
    </row>
    <row r="22452" spans="20:20" x14ac:dyDescent="0.35">
      <c r="T22452" s="44">
        <v>22451</v>
      </c>
    </row>
    <row r="22453" spans="20:20" x14ac:dyDescent="0.35">
      <c r="T22453" s="44">
        <v>22452</v>
      </c>
    </row>
    <row r="22454" spans="20:20" x14ac:dyDescent="0.35">
      <c r="T22454" s="44">
        <v>22453</v>
      </c>
    </row>
    <row r="22455" spans="20:20" x14ac:dyDescent="0.35">
      <c r="T22455" s="44">
        <v>22454</v>
      </c>
    </row>
    <row r="22456" spans="20:20" x14ac:dyDescent="0.35">
      <c r="T22456" s="44">
        <v>22455</v>
      </c>
    </row>
    <row r="22457" spans="20:20" x14ac:dyDescent="0.35">
      <c r="T22457" s="44">
        <v>22456</v>
      </c>
    </row>
    <row r="22458" spans="20:20" x14ac:dyDescent="0.35">
      <c r="T22458" s="44">
        <v>22457</v>
      </c>
    </row>
    <row r="22459" spans="20:20" x14ac:dyDescent="0.35">
      <c r="T22459" s="44">
        <v>22458</v>
      </c>
    </row>
    <row r="22460" spans="20:20" x14ac:dyDescent="0.35">
      <c r="T22460" s="44">
        <v>22459</v>
      </c>
    </row>
    <row r="22461" spans="20:20" x14ac:dyDescent="0.35">
      <c r="T22461" s="44">
        <v>22460</v>
      </c>
    </row>
    <row r="22462" spans="20:20" x14ac:dyDescent="0.35">
      <c r="T22462" s="44">
        <v>22461</v>
      </c>
    </row>
    <row r="22463" spans="20:20" x14ac:dyDescent="0.35">
      <c r="T22463" s="44">
        <v>22462</v>
      </c>
    </row>
    <row r="22464" spans="20:20" x14ac:dyDescent="0.35">
      <c r="T22464" s="44">
        <v>22463</v>
      </c>
    </row>
    <row r="22465" spans="20:20" x14ac:dyDescent="0.35">
      <c r="T22465" s="44">
        <v>22464</v>
      </c>
    </row>
    <row r="22466" spans="20:20" x14ac:dyDescent="0.35">
      <c r="T22466" s="44">
        <v>22465</v>
      </c>
    </row>
    <row r="22467" spans="20:20" x14ac:dyDescent="0.35">
      <c r="T22467" s="44">
        <v>22466</v>
      </c>
    </row>
    <row r="22468" spans="20:20" x14ac:dyDescent="0.35">
      <c r="T22468" s="44">
        <v>22467</v>
      </c>
    </row>
    <row r="22469" spans="20:20" x14ac:dyDescent="0.35">
      <c r="T22469" s="44">
        <v>22468</v>
      </c>
    </row>
    <row r="22470" spans="20:20" x14ac:dyDescent="0.35">
      <c r="T22470" s="44">
        <v>22469</v>
      </c>
    </row>
    <row r="22471" spans="20:20" x14ac:dyDescent="0.35">
      <c r="T22471" s="44">
        <v>22470</v>
      </c>
    </row>
    <row r="22472" spans="20:20" x14ac:dyDescent="0.35">
      <c r="T22472" s="44">
        <v>22471</v>
      </c>
    </row>
    <row r="22473" spans="20:20" x14ac:dyDescent="0.35">
      <c r="T22473" s="44">
        <v>22472</v>
      </c>
    </row>
    <row r="22474" spans="20:20" x14ac:dyDescent="0.35">
      <c r="T22474" s="44">
        <v>22473</v>
      </c>
    </row>
    <row r="22475" spans="20:20" x14ac:dyDescent="0.35">
      <c r="T22475" s="44">
        <v>22474</v>
      </c>
    </row>
    <row r="22476" spans="20:20" x14ac:dyDescent="0.35">
      <c r="T22476" s="44">
        <v>22475</v>
      </c>
    </row>
    <row r="22477" spans="20:20" x14ac:dyDescent="0.35">
      <c r="T22477" s="44">
        <v>22476</v>
      </c>
    </row>
    <row r="22478" spans="20:20" x14ac:dyDescent="0.35">
      <c r="T22478" s="44">
        <v>22477</v>
      </c>
    </row>
    <row r="22479" spans="20:20" x14ac:dyDescent="0.35">
      <c r="T22479" s="44">
        <v>22478</v>
      </c>
    </row>
    <row r="22480" spans="20:20" x14ac:dyDescent="0.35">
      <c r="T22480" s="44">
        <v>22479</v>
      </c>
    </row>
    <row r="22481" spans="20:20" x14ac:dyDescent="0.35">
      <c r="T22481" s="44">
        <v>22480</v>
      </c>
    </row>
    <row r="22482" spans="20:20" x14ac:dyDescent="0.35">
      <c r="T22482" s="44">
        <v>22481</v>
      </c>
    </row>
    <row r="22483" spans="20:20" x14ac:dyDescent="0.35">
      <c r="T22483" s="44">
        <v>22482</v>
      </c>
    </row>
    <row r="22484" spans="20:20" x14ac:dyDescent="0.35">
      <c r="T22484" s="44">
        <v>22483</v>
      </c>
    </row>
    <row r="22485" spans="20:20" x14ac:dyDescent="0.35">
      <c r="T22485" s="44">
        <v>22484</v>
      </c>
    </row>
    <row r="22486" spans="20:20" x14ac:dyDescent="0.35">
      <c r="T22486" s="44">
        <v>22485</v>
      </c>
    </row>
    <row r="22487" spans="20:20" x14ac:dyDescent="0.35">
      <c r="T22487" s="44">
        <v>22486</v>
      </c>
    </row>
    <row r="22488" spans="20:20" x14ac:dyDescent="0.35">
      <c r="T22488" s="44">
        <v>22487</v>
      </c>
    </row>
    <row r="22489" spans="20:20" x14ac:dyDescent="0.35">
      <c r="T22489" s="44">
        <v>22488</v>
      </c>
    </row>
    <row r="22490" spans="20:20" x14ac:dyDescent="0.35">
      <c r="T22490" s="44">
        <v>22489</v>
      </c>
    </row>
    <row r="22491" spans="20:20" x14ac:dyDescent="0.35">
      <c r="T22491" s="44">
        <v>22490</v>
      </c>
    </row>
    <row r="22492" spans="20:20" x14ac:dyDescent="0.35">
      <c r="T22492" s="44">
        <v>22491</v>
      </c>
    </row>
    <row r="22493" spans="20:20" x14ac:dyDescent="0.35">
      <c r="T22493" s="44">
        <v>22492</v>
      </c>
    </row>
    <row r="22494" spans="20:20" x14ac:dyDescent="0.35">
      <c r="T22494" s="44">
        <v>22493</v>
      </c>
    </row>
    <row r="22495" spans="20:20" x14ac:dyDescent="0.35">
      <c r="T22495" s="44">
        <v>22494</v>
      </c>
    </row>
    <row r="22496" spans="20:20" x14ac:dyDescent="0.35">
      <c r="T22496" s="44">
        <v>22495</v>
      </c>
    </row>
    <row r="22497" spans="20:20" x14ac:dyDescent="0.35">
      <c r="T22497" s="44">
        <v>22496</v>
      </c>
    </row>
    <row r="22498" spans="20:20" x14ac:dyDescent="0.35">
      <c r="T22498" s="44">
        <v>22497</v>
      </c>
    </row>
    <row r="22499" spans="20:20" x14ac:dyDescent="0.35">
      <c r="T22499" s="44">
        <v>22498</v>
      </c>
    </row>
    <row r="22500" spans="20:20" x14ac:dyDescent="0.35">
      <c r="T22500" s="44">
        <v>22499</v>
      </c>
    </row>
    <row r="22501" spans="20:20" x14ac:dyDescent="0.35">
      <c r="T22501" s="44">
        <v>22500</v>
      </c>
    </row>
    <row r="22502" spans="20:20" x14ac:dyDescent="0.35">
      <c r="T22502" s="44">
        <v>22501</v>
      </c>
    </row>
    <row r="22503" spans="20:20" x14ac:dyDescent="0.35">
      <c r="T22503" s="44">
        <v>22502</v>
      </c>
    </row>
    <row r="22504" spans="20:20" x14ac:dyDescent="0.35">
      <c r="T22504" s="44">
        <v>22503</v>
      </c>
    </row>
    <row r="22505" spans="20:20" x14ac:dyDescent="0.35">
      <c r="T22505" s="44">
        <v>22504</v>
      </c>
    </row>
    <row r="22506" spans="20:20" x14ac:dyDescent="0.35">
      <c r="T22506" s="44">
        <v>22505</v>
      </c>
    </row>
    <row r="22507" spans="20:20" x14ac:dyDescent="0.35">
      <c r="T22507" s="44">
        <v>22506</v>
      </c>
    </row>
    <row r="22508" spans="20:20" x14ac:dyDescent="0.35">
      <c r="T22508" s="44">
        <v>22507</v>
      </c>
    </row>
    <row r="22509" spans="20:20" x14ac:dyDescent="0.35">
      <c r="T22509" s="44">
        <v>22508</v>
      </c>
    </row>
    <row r="22510" spans="20:20" x14ac:dyDescent="0.35">
      <c r="T22510" s="44">
        <v>22509</v>
      </c>
    </row>
    <row r="22511" spans="20:20" x14ac:dyDescent="0.35">
      <c r="T22511" s="44">
        <v>22510</v>
      </c>
    </row>
    <row r="22512" spans="20:20" x14ac:dyDescent="0.35">
      <c r="T22512" s="44">
        <v>22511</v>
      </c>
    </row>
    <row r="22513" spans="20:20" x14ac:dyDescent="0.35">
      <c r="T22513" s="44">
        <v>22512</v>
      </c>
    </row>
    <row r="22514" spans="20:20" x14ac:dyDescent="0.35">
      <c r="T22514" s="44">
        <v>22513</v>
      </c>
    </row>
    <row r="22515" spans="20:20" x14ac:dyDescent="0.35">
      <c r="T22515" s="44">
        <v>22514</v>
      </c>
    </row>
    <row r="22516" spans="20:20" x14ac:dyDescent="0.35">
      <c r="T22516" s="44">
        <v>22515</v>
      </c>
    </row>
    <row r="22517" spans="20:20" x14ac:dyDescent="0.35">
      <c r="T22517" s="44">
        <v>22516</v>
      </c>
    </row>
    <row r="22518" spans="20:20" x14ac:dyDescent="0.35">
      <c r="T22518" s="44">
        <v>22517</v>
      </c>
    </row>
    <row r="22519" spans="20:20" x14ac:dyDescent="0.35">
      <c r="T22519" s="44">
        <v>22518</v>
      </c>
    </row>
    <row r="22520" spans="20:20" x14ac:dyDescent="0.35">
      <c r="T22520" s="44">
        <v>22519</v>
      </c>
    </row>
    <row r="22521" spans="20:20" x14ac:dyDescent="0.35">
      <c r="T22521" s="44">
        <v>22520</v>
      </c>
    </row>
    <row r="22522" spans="20:20" x14ac:dyDescent="0.35">
      <c r="T22522" s="44">
        <v>22521</v>
      </c>
    </row>
    <row r="22523" spans="20:20" x14ac:dyDescent="0.35">
      <c r="T22523" s="44">
        <v>22522</v>
      </c>
    </row>
    <row r="22524" spans="20:20" x14ac:dyDescent="0.35">
      <c r="T22524" s="44">
        <v>22523</v>
      </c>
    </row>
    <row r="22525" spans="20:20" x14ac:dyDescent="0.35">
      <c r="T22525" s="44">
        <v>22524</v>
      </c>
    </row>
    <row r="22526" spans="20:20" x14ac:dyDescent="0.35">
      <c r="T22526" s="44">
        <v>22525</v>
      </c>
    </row>
    <row r="22527" spans="20:20" x14ac:dyDescent="0.35">
      <c r="T22527" s="44">
        <v>22526</v>
      </c>
    </row>
    <row r="22528" spans="20:20" x14ac:dyDescent="0.35">
      <c r="T22528" s="44">
        <v>22527</v>
      </c>
    </row>
    <row r="22529" spans="20:20" x14ac:dyDescent="0.35">
      <c r="T22529" s="44">
        <v>22528</v>
      </c>
    </row>
    <row r="22530" spans="20:20" x14ac:dyDescent="0.35">
      <c r="T22530" s="44">
        <v>22529</v>
      </c>
    </row>
    <row r="22531" spans="20:20" x14ac:dyDescent="0.35">
      <c r="T22531" s="44">
        <v>22530</v>
      </c>
    </row>
    <row r="22532" spans="20:20" x14ac:dyDescent="0.35">
      <c r="T22532" s="44">
        <v>22531</v>
      </c>
    </row>
    <row r="22533" spans="20:20" x14ac:dyDescent="0.35">
      <c r="T22533" s="44">
        <v>22532</v>
      </c>
    </row>
    <row r="22534" spans="20:20" x14ac:dyDescent="0.35">
      <c r="T22534" s="44">
        <v>22533</v>
      </c>
    </row>
    <row r="22535" spans="20:20" x14ac:dyDescent="0.35">
      <c r="T22535" s="44">
        <v>22534</v>
      </c>
    </row>
    <row r="22536" spans="20:20" x14ac:dyDescent="0.35">
      <c r="T22536" s="44">
        <v>22535</v>
      </c>
    </row>
    <row r="22537" spans="20:20" x14ac:dyDescent="0.35">
      <c r="T22537" s="44">
        <v>22536</v>
      </c>
    </row>
    <row r="22538" spans="20:20" x14ac:dyDescent="0.35">
      <c r="T22538" s="44">
        <v>22537</v>
      </c>
    </row>
    <row r="22539" spans="20:20" x14ac:dyDescent="0.35">
      <c r="T22539" s="44">
        <v>22538</v>
      </c>
    </row>
    <row r="22540" spans="20:20" x14ac:dyDescent="0.35">
      <c r="T22540" s="44">
        <v>22539</v>
      </c>
    </row>
    <row r="22541" spans="20:20" x14ac:dyDescent="0.35">
      <c r="T22541" s="44">
        <v>22540</v>
      </c>
    </row>
    <row r="22542" spans="20:20" x14ac:dyDescent="0.35">
      <c r="T22542" s="44">
        <v>22541</v>
      </c>
    </row>
    <row r="22543" spans="20:20" x14ac:dyDescent="0.35">
      <c r="T22543" s="44">
        <v>22542</v>
      </c>
    </row>
    <row r="22544" spans="20:20" x14ac:dyDescent="0.35">
      <c r="T22544" s="44">
        <v>22543</v>
      </c>
    </row>
    <row r="22545" spans="20:20" x14ac:dyDescent="0.35">
      <c r="T22545" s="44">
        <v>22544</v>
      </c>
    </row>
    <row r="22546" spans="20:20" x14ac:dyDescent="0.35">
      <c r="T22546" s="44">
        <v>22545</v>
      </c>
    </row>
    <row r="22547" spans="20:20" x14ac:dyDescent="0.35">
      <c r="T22547" s="44">
        <v>22546</v>
      </c>
    </row>
    <row r="22548" spans="20:20" x14ac:dyDescent="0.35">
      <c r="T22548" s="44">
        <v>22547</v>
      </c>
    </row>
    <row r="22549" spans="20:20" x14ac:dyDescent="0.35">
      <c r="T22549" s="44">
        <v>22548</v>
      </c>
    </row>
    <row r="22550" spans="20:20" x14ac:dyDescent="0.35">
      <c r="T22550" s="44">
        <v>22549</v>
      </c>
    </row>
    <row r="22551" spans="20:20" x14ac:dyDescent="0.35">
      <c r="T22551" s="44">
        <v>22550</v>
      </c>
    </row>
    <row r="22552" spans="20:20" x14ac:dyDescent="0.35">
      <c r="T22552" s="44">
        <v>22551</v>
      </c>
    </row>
    <row r="22553" spans="20:20" x14ac:dyDescent="0.35">
      <c r="T22553" s="44">
        <v>22552</v>
      </c>
    </row>
    <row r="22554" spans="20:20" x14ac:dyDescent="0.35">
      <c r="T22554" s="44">
        <v>22553</v>
      </c>
    </row>
    <row r="22555" spans="20:20" x14ac:dyDescent="0.35">
      <c r="T22555" s="44">
        <v>22554</v>
      </c>
    </row>
    <row r="22556" spans="20:20" x14ac:dyDescent="0.35">
      <c r="T22556" s="44">
        <v>22555</v>
      </c>
    </row>
    <row r="22557" spans="20:20" x14ac:dyDescent="0.35">
      <c r="T22557" s="44">
        <v>22556</v>
      </c>
    </row>
    <row r="22558" spans="20:20" x14ac:dyDescent="0.35">
      <c r="T22558" s="44">
        <v>22557</v>
      </c>
    </row>
    <row r="22559" spans="20:20" x14ac:dyDescent="0.35">
      <c r="T22559" s="44">
        <v>22558</v>
      </c>
    </row>
    <row r="22560" spans="20:20" x14ac:dyDescent="0.35">
      <c r="T22560" s="44">
        <v>22559</v>
      </c>
    </row>
    <row r="22561" spans="20:20" x14ac:dyDescent="0.35">
      <c r="T22561" s="44">
        <v>22560</v>
      </c>
    </row>
    <row r="22562" spans="20:20" x14ac:dyDescent="0.35">
      <c r="T22562" s="44">
        <v>22561</v>
      </c>
    </row>
    <row r="22563" spans="20:20" x14ac:dyDescent="0.35">
      <c r="T22563" s="44">
        <v>22562</v>
      </c>
    </row>
    <row r="22564" spans="20:20" x14ac:dyDescent="0.35">
      <c r="T22564" s="44">
        <v>22563</v>
      </c>
    </row>
    <row r="22565" spans="20:20" x14ac:dyDescent="0.35">
      <c r="T22565" s="44">
        <v>22564</v>
      </c>
    </row>
    <row r="22566" spans="20:20" x14ac:dyDescent="0.35">
      <c r="T22566" s="44">
        <v>22565</v>
      </c>
    </row>
    <row r="22567" spans="20:20" x14ac:dyDescent="0.35">
      <c r="T22567" s="44">
        <v>22566</v>
      </c>
    </row>
    <row r="22568" spans="20:20" x14ac:dyDescent="0.35">
      <c r="T22568" s="44">
        <v>22567</v>
      </c>
    </row>
    <row r="22569" spans="20:20" x14ac:dyDescent="0.35">
      <c r="T22569" s="44">
        <v>22568</v>
      </c>
    </row>
    <row r="22570" spans="20:20" x14ac:dyDescent="0.35">
      <c r="T22570" s="44">
        <v>22569</v>
      </c>
    </row>
    <row r="22571" spans="20:20" x14ac:dyDescent="0.35">
      <c r="T22571" s="44">
        <v>22570</v>
      </c>
    </row>
    <row r="22572" spans="20:20" x14ac:dyDescent="0.35">
      <c r="T22572" s="44">
        <v>22571</v>
      </c>
    </row>
    <row r="22573" spans="20:20" x14ac:dyDescent="0.35">
      <c r="T22573" s="44">
        <v>22572</v>
      </c>
    </row>
    <row r="22574" spans="20:20" x14ac:dyDescent="0.35">
      <c r="T22574" s="44">
        <v>22573</v>
      </c>
    </row>
    <row r="22575" spans="20:20" x14ac:dyDescent="0.35">
      <c r="T22575" s="44">
        <v>22574</v>
      </c>
    </row>
    <row r="22576" spans="20:20" x14ac:dyDescent="0.35">
      <c r="T22576" s="44">
        <v>22575</v>
      </c>
    </row>
    <row r="22577" spans="20:20" x14ac:dyDescent="0.35">
      <c r="T22577" s="44">
        <v>22576</v>
      </c>
    </row>
    <row r="22578" spans="20:20" x14ac:dyDescent="0.35">
      <c r="T22578" s="44">
        <v>22577</v>
      </c>
    </row>
    <row r="22579" spans="20:20" x14ac:dyDescent="0.35">
      <c r="T22579" s="44">
        <v>22578</v>
      </c>
    </row>
    <row r="22580" spans="20:20" x14ac:dyDescent="0.35">
      <c r="T22580" s="44">
        <v>22579</v>
      </c>
    </row>
    <row r="22581" spans="20:20" x14ac:dyDescent="0.35">
      <c r="T22581" s="44">
        <v>22580</v>
      </c>
    </row>
    <row r="22582" spans="20:20" x14ac:dyDescent="0.35">
      <c r="T22582" s="44">
        <v>22581</v>
      </c>
    </row>
    <row r="22583" spans="20:20" x14ac:dyDescent="0.35">
      <c r="T22583" s="44">
        <v>22582</v>
      </c>
    </row>
    <row r="22584" spans="20:20" x14ac:dyDescent="0.35">
      <c r="T22584" s="44">
        <v>22583</v>
      </c>
    </row>
    <row r="22585" spans="20:20" x14ac:dyDescent="0.35">
      <c r="T22585" s="44">
        <v>22584</v>
      </c>
    </row>
    <row r="22586" spans="20:20" x14ac:dyDescent="0.35">
      <c r="T22586" s="44">
        <v>22585</v>
      </c>
    </row>
    <row r="22587" spans="20:20" x14ac:dyDescent="0.35">
      <c r="T22587" s="44">
        <v>22586</v>
      </c>
    </row>
    <row r="22588" spans="20:20" x14ac:dyDescent="0.35">
      <c r="T22588" s="44">
        <v>22587</v>
      </c>
    </row>
    <row r="22589" spans="20:20" x14ac:dyDescent="0.35">
      <c r="T22589" s="44">
        <v>22588</v>
      </c>
    </row>
    <row r="22590" spans="20:20" x14ac:dyDescent="0.35">
      <c r="T22590" s="44">
        <v>22589</v>
      </c>
    </row>
    <row r="22591" spans="20:20" x14ac:dyDescent="0.35">
      <c r="T22591" s="44">
        <v>22590</v>
      </c>
    </row>
    <row r="22592" spans="20:20" x14ac:dyDescent="0.35">
      <c r="T22592" s="44">
        <v>22591</v>
      </c>
    </row>
    <row r="22593" spans="20:20" x14ac:dyDescent="0.35">
      <c r="T22593" s="44">
        <v>22592</v>
      </c>
    </row>
    <row r="22594" spans="20:20" x14ac:dyDescent="0.35">
      <c r="T22594" s="44">
        <v>22593</v>
      </c>
    </row>
    <row r="22595" spans="20:20" x14ac:dyDescent="0.35">
      <c r="T22595" s="44">
        <v>22594</v>
      </c>
    </row>
    <row r="22596" spans="20:20" x14ac:dyDescent="0.35">
      <c r="T22596" s="44">
        <v>22595</v>
      </c>
    </row>
    <row r="22597" spans="20:20" x14ac:dyDescent="0.35">
      <c r="T22597" s="44">
        <v>22596</v>
      </c>
    </row>
    <row r="22598" spans="20:20" x14ac:dyDescent="0.35">
      <c r="T22598" s="44">
        <v>22597</v>
      </c>
    </row>
    <row r="22599" spans="20:20" x14ac:dyDescent="0.35">
      <c r="T22599" s="44">
        <v>22598</v>
      </c>
    </row>
    <row r="22600" spans="20:20" x14ac:dyDescent="0.35">
      <c r="T22600" s="44">
        <v>22599</v>
      </c>
    </row>
    <row r="22601" spans="20:20" x14ac:dyDescent="0.35">
      <c r="T22601" s="44">
        <v>22600</v>
      </c>
    </row>
    <row r="22602" spans="20:20" x14ac:dyDescent="0.35">
      <c r="T22602" s="44">
        <v>22601</v>
      </c>
    </row>
    <row r="22603" spans="20:20" x14ac:dyDescent="0.35">
      <c r="T22603" s="44">
        <v>22602</v>
      </c>
    </row>
    <row r="22604" spans="20:20" x14ac:dyDescent="0.35">
      <c r="T22604" s="44">
        <v>22603</v>
      </c>
    </row>
    <row r="22605" spans="20:20" x14ac:dyDescent="0.35">
      <c r="T22605" s="44">
        <v>22604</v>
      </c>
    </row>
    <row r="22606" spans="20:20" x14ac:dyDescent="0.35">
      <c r="T22606" s="44">
        <v>22605</v>
      </c>
    </row>
    <row r="22607" spans="20:20" x14ac:dyDescent="0.35">
      <c r="T22607" s="44">
        <v>22606</v>
      </c>
    </row>
    <row r="22608" spans="20:20" x14ac:dyDescent="0.35">
      <c r="T22608" s="44">
        <v>22607</v>
      </c>
    </row>
    <row r="22609" spans="20:20" x14ac:dyDescent="0.35">
      <c r="T22609" s="44">
        <v>22608</v>
      </c>
    </row>
    <row r="22610" spans="20:20" x14ac:dyDescent="0.35">
      <c r="T22610" s="44">
        <v>22609</v>
      </c>
    </row>
    <row r="22611" spans="20:20" x14ac:dyDescent="0.35">
      <c r="T22611" s="44">
        <v>22610</v>
      </c>
    </row>
    <row r="22612" spans="20:20" x14ac:dyDescent="0.35">
      <c r="T22612" s="44">
        <v>22611</v>
      </c>
    </row>
    <row r="22613" spans="20:20" x14ac:dyDescent="0.35">
      <c r="T22613" s="44">
        <v>22612</v>
      </c>
    </row>
    <row r="22614" spans="20:20" x14ac:dyDescent="0.35">
      <c r="T22614" s="44">
        <v>22613</v>
      </c>
    </row>
    <row r="22615" spans="20:20" x14ac:dyDescent="0.35">
      <c r="T22615" s="44">
        <v>22614</v>
      </c>
    </row>
    <row r="22616" spans="20:20" x14ac:dyDescent="0.35">
      <c r="T22616" s="44">
        <v>22615</v>
      </c>
    </row>
    <row r="22617" spans="20:20" x14ac:dyDescent="0.35">
      <c r="T22617" s="44">
        <v>22616</v>
      </c>
    </row>
    <row r="22618" spans="20:20" x14ac:dyDescent="0.35">
      <c r="T22618" s="44">
        <v>22617</v>
      </c>
    </row>
    <row r="22619" spans="20:20" x14ac:dyDescent="0.35">
      <c r="T22619" s="44">
        <v>22618</v>
      </c>
    </row>
    <row r="22620" spans="20:20" x14ac:dyDescent="0.35">
      <c r="T22620" s="44">
        <v>22619</v>
      </c>
    </row>
    <row r="22621" spans="20:20" x14ac:dyDescent="0.35">
      <c r="T22621" s="44">
        <v>22620</v>
      </c>
    </row>
    <row r="22622" spans="20:20" x14ac:dyDescent="0.35">
      <c r="T22622" s="44">
        <v>22621</v>
      </c>
    </row>
    <row r="22623" spans="20:20" x14ac:dyDescent="0.35">
      <c r="T22623" s="44">
        <v>22622</v>
      </c>
    </row>
    <row r="22624" spans="20:20" x14ac:dyDescent="0.35">
      <c r="T22624" s="44">
        <v>22623</v>
      </c>
    </row>
    <row r="22625" spans="20:20" x14ac:dyDescent="0.35">
      <c r="T22625" s="44">
        <v>22624</v>
      </c>
    </row>
    <row r="22626" spans="20:20" x14ac:dyDescent="0.35">
      <c r="T22626" s="44">
        <v>22625</v>
      </c>
    </row>
    <row r="22627" spans="20:20" x14ac:dyDescent="0.35">
      <c r="T22627" s="44">
        <v>22626</v>
      </c>
    </row>
    <row r="22628" spans="20:20" x14ac:dyDescent="0.35">
      <c r="T22628" s="44">
        <v>22627</v>
      </c>
    </row>
    <row r="22629" spans="20:20" x14ac:dyDescent="0.35">
      <c r="T22629" s="44">
        <v>22628</v>
      </c>
    </row>
    <row r="22630" spans="20:20" x14ac:dyDescent="0.35">
      <c r="T22630" s="44">
        <v>22629</v>
      </c>
    </row>
    <row r="22631" spans="20:20" x14ac:dyDescent="0.35">
      <c r="T22631" s="44">
        <v>22630</v>
      </c>
    </row>
    <row r="22632" spans="20:20" x14ac:dyDescent="0.35">
      <c r="T22632" s="44">
        <v>22631</v>
      </c>
    </row>
    <row r="22633" spans="20:20" x14ac:dyDescent="0.35">
      <c r="T22633" s="44">
        <v>22632</v>
      </c>
    </row>
    <row r="22634" spans="20:20" x14ac:dyDescent="0.35">
      <c r="T22634" s="44">
        <v>22633</v>
      </c>
    </row>
    <row r="22635" spans="20:20" x14ac:dyDescent="0.35">
      <c r="T22635" s="44">
        <v>22634</v>
      </c>
    </row>
    <row r="22636" spans="20:20" x14ac:dyDescent="0.35">
      <c r="T22636" s="44">
        <v>22635</v>
      </c>
    </row>
    <row r="22637" spans="20:20" x14ac:dyDescent="0.35">
      <c r="T22637" s="44">
        <v>22636</v>
      </c>
    </row>
    <row r="22638" spans="20:20" x14ac:dyDescent="0.35">
      <c r="T22638" s="44">
        <v>22637</v>
      </c>
    </row>
    <row r="22639" spans="20:20" x14ac:dyDescent="0.35">
      <c r="T22639" s="44">
        <v>22638</v>
      </c>
    </row>
    <row r="22640" spans="20:20" x14ac:dyDescent="0.35">
      <c r="T22640" s="44">
        <v>22639</v>
      </c>
    </row>
    <row r="22641" spans="20:20" x14ac:dyDescent="0.35">
      <c r="T22641" s="44">
        <v>22640</v>
      </c>
    </row>
    <row r="22642" spans="20:20" x14ac:dyDescent="0.35">
      <c r="T22642" s="44">
        <v>22641</v>
      </c>
    </row>
    <row r="22643" spans="20:20" x14ac:dyDescent="0.35">
      <c r="T22643" s="44">
        <v>22642</v>
      </c>
    </row>
    <row r="22644" spans="20:20" x14ac:dyDescent="0.35">
      <c r="T22644" s="44">
        <v>22643</v>
      </c>
    </row>
    <row r="22645" spans="20:20" x14ac:dyDescent="0.35">
      <c r="T22645" s="44">
        <v>22644</v>
      </c>
    </row>
    <row r="22646" spans="20:20" x14ac:dyDescent="0.35">
      <c r="T22646" s="44">
        <v>22645</v>
      </c>
    </row>
    <row r="22647" spans="20:20" x14ac:dyDescent="0.35">
      <c r="T22647" s="44">
        <v>22646</v>
      </c>
    </row>
    <row r="22648" spans="20:20" x14ac:dyDescent="0.35">
      <c r="T22648" s="44">
        <v>22647</v>
      </c>
    </row>
    <row r="22649" spans="20:20" x14ac:dyDescent="0.35">
      <c r="T22649" s="44">
        <v>22648</v>
      </c>
    </row>
    <row r="22650" spans="20:20" x14ac:dyDescent="0.35">
      <c r="T22650" s="44">
        <v>22649</v>
      </c>
    </row>
    <row r="22651" spans="20:20" x14ac:dyDescent="0.35">
      <c r="T22651" s="44">
        <v>22650</v>
      </c>
    </row>
    <row r="22652" spans="20:20" x14ac:dyDescent="0.35">
      <c r="T22652" s="44">
        <v>22651</v>
      </c>
    </row>
    <row r="22653" spans="20:20" x14ac:dyDescent="0.35">
      <c r="T22653" s="44">
        <v>22652</v>
      </c>
    </row>
    <row r="22654" spans="20:20" x14ac:dyDescent="0.35">
      <c r="T22654" s="44">
        <v>22653</v>
      </c>
    </row>
    <row r="22655" spans="20:20" x14ac:dyDescent="0.35">
      <c r="T22655" s="44">
        <v>22654</v>
      </c>
    </row>
    <row r="22656" spans="20:20" x14ac:dyDescent="0.35">
      <c r="T22656" s="44">
        <v>22655</v>
      </c>
    </row>
    <row r="22657" spans="20:20" x14ac:dyDescent="0.35">
      <c r="T22657" s="44">
        <v>22656</v>
      </c>
    </row>
    <row r="22658" spans="20:20" x14ac:dyDescent="0.35">
      <c r="T22658" s="44">
        <v>22657</v>
      </c>
    </row>
    <row r="22659" spans="20:20" x14ac:dyDescent="0.35">
      <c r="T22659" s="44">
        <v>22658</v>
      </c>
    </row>
    <row r="22660" spans="20:20" x14ac:dyDescent="0.35">
      <c r="T22660" s="44">
        <v>22659</v>
      </c>
    </row>
    <row r="22661" spans="20:20" x14ac:dyDescent="0.35">
      <c r="T22661" s="44">
        <v>22660</v>
      </c>
    </row>
    <row r="22662" spans="20:20" x14ac:dyDescent="0.35">
      <c r="T22662" s="44">
        <v>22661</v>
      </c>
    </row>
    <row r="22663" spans="20:20" x14ac:dyDescent="0.35">
      <c r="T22663" s="44">
        <v>22662</v>
      </c>
    </row>
    <row r="22664" spans="20:20" x14ac:dyDescent="0.35">
      <c r="T22664" s="44">
        <v>22663</v>
      </c>
    </row>
    <row r="22665" spans="20:20" x14ac:dyDescent="0.35">
      <c r="T22665" s="44">
        <v>22664</v>
      </c>
    </row>
    <row r="22666" spans="20:20" x14ac:dyDescent="0.35">
      <c r="T22666" s="44">
        <v>22665</v>
      </c>
    </row>
    <row r="22667" spans="20:20" x14ac:dyDescent="0.35">
      <c r="T22667" s="44">
        <v>22666</v>
      </c>
    </row>
    <row r="22668" spans="20:20" x14ac:dyDescent="0.35">
      <c r="T22668" s="44">
        <v>22667</v>
      </c>
    </row>
    <row r="22669" spans="20:20" x14ac:dyDescent="0.35">
      <c r="T22669" s="44">
        <v>22668</v>
      </c>
    </row>
    <row r="22670" spans="20:20" x14ac:dyDescent="0.35">
      <c r="T22670" s="44">
        <v>22669</v>
      </c>
    </row>
    <row r="22671" spans="20:20" x14ac:dyDescent="0.35">
      <c r="T22671" s="44">
        <v>22670</v>
      </c>
    </row>
    <row r="22672" spans="20:20" x14ac:dyDescent="0.35">
      <c r="T22672" s="44">
        <v>22671</v>
      </c>
    </row>
    <row r="22673" spans="20:20" x14ac:dyDescent="0.35">
      <c r="T22673" s="44">
        <v>22672</v>
      </c>
    </row>
    <row r="22674" spans="20:20" x14ac:dyDescent="0.35">
      <c r="T22674" s="44">
        <v>22673</v>
      </c>
    </row>
    <row r="22675" spans="20:20" x14ac:dyDescent="0.35">
      <c r="T22675" s="44">
        <v>22674</v>
      </c>
    </row>
    <row r="22676" spans="20:20" x14ac:dyDescent="0.35">
      <c r="T22676" s="44">
        <v>22675</v>
      </c>
    </row>
    <row r="22677" spans="20:20" x14ac:dyDescent="0.35">
      <c r="T22677" s="44">
        <v>22676</v>
      </c>
    </row>
    <row r="22678" spans="20:20" x14ac:dyDescent="0.35">
      <c r="T22678" s="44">
        <v>22677</v>
      </c>
    </row>
    <row r="22679" spans="20:20" x14ac:dyDescent="0.35">
      <c r="T22679" s="44">
        <v>22678</v>
      </c>
    </row>
    <row r="22680" spans="20:20" x14ac:dyDescent="0.35">
      <c r="T22680" s="44">
        <v>22679</v>
      </c>
    </row>
    <row r="22681" spans="20:20" x14ac:dyDescent="0.35">
      <c r="T22681" s="44">
        <v>22680</v>
      </c>
    </row>
    <row r="22682" spans="20:20" x14ac:dyDescent="0.35">
      <c r="T22682" s="44">
        <v>22681</v>
      </c>
    </row>
    <row r="22683" spans="20:20" x14ac:dyDescent="0.35">
      <c r="T22683" s="44">
        <v>22682</v>
      </c>
    </row>
    <row r="22684" spans="20:20" x14ac:dyDescent="0.35">
      <c r="T22684" s="44">
        <v>22683</v>
      </c>
    </row>
    <row r="22685" spans="20:20" x14ac:dyDescent="0.35">
      <c r="T22685" s="44">
        <v>22684</v>
      </c>
    </row>
    <row r="22686" spans="20:20" x14ac:dyDescent="0.35">
      <c r="T22686" s="44">
        <v>22685</v>
      </c>
    </row>
    <row r="22687" spans="20:20" x14ac:dyDescent="0.35">
      <c r="T22687" s="44">
        <v>22686</v>
      </c>
    </row>
    <row r="22688" spans="20:20" x14ac:dyDescent="0.35">
      <c r="T22688" s="44">
        <v>22687</v>
      </c>
    </row>
    <row r="22689" spans="20:20" x14ac:dyDescent="0.35">
      <c r="T22689" s="44">
        <v>22688</v>
      </c>
    </row>
    <row r="22690" spans="20:20" x14ac:dyDescent="0.35">
      <c r="T22690" s="44">
        <v>22689</v>
      </c>
    </row>
    <row r="22691" spans="20:20" x14ac:dyDescent="0.35">
      <c r="T22691" s="44">
        <v>22690</v>
      </c>
    </row>
    <row r="22692" spans="20:20" x14ac:dyDescent="0.35">
      <c r="T22692" s="44">
        <v>22691</v>
      </c>
    </row>
    <row r="22693" spans="20:20" x14ac:dyDescent="0.35">
      <c r="T22693" s="44">
        <v>22692</v>
      </c>
    </row>
    <row r="22694" spans="20:20" x14ac:dyDescent="0.35">
      <c r="T22694" s="44">
        <v>22693</v>
      </c>
    </row>
    <row r="22695" spans="20:20" x14ac:dyDescent="0.35">
      <c r="T22695" s="44">
        <v>22694</v>
      </c>
    </row>
    <row r="22696" spans="20:20" x14ac:dyDescent="0.35">
      <c r="T22696" s="44">
        <v>22695</v>
      </c>
    </row>
    <row r="22697" spans="20:20" x14ac:dyDescent="0.35">
      <c r="T22697" s="44">
        <v>22696</v>
      </c>
    </row>
    <row r="22698" spans="20:20" x14ac:dyDescent="0.35">
      <c r="T22698" s="44">
        <v>22697</v>
      </c>
    </row>
    <row r="22699" spans="20:20" x14ac:dyDescent="0.35">
      <c r="T22699" s="44">
        <v>22698</v>
      </c>
    </row>
    <row r="22700" spans="20:20" x14ac:dyDescent="0.35">
      <c r="T22700" s="44">
        <v>22699</v>
      </c>
    </row>
    <row r="22701" spans="20:20" x14ac:dyDescent="0.35">
      <c r="T22701" s="44">
        <v>22700</v>
      </c>
    </row>
    <row r="22702" spans="20:20" x14ac:dyDescent="0.35">
      <c r="T22702" s="44">
        <v>22701</v>
      </c>
    </row>
    <row r="22703" spans="20:20" x14ac:dyDescent="0.35">
      <c r="T22703" s="44">
        <v>22702</v>
      </c>
    </row>
    <row r="22704" spans="20:20" x14ac:dyDescent="0.35">
      <c r="T22704" s="44">
        <v>22703</v>
      </c>
    </row>
    <row r="22705" spans="20:20" x14ac:dyDescent="0.35">
      <c r="T22705" s="44">
        <v>22704</v>
      </c>
    </row>
    <row r="22706" spans="20:20" x14ac:dyDescent="0.35">
      <c r="T22706" s="44">
        <v>22705</v>
      </c>
    </row>
    <row r="22707" spans="20:20" x14ac:dyDescent="0.35">
      <c r="T22707" s="44">
        <v>22706</v>
      </c>
    </row>
    <row r="22708" spans="20:20" x14ac:dyDescent="0.35">
      <c r="T22708" s="44">
        <v>22707</v>
      </c>
    </row>
    <row r="22709" spans="20:20" x14ac:dyDescent="0.35">
      <c r="T22709" s="44">
        <v>22708</v>
      </c>
    </row>
    <row r="22710" spans="20:20" x14ac:dyDescent="0.35">
      <c r="T22710" s="44">
        <v>22709</v>
      </c>
    </row>
    <row r="22711" spans="20:20" x14ac:dyDescent="0.35">
      <c r="T22711" s="44">
        <v>22710</v>
      </c>
    </row>
    <row r="22712" spans="20:20" x14ac:dyDescent="0.35">
      <c r="T22712" s="44">
        <v>22711</v>
      </c>
    </row>
    <row r="22713" spans="20:20" x14ac:dyDescent="0.35">
      <c r="T22713" s="44">
        <v>22712</v>
      </c>
    </row>
    <row r="22714" spans="20:20" x14ac:dyDescent="0.35">
      <c r="T22714" s="44">
        <v>22713</v>
      </c>
    </row>
    <row r="22715" spans="20:20" x14ac:dyDescent="0.35">
      <c r="T22715" s="44">
        <v>22714</v>
      </c>
    </row>
    <row r="22716" spans="20:20" x14ac:dyDescent="0.35">
      <c r="T22716" s="44">
        <v>22715</v>
      </c>
    </row>
    <row r="22717" spans="20:20" x14ac:dyDescent="0.35">
      <c r="T22717" s="44">
        <v>22716</v>
      </c>
    </row>
    <row r="22718" spans="20:20" x14ac:dyDescent="0.35">
      <c r="T22718" s="44">
        <v>22717</v>
      </c>
    </row>
    <row r="22719" spans="20:20" x14ac:dyDescent="0.35">
      <c r="T22719" s="44">
        <v>22718</v>
      </c>
    </row>
    <row r="22720" spans="20:20" x14ac:dyDescent="0.35">
      <c r="T22720" s="44">
        <v>22719</v>
      </c>
    </row>
    <row r="22721" spans="20:20" x14ac:dyDescent="0.35">
      <c r="T22721" s="44">
        <v>22720</v>
      </c>
    </row>
    <row r="22722" spans="20:20" x14ac:dyDescent="0.35">
      <c r="T22722" s="44">
        <v>22721</v>
      </c>
    </row>
    <row r="22723" spans="20:20" x14ac:dyDescent="0.35">
      <c r="T22723" s="44">
        <v>22722</v>
      </c>
    </row>
    <row r="22724" spans="20:20" x14ac:dyDescent="0.35">
      <c r="T22724" s="44">
        <v>22723</v>
      </c>
    </row>
    <row r="22725" spans="20:20" x14ac:dyDescent="0.35">
      <c r="T22725" s="44">
        <v>22724</v>
      </c>
    </row>
    <row r="22726" spans="20:20" x14ac:dyDescent="0.35">
      <c r="T22726" s="44">
        <v>22725</v>
      </c>
    </row>
    <row r="22727" spans="20:20" x14ac:dyDescent="0.35">
      <c r="T22727" s="44">
        <v>22726</v>
      </c>
    </row>
    <row r="22728" spans="20:20" x14ac:dyDescent="0.35">
      <c r="T22728" s="44">
        <v>22727</v>
      </c>
    </row>
    <row r="22729" spans="20:20" x14ac:dyDescent="0.35">
      <c r="T22729" s="44">
        <v>22728</v>
      </c>
    </row>
    <row r="22730" spans="20:20" x14ac:dyDescent="0.35">
      <c r="T22730" s="44">
        <v>22729</v>
      </c>
    </row>
    <row r="22731" spans="20:20" x14ac:dyDescent="0.35">
      <c r="T22731" s="44">
        <v>22730</v>
      </c>
    </row>
    <row r="22732" spans="20:20" x14ac:dyDescent="0.35">
      <c r="T22732" s="44">
        <v>22731</v>
      </c>
    </row>
    <row r="22733" spans="20:20" x14ac:dyDescent="0.35">
      <c r="T22733" s="44">
        <v>22732</v>
      </c>
    </row>
    <row r="22734" spans="20:20" x14ac:dyDescent="0.35">
      <c r="T22734" s="44">
        <v>22733</v>
      </c>
    </row>
    <row r="22735" spans="20:20" x14ac:dyDescent="0.35">
      <c r="T22735" s="44">
        <v>22734</v>
      </c>
    </row>
    <row r="22736" spans="20:20" x14ac:dyDescent="0.35">
      <c r="T22736" s="44">
        <v>22735</v>
      </c>
    </row>
    <row r="22737" spans="20:20" x14ac:dyDescent="0.35">
      <c r="T22737" s="44">
        <v>22736</v>
      </c>
    </row>
    <row r="22738" spans="20:20" x14ac:dyDescent="0.35">
      <c r="T22738" s="44">
        <v>22737</v>
      </c>
    </row>
    <row r="22739" spans="20:20" x14ac:dyDescent="0.35">
      <c r="T22739" s="44">
        <v>22738</v>
      </c>
    </row>
    <row r="22740" spans="20:20" x14ac:dyDescent="0.35">
      <c r="T22740" s="44">
        <v>22739</v>
      </c>
    </row>
    <row r="22741" spans="20:20" x14ac:dyDescent="0.35">
      <c r="T22741" s="44">
        <v>22740</v>
      </c>
    </row>
    <row r="22742" spans="20:20" x14ac:dyDescent="0.35">
      <c r="T22742" s="44">
        <v>22741</v>
      </c>
    </row>
    <row r="22743" spans="20:20" x14ac:dyDescent="0.35">
      <c r="T22743" s="44">
        <v>22742</v>
      </c>
    </row>
    <row r="22744" spans="20:20" x14ac:dyDescent="0.35">
      <c r="T22744" s="44">
        <v>22743</v>
      </c>
    </row>
    <row r="22745" spans="20:20" x14ac:dyDescent="0.35">
      <c r="T22745" s="44">
        <v>22744</v>
      </c>
    </row>
    <row r="22746" spans="20:20" x14ac:dyDescent="0.35">
      <c r="T22746" s="44">
        <v>22745</v>
      </c>
    </row>
    <row r="22747" spans="20:20" x14ac:dyDescent="0.35">
      <c r="T22747" s="44">
        <v>22746</v>
      </c>
    </row>
    <row r="22748" spans="20:20" x14ac:dyDescent="0.35">
      <c r="T22748" s="44">
        <v>22747</v>
      </c>
    </row>
    <row r="22749" spans="20:20" x14ac:dyDescent="0.35">
      <c r="T22749" s="44">
        <v>22748</v>
      </c>
    </row>
    <row r="22750" spans="20:20" x14ac:dyDescent="0.35">
      <c r="T22750" s="44">
        <v>22749</v>
      </c>
    </row>
    <row r="22751" spans="20:20" x14ac:dyDescent="0.35">
      <c r="T22751" s="44">
        <v>22750</v>
      </c>
    </row>
    <row r="22752" spans="20:20" x14ac:dyDescent="0.35">
      <c r="T22752" s="44">
        <v>22751</v>
      </c>
    </row>
    <row r="22753" spans="20:20" x14ac:dyDescent="0.35">
      <c r="T22753" s="44">
        <v>22752</v>
      </c>
    </row>
    <row r="22754" spans="20:20" x14ac:dyDescent="0.35">
      <c r="T22754" s="44">
        <v>22753</v>
      </c>
    </row>
    <row r="22755" spans="20:20" x14ac:dyDescent="0.35">
      <c r="T22755" s="44">
        <v>22754</v>
      </c>
    </row>
    <row r="22756" spans="20:20" x14ac:dyDescent="0.35">
      <c r="T22756" s="44">
        <v>22755</v>
      </c>
    </row>
    <row r="22757" spans="20:20" x14ac:dyDescent="0.35">
      <c r="T22757" s="44">
        <v>22756</v>
      </c>
    </row>
    <row r="22758" spans="20:20" x14ac:dyDescent="0.35">
      <c r="T22758" s="44">
        <v>22757</v>
      </c>
    </row>
    <row r="22759" spans="20:20" x14ac:dyDescent="0.35">
      <c r="T22759" s="44">
        <v>22758</v>
      </c>
    </row>
    <row r="22760" spans="20:20" x14ac:dyDescent="0.35">
      <c r="T22760" s="44">
        <v>22759</v>
      </c>
    </row>
    <row r="22761" spans="20:20" x14ac:dyDescent="0.35">
      <c r="T22761" s="44">
        <v>22760</v>
      </c>
    </row>
    <row r="22762" spans="20:20" x14ac:dyDescent="0.35">
      <c r="T22762" s="44">
        <v>22761</v>
      </c>
    </row>
    <row r="22763" spans="20:20" x14ac:dyDescent="0.35">
      <c r="T22763" s="44">
        <v>22762</v>
      </c>
    </row>
    <row r="22764" spans="20:20" x14ac:dyDescent="0.35">
      <c r="T22764" s="44">
        <v>22763</v>
      </c>
    </row>
    <row r="22765" spans="20:20" x14ac:dyDescent="0.35">
      <c r="T22765" s="44">
        <v>22764</v>
      </c>
    </row>
    <row r="22766" spans="20:20" x14ac:dyDescent="0.35">
      <c r="T22766" s="44">
        <v>22765</v>
      </c>
    </row>
    <row r="22767" spans="20:20" x14ac:dyDescent="0.35">
      <c r="T22767" s="44">
        <v>22766</v>
      </c>
    </row>
    <row r="22768" spans="20:20" x14ac:dyDescent="0.35">
      <c r="T22768" s="44">
        <v>22767</v>
      </c>
    </row>
    <row r="22769" spans="20:20" x14ac:dyDescent="0.35">
      <c r="T22769" s="44">
        <v>22768</v>
      </c>
    </row>
    <row r="22770" spans="20:20" x14ac:dyDescent="0.35">
      <c r="T22770" s="44">
        <v>22769</v>
      </c>
    </row>
    <row r="22771" spans="20:20" x14ac:dyDescent="0.35">
      <c r="T22771" s="44">
        <v>22770</v>
      </c>
    </row>
    <row r="22772" spans="20:20" x14ac:dyDescent="0.35">
      <c r="T22772" s="44">
        <v>22771</v>
      </c>
    </row>
    <row r="22773" spans="20:20" x14ac:dyDescent="0.35">
      <c r="T22773" s="44">
        <v>22772</v>
      </c>
    </row>
    <row r="22774" spans="20:20" x14ac:dyDescent="0.35">
      <c r="T22774" s="44">
        <v>22773</v>
      </c>
    </row>
    <row r="22775" spans="20:20" x14ac:dyDescent="0.35">
      <c r="T22775" s="44">
        <v>22774</v>
      </c>
    </row>
    <row r="22776" spans="20:20" x14ac:dyDescent="0.35">
      <c r="T22776" s="44">
        <v>22775</v>
      </c>
    </row>
    <row r="22777" spans="20:20" x14ac:dyDescent="0.35">
      <c r="T22777" s="44">
        <v>22776</v>
      </c>
    </row>
    <row r="22778" spans="20:20" x14ac:dyDescent="0.35">
      <c r="T22778" s="44">
        <v>22777</v>
      </c>
    </row>
    <row r="22779" spans="20:20" x14ac:dyDescent="0.35">
      <c r="T22779" s="44">
        <v>22778</v>
      </c>
    </row>
    <row r="22780" spans="20:20" x14ac:dyDescent="0.35">
      <c r="T22780" s="44">
        <v>22779</v>
      </c>
    </row>
    <row r="22781" spans="20:20" x14ac:dyDescent="0.35">
      <c r="T22781" s="44">
        <v>22780</v>
      </c>
    </row>
    <row r="22782" spans="20:20" x14ac:dyDescent="0.35">
      <c r="T22782" s="44">
        <v>22781</v>
      </c>
    </row>
    <row r="22783" spans="20:20" x14ac:dyDescent="0.35">
      <c r="T22783" s="44">
        <v>22782</v>
      </c>
    </row>
    <row r="22784" spans="20:20" x14ac:dyDescent="0.35">
      <c r="T22784" s="44">
        <v>22783</v>
      </c>
    </row>
    <row r="22785" spans="20:20" x14ac:dyDescent="0.35">
      <c r="T22785" s="44">
        <v>22784</v>
      </c>
    </row>
    <row r="22786" spans="20:20" x14ac:dyDescent="0.35">
      <c r="T22786" s="44">
        <v>22785</v>
      </c>
    </row>
    <row r="22787" spans="20:20" x14ac:dyDescent="0.35">
      <c r="T22787" s="44">
        <v>22786</v>
      </c>
    </row>
    <row r="22788" spans="20:20" x14ac:dyDescent="0.35">
      <c r="T22788" s="44">
        <v>22787</v>
      </c>
    </row>
    <row r="22789" spans="20:20" x14ac:dyDescent="0.35">
      <c r="T22789" s="44">
        <v>22788</v>
      </c>
    </row>
    <row r="22790" spans="20:20" x14ac:dyDescent="0.35">
      <c r="T22790" s="44">
        <v>22789</v>
      </c>
    </row>
    <row r="22791" spans="20:20" x14ac:dyDescent="0.35">
      <c r="T22791" s="44">
        <v>22790</v>
      </c>
    </row>
    <row r="22792" spans="20:20" x14ac:dyDescent="0.35">
      <c r="T22792" s="44">
        <v>22791</v>
      </c>
    </row>
    <row r="22793" spans="20:20" x14ac:dyDescent="0.35">
      <c r="T22793" s="44">
        <v>22792</v>
      </c>
    </row>
    <row r="22794" spans="20:20" x14ac:dyDescent="0.35">
      <c r="T22794" s="44">
        <v>22793</v>
      </c>
    </row>
    <row r="22795" spans="20:20" x14ac:dyDescent="0.35">
      <c r="T22795" s="44">
        <v>22794</v>
      </c>
    </row>
    <row r="22796" spans="20:20" x14ac:dyDescent="0.35">
      <c r="T22796" s="44">
        <v>22795</v>
      </c>
    </row>
    <row r="22797" spans="20:20" x14ac:dyDescent="0.35">
      <c r="T22797" s="44">
        <v>22796</v>
      </c>
    </row>
    <row r="22798" spans="20:20" x14ac:dyDescent="0.35">
      <c r="T22798" s="44">
        <v>22797</v>
      </c>
    </row>
    <row r="22799" spans="20:20" x14ac:dyDescent="0.35">
      <c r="T22799" s="44">
        <v>22798</v>
      </c>
    </row>
    <row r="22800" spans="20:20" x14ac:dyDescent="0.35">
      <c r="T22800" s="44">
        <v>22799</v>
      </c>
    </row>
    <row r="22801" spans="20:20" x14ac:dyDescent="0.35">
      <c r="T22801" s="44">
        <v>22800</v>
      </c>
    </row>
    <row r="22802" spans="20:20" x14ac:dyDescent="0.35">
      <c r="T22802" s="44">
        <v>22801</v>
      </c>
    </row>
    <row r="22803" spans="20:20" x14ac:dyDescent="0.35">
      <c r="T22803" s="44">
        <v>22802</v>
      </c>
    </row>
    <row r="22804" spans="20:20" x14ac:dyDescent="0.35">
      <c r="T22804" s="44">
        <v>22803</v>
      </c>
    </row>
    <row r="22805" spans="20:20" x14ac:dyDescent="0.35">
      <c r="T22805" s="44">
        <v>22804</v>
      </c>
    </row>
    <row r="22806" spans="20:20" x14ac:dyDescent="0.35">
      <c r="T22806" s="44">
        <v>22805</v>
      </c>
    </row>
    <row r="22807" spans="20:20" x14ac:dyDescent="0.35">
      <c r="T22807" s="44">
        <v>22806</v>
      </c>
    </row>
    <row r="22808" spans="20:20" x14ac:dyDescent="0.35">
      <c r="T22808" s="44">
        <v>22807</v>
      </c>
    </row>
    <row r="22809" spans="20:20" x14ac:dyDescent="0.35">
      <c r="T22809" s="44">
        <v>22808</v>
      </c>
    </row>
    <row r="22810" spans="20:20" x14ac:dyDescent="0.35">
      <c r="T22810" s="44">
        <v>22809</v>
      </c>
    </row>
    <row r="22811" spans="20:20" x14ac:dyDescent="0.35">
      <c r="T22811" s="44">
        <v>22810</v>
      </c>
    </row>
    <row r="22812" spans="20:20" x14ac:dyDescent="0.35">
      <c r="T22812" s="44">
        <v>22811</v>
      </c>
    </row>
    <row r="22813" spans="20:20" x14ac:dyDescent="0.35">
      <c r="T22813" s="44">
        <v>22812</v>
      </c>
    </row>
    <row r="22814" spans="20:20" x14ac:dyDescent="0.35">
      <c r="T22814" s="44">
        <v>22813</v>
      </c>
    </row>
    <row r="22815" spans="20:20" x14ac:dyDescent="0.35">
      <c r="T22815" s="44">
        <v>22814</v>
      </c>
    </row>
    <row r="22816" spans="20:20" x14ac:dyDescent="0.35">
      <c r="T22816" s="44">
        <v>22815</v>
      </c>
    </row>
    <row r="22817" spans="20:20" x14ac:dyDescent="0.35">
      <c r="T22817" s="44">
        <v>22816</v>
      </c>
    </row>
    <row r="22818" spans="20:20" x14ac:dyDescent="0.35">
      <c r="T22818" s="44">
        <v>22817</v>
      </c>
    </row>
    <row r="22819" spans="20:20" x14ac:dyDescent="0.35">
      <c r="T22819" s="44">
        <v>22818</v>
      </c>
    </row>
    <row r="22820" spans="20:20" x14ac:dyDescent="0.35">
      <c r="T22820" s="44">
        <v>22819</v>
      </c>
    </row>
    <row r="22821" spans="20:20" x14ac:dyDescent="0.35">
      <c r="T22821" s="44">
        <v>22820</v>
      </c>
    </row>
    <row r="22822" spans="20:20" x14ac:dyDescent="0.35">
      <c r="T22822" s="44">
        <v>22821</v>
      </c>
    </row>
    <row r="22823" spans="20:20" x14ac:dyDescent="0.35">
      <c r="T22823" s="44">
        <v>22822</v>
      </c>
    </row>
    <row r="22824" spans="20:20" x14ac:dyDescent="0.35">
      <c r="T22824" s="44">
        <v>22823</v>
      </c>
    </row>
    <row r="22825" spans="20:20" x14ac:dyDescent="0.35">
      <c r="T22825" s="44">
        <v>22824</v>
      </c>
    </row>
    <row r="22826" spans="20:20" x14ac:dyDescent="0.35">
      <c r="T22826" s="44">
        <v>22825</v>
      </c>
    </row>
    <row r="22827" spans="20:20" x14ac:dyDescent="0.35">
      <c r="T22827" s="44">
        <v>22826</v>
      </c>
    </row>
    <row r="22828" spans="20:20" x14ac:dyDescent="0.35">
      <c r="T22828" s="44">
        <v>22827</v>
      </c>
    </row>
    <row r="22829" spans="20:20" x14ac:dyDescent="0.35">
      <c r="T22829" s="44">
        <v>22828</v>
      </c>
    </row>
    <row r="22830" spans="20:20" x14ac:dyDescent="0.35">
      <c r="T22830" s="44">
        <v>22829</v>
      </c>
    </row>
    <row r="22831" spans="20:20" x14ac:dyDescent="0.35">
      <c r="T22831" s="44">
        <v>22830</v>
      </c>
    </row>
    <row r="22832" spans="20:20" x14ac:dyDescent="0.35">
      <c r="T22832" s="44">
        <v>22831</v>
      </c>
    </row>
    <row r="22833" spans="20:20" x14ac:dyDescent="0.35">
      <c r="T22833" s="44">
        <v>22832</v>
      </c>
    </row>
    <row r="22834" spans="20:20" x14ac:dyDescent="0.35">
      <c r="T22834" s="44">
        <v>22833</v>
      </c>
    </row>
    <row r="22835" spans="20:20" x14ac:dyDescent="0.35">
      <c r="T22835" s="44">
        <v>22834</v>
      </c>
    </row>
    <row r="22836" spans="20:20" x14ac:dyDescent="0.35">
      <c r="T22836" s="44">
        <v>22835</v>
      </c>
    </row>
    <row r="22837" spans="20:20" x14ac:dyDescent="0.35">
      <c r="T22837" s="44">
        <v>22836</v>
      </c>
    </row>
    <row r="22838" spans="20:20" x14ac:dyDescent="0.35">
      <c r="T22838" s="44">
        <v>22837</v>
      </c>
    </row>
    <row r="22839" spans="20:20" x14ac:dyDescent="0.35">
      <c r="T22839" s="44">
        <v>22838</v>
      </c>
    </row>
    <row r="22840" spans="20:20" x14ac:dyDescent="0.35">
      <c r="T22840" s="44">
        <v>22839</v>
      </c>
    </row>
    <row r="22841" spans="20:20" x14ac:dyDescent="0.35">
      <c r="T22841" s="44">
        <v>22840</v>
      </c>
    </row>
    <row r="22842" spans="20:20" x14ac:dyDescent="0.35">
      <c r="T22842" s="44">
        <v>22841</v>
      </c>
    </row>
    <row r="22843" spans="20:20" x14ac:dyDescent="0.35">
      <c r="T22843" s="44">
        <v>22842</v>
      </c>
    </row>
    <row r="22844" spans="20:20" x14ac:dyDescent="0.35">
      <c r="T22844" s="44">
        <v>22843</v>
      </c>
    </row>
    <row r="22845" spans="20:20" x14ac:dyDescent="0.35">
      <c r="T22845" s="44">
        <v>22844</v>
      </c>
    </row>
    <row r="22846" spans="20:20" x14ac:dyDescent="0.35">
      <c r="T22846" s="44">
        <v>22845</v>
      </c>
    </row>
    <row r="22847" spans="20:20" x14ac:dyDescent="0.35">
      <c r="T22847" s="44">
        <v>22846</v>
      </c>
    </row>
    <row r="22848" spans="20:20" x14ac:dyDescent="0.35">
      <c r="T22848" s="44">
        <v>22847</v>
      </c>
    </row>
    <row r="22849" spans="20:20" x14ac:dyDescent="0.35">
      <c r="T22849" s="44">
        <v>22848</v>
      </c>
    </row>
    <row r="22850" spans="20:20" x14ac:dyDescent="0.35">
      <c r="T22850" s="44">
        <v>22849</v>
      </c>
    </row>
    <row r="22851" spans="20:20" x14ac:dyDescent="0.35">
      <c r="T22851" s="44">
        <v>22850</v>
      </c>
    </row>
    <row r="22852" spans="20:20" x14ac:dyDescent="0.35">
      <c r="T22852" s="44">
        <v>22851</v>
      </c>
    </row>
    <row r="22853" spans="20:20" x14ac:dyDescent="0.35">
      <c r="T22853" s="44">
        <v>22852</v>
      </c>
    </row>
    <row r="22854" spans="20:20" x14ac:dyDescent="0.35">
      <c r="T22854" s="44">
        <v>22853</v>
      </c>
    </row>
    <row r="22855" spans="20:20" x14ac:dyDescent="0.35">
      <c r="T22855" s="44">
        <v>22854</v>
      </c>
    </row>
    <row r="22856" spans="20:20" x14ac:dyDescent="0.35">
      <c r="T22856" s="44">
        <v>22855</v>
      </c>
    </row>
    <row r="22857" spans="20:20" x14ac:dyDescent="0.35">
      <c r="T22857" s="44">
        <v>22856</v>
      </c>
    </row>
    <row r="22858" spans="20:20" x14ac:dyDescent="0.35">
      <c r="T22858" s="44">
        <v>22857</v>
      </c>
    </row>
    <row r="22859" spans="20:20" x14ac:dyDescent="0.35">
      <c r="T22859" s="44">
        <v>22858</v>
      </c>
    </row>
    <row r="22860" spans="20:20" x14ac:dyDescent="0.35">
      <c r="T22860" s="44">
        <v>22859</v>
      </c>
    </row>
    <row r="22861" spans="20:20" x14ac:dyDescent="0.35">
      <c r="T22861" s="44">
        <v>22860</v>
      </c>
    </row>
    <row r="22862" spans="20:20" x14ac:dyDescent="0.35">
      <c r="T22862" s="44">
        <v>22861</v>
      </c>
    </row>
    <row r="22863" spans="20:20" x14ac:dyDescent="0.35">
      <c r="T22863" s="44">
        <v>22862</v>
      </c>
    </row>
    <row r="22864" spans="20:20" x14ac:dyDescent="0.35">
      <c r="T22864" s="44">
        <v>22863</v>
      </c>
    </row>
    <row r="22865" spans="20:20" x14ac:dyDescent="0.35">
      <c r="T22865" s="44">
        <v>22864</v>
      </c>
    </row>
    <row r="22866" spans="20:20" x14ac:dyDescent="0.35">
      <c r="T22866" s="44">
        <v>22865</v>
      </c>
    </row>
    <row r="22867" spans="20:20" x14ac:dyDescent="0.35">
      <c r="T22867" s="44">
        <v>22866</v>
      </c>
    </row>
    <row r="22868" spans="20:20" x14ac:dyDescent="0.35">
      <c r="T22868" s="44">
        <v>22867</v>
      </c>
    </row>
    <row r="22869" spans="20:20" x14ac:dyDescent="0.35">
      <c r="T22869" s="44">
        <v>22868</v>
      </c>
    </row>
    <row r="22870" spans="20:20" x14ac:dyDescent="0.35">
      <c r="T22870" s="44">
        <v>22869</v>
      </c>
    </row>
    <row r="22871" spans="20:20" x14ac:dyDescent="0.35">
      <c r="T22871" s="44">
        <v>22870</v>
      </c>
    </row>
    <row r="22872" spans="20:20" x14ac:dyDescent="0.35">
      <c r="T22872" s="44">
        <v>22871</v>
      </c>
    </row>
    <row r="22873" spans="20:20" x14ac:dyDescent="0.35">
      <c r="T22873" s="44">
        <v>22872</v>
      </c>
    </row>
    <row r="22874" spans="20:20" x14ac:dyDescent="0.35">
      <c r="T22874" s="44">
        <v>22873</v>
      </c>
    </row>
    <row r="22875" spans="20:20" x14ac:dyDescent="0.35">
      <c r="T22875" s="44">
        <v>22874</v>
      </c>
    </row>
    <row r="22876" spans="20:20" x14ac:dyDescent="0.35">
      <c r="T22876" s="44">
        <v>22875</v>
      </c>
    </row>
    <row r="22877" spans="20:20" x14ac:dyDescent="0.35">
      <c r="T22877" s="44">
        <v>22876</v>
      </c>
    </row>
    <row r="22878" spans="20:20" x14ac:dyDescent="0.35">
      <c r="T22878" s="44">
        <v>22877</v>
      </c>
    </row>
    <row r="22879" spans="20:20" x14ac:dyDescent="0.35">
      <c r="T22879" s="44">
        <v>22878</v>
      </c>
    </row>
    <row r="22880" spans="20:20" x14ac:dyDescent="0.35">
      <c r="T22880" s="44">
        <v>22879</v>
      </c>
    </row>
    <row r="22881" spans="20:20" x14ac:dyDescent="0.35">
      <c r="T22881" s="44">
        <v>22880</v>
      </c>
    </row>
    <row r="22882" spans="20:20" x14ac:dyDescent="0.35">
      <c r="T22882" s="44">
        <v>22881</v>
      </c>
    </row>
    <row r="22883" spans="20:20" x14ac:dyDescent="0.35">
      <c r="T22883" s="44">
        <v>22882</v>
      </c>
    </row>
    <row r="22884" spans="20:20" x14ac:dyDescent="0.35">
      <c r="T22884" s="44">
        <v>22883</v>
      </c>
    </row>
    <row r="22885" spans="20:20" x14ac:dyDescent="0.35">
      <c r="T22885" s="44">
        <v>22884</v>
      </c>
    </row>
    <row r="22886" spans="20:20" x14ac:dyDescent="0.35">
      <c r="T22886" s="44">
        <v>22885</v>
      </c>
    </row>
    <row r="22887" spans="20:20" x14ac:dyDescent="0.35">
      <c r="T22887" s="44">
        <v>22886</v>
      </c>
    </row>
    <row r="22888" spans="20:20" x14ac:dyDescent="0.35">
      <c r="T22888" s="44">
        <v>22887</v>
      </c>
    </row>
    <row r="22889" spans="20:20" x14ac:dyDescent="0.35">
      <c r="T22889" s="44">
        <v>22888</v>
      </c>
    </row>
    <row r="22890" spans="20:20" x14ac:dyDescent="0.35">
      <c r="T22890" s="44">
        <v>22889</v>
      </c>
    </row>
    <row r="22891" spans="20:20" x14ac:dyDescent="0.35">
      <c r="T22891" s="44">
        <v>22890</v>
      </c>
    </row>
    <row r="22892" spans="20:20" x14ac:dyDescent="0.35">
      <c r="T22892" s="44">
        <v>22891</v>
      </c>
    </row>
    <row r="22893" spans="20:20" x14ac:dyDescent="0.35">
      <c r="T22893" s="44">
        <v>22892</v>
      </c>
    </row>
    <row r="22894" spans="20:20" x14ac:dyDescent="0.35">
      <c r="T22894" s="44">
        <v>22893</v>
      </c>
    </row>
    <row r="22895" spans="20:20" x14ac:dyDescent="0.35">
      <c r="T22895" s="44">
        <v>22894</v>
      </c>
    </row>
    <row r="22896" spans="20:20" x14ac:dyDescent="0.35">
      <c r="T22896" s="44">
        <v>22895</v>
      </c>
    </row>
    <row r="22897" spans="20:20" x14ac:dyDescent="0.35">
      <c r="T22897" s="44">
        <v>22896</v>
      </c>
    </row>
    <row r="22898" spans="20:20" x14ac:dyDescent="0.35">
      <c r="T22898" s="44">
        <v>22897</v>
      </c>
    </row>
    <row r="22899" spans="20:20" x14ac:dyDescent="0.35">
      <c r="T22899" s="44">
        <v>22898</v>
      </c>
    </row>
    <row r="22900" spans="20:20" x14ac:dyDescent="0.35">
      <c r="T22900" s="44">
        <v>22899</v>
      </c>
    </row>
    <row r="22901" spans="20:20" x14ac:dyDescent="0.35">
      <c r="T22901" s="44">
        <v>22900</v>
      </c>
    </row>
    <row r="22902" spans="20:20" x14ac:dyDescent="0.35">
      <c r="T22902" s="44">
        <v>22901</v>
      </c>
    </row>
    <row r="22903" spans="20:20" x14ac:dyDescent="0.35">
      <c r="T22903" s="44">
        <v>22902</v>
      </c>
    </row>
    <row r="22904" spans="20:20" x14ac:dyDescent="0.35">
      <c r="T22904" s="44">
        <v>22903</v>
      </c>
    </row>
    <row r="22905" spans="20:20" x14ac:dyDescent="0.35">
      <c r="T22905" s="44">
        <v>22904</v>
      </c>
    </row>
    <row r="22906" spans="20:20" x14ac:dyDescent="0.35">
      <c r="T22906" s="44">
        <v>22905</v>
      </c>
    </row>
    <row r="22907" spans="20:20" x14ac:dyDescent="0.35">
      <c r="T22907" s="44">
        <v>22906</v>
      </c>
    </row>
    <row r="22908" spans="20:20" x14ac:dyDescent="0.35">
      <c r="T22908" s="44">
        <v>22907</v>
      </c>
    </row>
    <row r="22909" spans="20:20" x14ac:dyDescent="0.35">
      <c r="T22909" s="44">
        <v>22908</v>
      </c>
    </row>
    <row r="22910" spans="20:20" x14ac:dyDescent="0.35">
      <c r="T22910" s="44">
        <v>22909</v>
      </c>
    </row>
    <row r="22911" spans="20:20" x14ac:dyDescent="0.35">
      <c r="T22911" s="44">
        <v>22910</v>
      </c>
    </row>
    <row r="22912" spans="20:20" x14ac:dyDescent="0.35">
      <c r="T22912" s="44">
        <v>22911</v>
      </c>
    </row>
    <row r="22913" spans="20:20" x14ac:dyDescent="0.35">
      <c r="T22913" s="44">
        <v>22912</v>
      </c>
    </row>
    <row r="22914" spans="20:20" x14ac:dyDescent="0.35">
      <c r="T22914" s="44">
        <v>22913</v>
      </c>
    </row>
    <row r="22915" spans="20:20" x14ac:dyDescent="0.35">
      <c r="T22915" s="44">
        <v>22914</v>
      </c>
    </row>
    <row r="22916" spans="20:20" x14ac:dyDescent="0.35">
      <c r="T22916" s="44">
        <v>22915</v>
      </c>
    </row>
    <row r="22917" spans="20:20" x14ac:dyDescent="0.35">
      <c r="T22917" s="44">
        <v>22916</v>
      </c>
    </row>
    <row r="22918" spans="20:20" x14ac:dyDescent="0.35">
      <c r="T22918" s="44">
        <v>22917</v>
      </c>
    </row>
    <row r="22919" spans="20:20" x14ac:dyDescent="0.35">
      <c r="T22919" s="44">
        <v>22918</v>
      </c>
    </row>
    <row r="22920" spans="20:20" x14ac:dyDescent="0.35">
      <c r="T22920" s="44">
        <v>22919</v>
      </c>
    </row>
    <row r="22921" spans="20:20" x14ac:dyDescent="0.35">
      <c r="T22921" s="44">
        <v>22920</v>
      </c>
    </row>
    <row r="22922" spans="20:20" x14ac:dyDescent="0.35">
      <c r="T22922" s="44">
        <v>22921</v>
      </c>
    </row>
    <row r="22923" spans="20:20" x14ac:dyDescent="0.35">
      <c r="T22923" s="44">
        <v>22922</v>
      </c>
    </row>
    <row r="22924" spans="20:20" x14ac:dyDescent="0.35">
      <c r="T22924" s="44">
        <v>22923</v>
      </c>
    </row>
    <row r="22925" spans="20:20" x14ac:dyDescent="0.35">
      <c r="T22925" s="44">
        <v>22924</v>
      </c>
    </row>
    <row r="22926" spans="20:20" x14ac:dyDescent="0.35">
      <c r="T22926" s="44">
        <v>22925</v>
      </c>
    </row>
    <row r="22927" spans="20:20" x14ac:dyDescent="0.35">
      <c r="T22927" s="44">
        <v>22926</v>
      </c>
    </row>
    <row r="22928" spans="20:20" x14ac:dyDescent="0.35">
      <c r="T22928" s="44">
        <v>22927</v>
      </c>
    </row>
    <row r="22929" spans="20:20" x14ac:dyDescent="0.35">
      <c r="T22929" s="44">
        <v>22928</v>
      </c>
    </row>
    <row r="22930" spans="20:20" x14ac:dyDescent="0.35">
      <c r="T22930" s="44">
        <v>22929</v>
      </c>
    </row>
    <row r="22931" spans="20:20" x14ac:dyDescent="0.35">
      <c r="T22931" s="44">
        <v>22930</v>
      </c>
    </row>
    <row r="22932" spans="20:20" x14ac:dyDescent="0.35">
      <c r="T22932" s="44">
        <v>22931</v>
      </c>
    </row>
    <row r="22933" spans="20:20" x14ac:dyDescent="0.35">
      <c r="T22933" s="44">
        <v>22932</v>
      </c>
    </row>
    <row r="22934" spans="20:20" x14ac:dyDescent="0.35">
      <c r="T22934" s="44">
        <v>22933</v>
      </c>
    </row>
    <row r="22935" spans="20:20" x14ac:dyDescent="0.35">
      <c r="T22935" s="44">
        <v>22934</v>
      </c>
    </row>
    <row r="22936" spans="20:20" x14ac:dyDescent="0.35">
      <c r="T22936" s="44">
        <v>22935</v>
      </c>
    </row>
    <row r="22937" spans="20:20" x14ac:dyDescent="0.35">
      <c r="T22937" s="44">
        <v>22936</v>
      </c>
    </row>
    <row r="22938" spans="20:20" x14ac:dyDescent="0.35">
      <c r="T22938" s="44">
        <v>22937</v>
      </c>
    </row>
    <row r="22939" spans="20:20" x14ac:dyDescent="0.35">
      <c r="T22939" s="44">
        <v>22938</v>
      </c>
    </row>
    <row r="22940" spans="20:20" x14ac:dyDescent="0.35">
      <c r="T22940" s="44">
        <v>22939</v>
      </c>
    </row>
    <row r="22941" spans="20:20" x14ac:dyDescent="0.35">
      <c r="T22941" s="44">
        <v>22940</v>
      </c>
    </row>
    <row r="22942" spans="20:20" x14ac:dyDescent="0.35">
      <c r="T22942" s="44">
        <v>22941</v>
      </c>
    </row>
    <row r="22943" spans="20:20" x14ac:dyDescent="0.35">
      <c r="T22943" s="44">
        <v>22942</v>
      </c>
    </row>
    <row r="22944" spans="20:20" x14ac:dyDescent="0.35">
      <c r="T22944" s="44">
        <v>22943</v>
      </c>
    </row>
    <row r="22945" spans="20:20" x14ac:dyDescent="0.35">
      <c r="T22945" s="44">
        <v>22944</v>
      </c>
    </row>
    <row r="22946" spans="20:20" x14ac:dyDescent="0.35">
      <c r="T22946" s="44">
        <v>22945</v>
      </c>
    </row>
    <row r="22947" spans="20:20" x14ac:dyDescent="0.35">
      <c r="T22947" s="44">
        <v>22946</v>
      </c>
    </row>
    <row r="22948" spans="20:20" x14ac:dyDescent="0.35">
      <c r="T22948" s="44">
        <v>22947</v>
      </c>
    </row>
    <row r="22949" spans="20:20" x14ac:dyDescent="0.35">
      <c r="T22949" s="44">
        <v>22948</v>
      </c>
    </row>
    <row r="22950" spans="20:20" x14ac:dyDescent="0.35">
      <c r="T22950" s="44">
        <v>22949</v>
      </c>
    </row>
    <row r="22951" spans="20:20" x14ac:dyDescent="0.35">
      <c r="T22951" s="44">
        <v>22950</v>
      </c>
    </row>
    <row r="22952" spans="20:20" x14ac:dyDescent="0.35">
      <c r="T22952" s="44">
        <v>22951</v>
      </c>
    </row>
    <row r="22953" spans="20:20" x14ac:dyDescent="0.35">
      <c r="T22953" s="44">
        <v>22952</v>
      </c>
    </row>
    <row r="22954" spans="20:20" x14ac:dyDescent="0.35">
      <c r="T22954" s="44">
        <v>22953</v>
      </c>
    </row>
    <row r="22955" spans="20:20" x14ac:dyDescent="0.35">
      <c r="T22955" s="44">
        <v>22954</v>
      </c>
    </row>
    <row r="22956" spans="20:20" x14ac:dyDescent="0.35">
      <c r="T22956" s="44">
        <v>22955</v>
      </c>
    </row>
    <row r="22957" spans="20:20" x14ac:dyDescent="0.35">
      <c r="T22957" s="44">
        <v>22956</v>
      </c>
    </row>
    <row r="22958" spans="20:20" x14ac:dyDescent="0.35">
      <c r="T22958" s="44">
        <v>22957</v>
      </c>
    </row>
    <row r="22959" spans="20:20" x14ac:dyDescent="0.35">
      <c r="T22959" s="44">
        <v>22958</v>
      </c>
    </row>
    <row r="22960" spans="20:20" x14ac:dyDescent="0.35">
      <c r="T22960" s="44">
        <v>22959</v>
      </c>
    </row>
    <row r="22961" spans="20:20" x14ac:dyDescent="0.35">
      <c r="T22961" s="44">
        <v>22960</v>
      </c>
    </row>
    <row r="22962" spans="20:20" x14ac:dyDescent="0.35">
      <c r="T22962" s="44">
        <v>22961</v>
      </c>
    </row>
    <row r="22963" spans="20:20" x14ac:dyDescent="0.35">
      <c r="T22963" s="44">
        <v>22962</v>
      </c>
    </row>
    <row r="22964" spans="20:20" x14ac:dyDescent="0.35">
      <c r="T22964" s="44">
        <v>22963</v>
      </c>
    </row>
    <row r="22965" spans="20:20" x14ac:dyDescent="0.35">
      <c r="T22965" s="44">
        <v>22964</v>
      </c>
    </row>
    <row r="22966" spans="20:20" x14ac:dyDescent="0.35">
      <c r="T22966" s="44">
        <v>22965</v>
      </c>
    </row>
    <row r="22967" spans="20:20" x14ac:dyDescent="0.35">
      <c r="T22967" s="44">
        <v>22966</v>
      </c>
    </row>
    <row r="22968" spans="20:20" x14ac:dyDescent="0.35">
      <c r="T22968" s="44">
        <v>22967</v>
      </c>
    </row>
    <row r="22969" spans="20:20" x14ac:dyDescent="0.35">
      <c r="T22969" s="44">
        <v>22968</v>
      </c>
    </row>
    <row r="22970" spans="20:20" x14ac:dyDescent="0.35">
      <c r="T22970" s="44">
        <v>22969</v>
      </c>
    </row>
    <row r="22971" spans="20:20" x14ac:dyDescent="0.35">
      <c r="T22971" s="44">
        <v>22970</v>
      </c>
    </row>
    <row r="22972" spans="20:20" x14ac:dyDescent="0.35">
      <c r="T22972" s="44">
        <v>22971</v>
      </c>
    </row>
    <row r="22973" spans="20:20" x14ac:dyDescent="0.35">
      <c r="T22973" s="44">
        <v>22972</v>
      </c>
    </row>
    <row r="22974" spans="20:20" x14ac:dyDescent="0.35">
      <c r="T22974" s="44">
        <v>22973</v>
      </c>
    </row>
    <row r="22975" spans="20:20" x14ac:dyDescent="0.35">
      <c r="T22975" s="44">
        <v>22974</v>
      </c>
    </row>
    <row r="22976" spans="20:20" x14ac:dyDescent="0.35">
      <c r="T22976" s="44">
        <v>22975</v>
      </c>
    </row>
    <row r="22977" spans="20:20" x14ac:dyDescent="0.35">
      <c r="T22977" s="44">
        <v>22976</v>
      </c>
    </row>
    <row r="22978" spans="20:20" x14ac:dyDescent="0.35">
      <c r="T22978" s="44">
        <v>22977</v>
      </c>
    </row>
    <row r="22979" spans="20:20" x14ac:dyDescent="0.35">
      <c r="T22979" s="44">
        <v>22978</v>
      </c>
    </row>
    <row r="22980" spans="20:20" x14ac:dyDescent="0.35">
      <c r="T22980" s="44">
        <v>22979</v>
      </c>
    </row>
    <row r="22981" spans="20:20" x14ac:dyDescent="0.35">
      <c r="T22981" s="44">
        <v>22980</v>
      </c>
    </row>
    <row r="22982" spans="20:20" x14ac:dyDescent="0.35">
      <c r="T22982" s="44">
        <v>22981</v>
      </c>
    </row>
    <row r="22983" spans="20:20" x14ac:dyDescent="0.35">
      <c r="T22983" s="44">
        <v>22982</v>
      </c>
    </row>
    <row r="22984" spans="20:20" x14ac:dyDescent="0.35">
      <c r="T22984" s="44">
        <v>22983</v>
      </c>
    </row>
    <row r="22985" spans="20:20" x14ac:dyDescent="0.35">
      <c r="T22985" s="44">
        <v>22984</v>
      </c>
    </row>
    <row r="22986" spans="20:20" x14ac:dyDescent="0.35">
      <c r="T22986" s="44">
        <v>22985</v>
      </c>
    </row>
    <row r="22987" spans="20:20" x14ac:dyDescent="0.35">
      <c r="T22987" s="44">
        <v>22986</v>
      </c>
    </row>
    <row r="22988" spans="20:20" x14ac:dyDescent="0.35">
      <c r="T22988" s="44">
        <v>22987</v>
      </c>
    </row>
    <row r="22989" spans="20:20" x14ac:dyDescent="0.35">
      <c r="T22989" s="44">
        <v>22988</v>
      </c>
    </row>
    <row r="22990" spans="20:20" x14ac:dyDescent="0.35">
      <c r="T22990" s="44">
        <v>22989</v>
      </c>
    </row>
    <row r="22991" spans="20:20" x14ac:dyDescent="0.35">
      <c r="T22991" s="44">
        <v>22990</v>
      </c>
    </row>
    <row r="22992" spans="20:20" x14ac:dyDescent="0.35">
      <c r="T22992" s="44">
        <v>22991</v>
      </c>
    </row>
    <row r="22993" spans="20:20" x14ac:dyDescent="0.35">
      <c r="T22993" s="44">
        <v>22992</v>
      </c>
    </row>
    <row r="22994" spans="20:20" x14ac:dyDescent="0.35">
      <c r="T22994" s="44">
        <v>22993</v>
      </c>
    </row>
    <row r="22995" spans="20:20" x14ac:dyDescent="0.35">
      <c r="T22995" s="44">
        <v>22994</v>
      </c>
    </row>
    <row r="22996" spans="20:20" x14ac:dyDescent="0.35">
      <c r="T22996" s="44">
        <v>22995</v>
      </c>
    </row>
    <row r="22997" spans="20:20" x14ac:dyDescent="0.35">
      <c r="T22997" s="44">
        <v>22996</v>
      </c>
    </row>
    <row r="22998" spans="20:20" x14ac:dyDescent="0.35">
      <c r="T22998" s="44">
        <v>22997</v>
      </c>
    </row>
    <row r="22999" spans="20:20" x14ac:dyDescent="0.35">
      <c r="T22999" s="44">
        <v>22998</v>
      </c>
    </row>
    <row r="23000" spans="20:20" x14ac:dyDescent="0.35">
      <c r="T23000" s="44">
        <v>22999</v>
      </c>
    </row>
    <row r="23001" spans="20:20" x14ac:dyDescent="0.35">
      <c r="T23001" s="44">
        <v>23000</v>
      </c>
    </row>
    <row r="23002" spans="20:20" x14ac:dyDescent="0.35">
      <c r="T23002" s="44">
        <v>23001</v>
      </c>
    </row>
    <row r="23003" spans="20:20" x14ac:dyDescent="0.35">
      <c r="T23003" s="44">
        <v>23002</v>
      </c>
    </row>
    <row r="23004" spans="20:20" x14ac:dyDescent="0.35">
      <c r="T23004" s="44">
        <v>23003</v>
      </c>
    </row>
    <row r="23005" spans="20:20" x14ac:dyDescent="0.35">
      <c r="T23005" s="44">
        <v>23004</v>
      </c>
    </row>
    <row r="23006" spans="20:20" x14ac:dyDescent="0.35">
      <c r="T23006" s="44">
        <v>23005</v>
      </c>
    </row>
    <row r="23007" spans="20:20" x14ac:dyDescent="0.35">
      <c r="T23007" s="44">
        <v>23006</v>
      </c>
    </row>
    <row r="23008" spans="20:20" x14ac:dyDescent="0.35">
      <c r="T23008" s="44">
        <v>23007</v>
      </c>
    </row>
    <row r="23009" spans="20:20" x14ac:dyDescent="0.35">
      <c r="T23009" s="44">
        <v>23008</v>
      </c>
    </row>
    <row r="23010" spans="20:20" x14ac:dyDescent="0.35">
      <c r="T23010" s="44">
        <v>23009</v>
      </c>
    </row>
    <row r="23011" spans="20:20" x14ac:dyDescent="0.35">
      <c r="T23011" s="44">
        <v>23010</v>
      </c>
    </row>
    <row r="23012" spans="20:20" x14ac:dyDescent="0.35">
      <c r="T23012" s="44">
        <v>23011</v>
      </c>
    </row>
    <row r="23013" spans="20:20" x14ac:dyDescent="0.35">
      <c r="T23013" s="44">
        <v>23012</v>
      </c>
    </row>
    <row r="23014" spans="20:20" x14ac:dyDescent="0.35">
      <c r="T23014" s="44">
        <v>23013</v>
      </c>
    </row>
    <row r="23015" spans="20:20" x14ac:dyDescent="0.35">
      <c r="T23015" s="44">
        <v>23014</v>
      </c>
    </row>
    <row r="23016" spans="20:20" x14ac:dyDescent="0.35">
      <c r="T23016" s="44">
        <v>23015</v>
      </c>
    </row>
    <row r="23017" spans="20:20" x14ac:dyDescent="0.35">
      <c r="T23017" s="44">
        <v>23016</v>
      </c>
    </row>
    <row r="23018" spans="20:20" x14ac:dyDescent="0.35">
      <c r="T23018" s="44">
        <v>23017</v>
      </c>
    </row>
    <row r="23019" spans="20:20" x14ac:dyDescent="0.35">
      <c r="T23019" s="44">
        <v>23018</v>
      </c>
    </row>
    <row r="23020" spans="20:20" x14ac:dyDescent="0.35">
      <c r="T23020" s="44">
        <v>23019</v>
      </c>
    </row>
    <row r="23021" spans="20:20" x14ac:dyDescent="0.35">
      <c r="T23021" s="44">
        <v>23020</v>
      </c>
    </row>
    <row r="23022" spans="20:20" x14ac:dyDescent="0.35">
      <c r="T23022" s="44">
        <v>23021</v>
      </c>
    </row>
    <row r="23023" spans="20:20" x14ac:dyDescent="0.35">
      <c r="T23023" s="44">
        <v>23022</v>
      </c>
    </row>
    <row r="23024" spans="20:20" x14ac:dyDescent="0.35">
      <c r="T23024" s="44">
        <v>23023</v>
      </c>
    </row>
    <row r="23025" spans="20:20" x14ac:dyDescent="0.35">
      <c r="T23025" s="44">
        <v>23024</v>
      </c>
    </row>
    <row r="23026" spans="20:20" x14ac:dyDescent="0.35">
      <c r="T23026" s="44">
        <v>23025</v>
      </c>
    </row>
    <row r="23027" spans="20:20" x14ac:dyDescent="0.35">
      <c r="T23027" s="44">
        <v>23026</v>
      </c>
    </row>
    <row r="23028" spans="20:20" x14ac:dyDescent="0.35">
      <c r="T23028" s="44">
        <v>23027</v>
      </c>
    </row>
    <row r="23029" spans="20:20" x14ac:dyDescent="0.35">
      <c r="T23029" s="44">
        <v>23028</v>
      </c>
    </row>
    <row r="23030" spans="20:20" x14ac:dyDescent="0.35">
      <c r="T23030" s="44">
        <v>23029</v>
      </c>
    </row>
    <row r="23031" spans="20:20" x14ac:dyDescent="0.35">
      <c r="T23031" s="44">
        <v>23030</v>
      </c>
    </row>
    <row r="23032" spans="20:20" x14ac:dyDescent="0.35">
      <c r="T23032" s="44">
        <v>23031</v>
      </c>
    </row>
    <row r="23033" spans="20:20" x14ac:dyDescent="0.35">
      <c r="T23033" s="44">
        <v>23032</v>
      </c>
    </row>
    <row r="23034" spans="20:20" x14ac:dyDescent="0.35">
      <c r="T23034" s="44">
        <v>23033</v>
      </c>
    </row>
    <row r="23035" spans="20:20" x14ac:dyDescent="0.35">
      <c r="T23035" s="44">
        <v>23034</v>
      </c>
    </row>
    <row r="23036" spans="20:20" x14ac:dyDescent="0.35">
      <c r="T23036" s="44">
        <v>23035</v>
      </c>
    </row>
    <row r="23037" spans="20:20" x14ac:dyDescent="0.35">
      <c r="T23037" s="44">
        <v>23036</v>
      </c>
    </row>
    <row r="23038" spans="20:20" x14ac:dyDescent="0.35">
      <c r="T23038" s="44">
        <v>23037</v>
      </c>
    </row>
    <row r="23039" spans="20:20" x14ac:dyDescent="0.35">
      <c r="T23039" s="44">
        <v>23038</v>
      </c>
    </row>
    <row r="23040" spans="20:20" x14ac:dyDescent="0.35">
      <c r="T23040" s="44">
        <v>23039</v>
      </c>
    </row>
    <row r="23041" spans="20:20" x14ac:dyDescent="0.35">
      <c r="T23041" s="44">
        <v>23040</v>
      </c>
    </row>
    <row r="23042" spans="20:20" x14ac:dyDescent="0.35">
      <c r="T23042" s="44">
        <v>23041</v>
      </c>
    </row>
    <row r="23043" spans="20:20" x14ac:dyDescent="0.35">
      <c r="T23043" s="44">
        <v>23042</v>
      </c>
    </row>
    <row r="23044" spans="20:20" x14ac:dyDescent="0.35">
      <c r="T23044" s="44">
        <v>23043</v>
      </c>
    </row>
    <row r="23045" spans="20:20" x14ac:dyDescent="0.35">
      <c r="T23045" s="44">
        <v>23044</v>
      </c>
    </row>
    <row r="23046" spans="20:20" x14ac:dyDescent="0.35">
      <c r="T23046" s="44">
        <v>23045</v>
      </c>
    </row>
    <row r="23047" spans="20:20" x14ac:dyDescent="0.35">
      <c r="T23047" s="44">
        <v>23046</v>
      </c>
    </row>
    <row r="23048" spans="20:20" x14ac:dyDescent="0.35">
      <c r="T23048" s="44">
        <v>23047</v>
      </c>
    </row>
    <row r="23049" spans="20:20" x14ac:dyDescent="0.35">
      <c r="T23049" s="44">
        <v>23048</v>
      </c>
    </row>
    <row r="23050" spans="20:20" x14ac:dyDescent="0.35">
      <c r="T23050" s="44">
        <v>23049</v>
      </c>
    </row>
    <row r="23051" spans="20:20" x14ac:dyDescent="0.35">
      <c r="T23051" s="44">
        <v>23050</v>
      </c>
    </row>
    <row r="23052" spans="20:20" x14ac:dyDescent="0.35">
      <c r="T23052" s="44">
        <v>23051</v>
      </c>
    </row>
    <row r="23053" spans="20:20" x14ac:dyDescent="0.35">
      <c r="T23053" s="44">
        <v>23052</v>
      </c>
    </row>
    <row r="23054" spans="20:20" x14ac:dyDescent="0.35">
      <c r="T23054" s="44">
        <v>23053</v>
      </c>
    </row>
    <row r="23055" spans="20:20" x14ac:dyDescent="0.35">
      <c r="T23055" s="44">
        <v>23054</v>
      </c>
    </row>
    <row r="23056" spans="20:20" x14ac:dyDescent="0.35">
      <c r="T23056" s="44">
        <v>23055</v>
      </c>
    </row>
    <row r="23057" spans="20:20" x14ac:dyDescent="0.35">
      <c r="T23057" s="44">
        <v>23056</v>
      </c>
    </row>
    <row r="23058" spans="20:20" x14ac:dyDescent="0.35">
      <c r="T23058" s="44">
        <v>23057</v>
      </c>
    </row>
    <row r="23059" spans="20:20" x14ac:dyDescent="0.35">
      <c r="T23059" s="44">
        <v>23058</v>
      </c>
    </row>
    <row r="23060" spans="20:20" x14ac:dyDescent="0.35">
      <c r="T23060" s="44">
        <v>23059</v>
      </c>
    </row>
    <row r="23061" spans="20:20" x14ac:dyDescent="0.35">
      <c r="T23061" s="44">
        <v>23060</v>
      </c>
    </row>
    <row r="23062" spans="20:20" x14ac:dyDescent="0.35">
      <c r="T23062" s="44">
        <v>23061</v>
      </c>
    </row>
    <row r="23063" spans="20:20" x14ac:dyDescent="0.35">
      <c r="T23063" s="44">
        <v>23062</v>
      </c>
    </row>
    <row r="23064" spans="20:20" x14ac:dyDescent="0.35">
      <c r="T23064" s="44">
        <v>23063</v>
      </c>
    </row>
    <row r="23065" spans="20:20" x14ac:dyDescent="0.35">
      <c r="T23065" s="44">
        <v>23064</v>
      </c>
    </row>
    <row r="23066" spans="20:20" x14ac:dyDescent="0.35">
      <c r="T23066" s="44">
        <v>23065</v>
      </c>
    </row>
    <row r="23067" spans="20:20" x14ac:dyDescent="0.35">
      <c r="T23067" s="44">
        <v>23066</v>
      </c>
    </row>
    <row r="23068" spans="20:20" x14ac:dyDescent="0.35">
      <c r="T23068" s="44">
        <v>23067</v>
      </c>
    </row>
    <row r="23069" spans="20:20" x14ac:dyDescent="0.35">
      <c r="T23069" s="44">
        <v>23068</v>
      </c>
    </row>
    <row r="23070" spans="20:20" x14ac:dyDescent="0.35">
      <c r="T23070" s="44">
        <v>23069</v>
      </c>
    </row>
    <row r="23071" spans="20:20" x14ac:dyDescent="0.35">
      <c r="T23071" s="44">
        <v>23070</v>
      </c>
    </row>
    <row r="23072" spans="20:20" x14ac:dyDescent="0.35">
      <c r="T23072" s="44">
        <v>23071</v>
      </c>
    </row>
    <row r="23073" spans="20:20" x14ac:dyDescent="0.35">
      <c r="T23073" s="44">
        <v>23072</v>
      </c>
    </row>
    <row r="23074" spans="20:20" x14ac:dyDescent="0.35">
      <c r="T23074" s="44">
        <v>23073</v>
      </c>
    </row>
    <row r="23075" spans="20:20" x14ac:dyDescent="0.35">
      <c r="T23075" s="44">
        <v>23074</v>
      </c>
    </row>
    <row r="23076" spans="20:20" x14ac:dyDescent="0.35">
      <c r="T23076" s="44">
        <v>23075</v>
      </c>
    </row>
    <row r="23077" spans="20:20" x14ac:dyDescent="0.35">
      <c r="T23077" s="44">
        <v>23076</v>
      </c>
    </row>
    <row r="23078" spans="20:20" x14ac:dyDescent="0.35">
      <c r="T23078" s="44">
        <v>23077</v>
      </c>
    </row>
    <row r="23079" spans="20:20" x14ac:dyDescent="0.35">
      <c r="T23079" s="44">
        <v>23078</v>
      </c>
    </row>
    <row r="23080" spans="20:20" x14ac:dyDescent="0.35">
      <c r="T23080" s="44">
        <v>23079</v>
      </c>
    </row>
    <row r="23081" spans="20:20" x14ac:dyDescent="0.35">
      <c r="T23081" s="44">
        <v>23080</v>
      </c>
    </row>
    <row r="23082" spans="20:20" x14ac:dyDescent="0.35">
      <c r="T23082" s="44">
        <v>23081</v>
      </c>
    </row>
    <row r="23083" spans="20:20" x14ac:dyDescent="0.35">
      <c r="T23083" s="44">
        <v>23082</v>
      </c>
    </row>
    <row r="23084" spans="20:20" x14ac:dyDescent="0.35">
      <c r="T23084" s="44">
        <v>23083</v>
      </c>
    </row>
    <row r="23085" spans="20:20" x14ac:dyDescent="0.35">
      <c r="T23085" s="44">
        <v>23084</v>
      </c>
    </row>
    <row r="23086" spans="20:20" x14ac:dyDescent="0.35">
      <c r="T23086" s="44">
        <v>23085</v>
      </c>
    </row>
    <row r="23087" spans="20:20" x14ac:dyDescent="0.35">
      <c r="T23087" s="44">
        <v>23086</v>
      </c>
    </row>
    <row r="23088" spans="20:20" x14ac:dyDescent="0.35">
      <c r="T23088" s="44">
        <v>23087</v>
      </c>
    </row>
    <row r="23089" spans="20:20" x14ac:dyDescent="0.35">
      <c r="T23089" s="44">
        <v>23088</v>
      </c>
    </row>
    <row r="23090" spans="20:20" x14ac:dyDescent="0.35">
      <c r="T23090" s="44">
        <v>23089</v>
      </c>
    </row>
    <row r="23091" spans="20:20" x14ac:dyDescent="0.35">
      <c r="T23091" s="44">
        <v>23090</v>
      </c>
    </row>
    <row r="23092" spans="20:20" x14ac:dyDescent="0.35">
      <c r="T23092" s="44">
        <v>23091</v>
      </c>
    </row>
    <row r="23093" spans="20:20" x14ac:dyDescent="0.35">
      <c r="T23093" s="44">
        <v>23092</v>
      </c>
    </row>
    <row r="23094" spans="20:20" x14ac:dyDescent="0.35">
      <c r="T23094" s="44">
        <v>23093</v>
      </c>
    </row>
    <row r="23095" spans="20:20" x14ac:dyDescent="0.35">
      <c r="T23095" s="44">
        <v>23094</v>
      </c>
    </row>
    <row r="23096" spans="20:20" x14ac:dyDescent="0.35">
      <c r="T23096" s="44">
        <v>23095</v>
      </c>
    </row>
    <row r="23097" spans="20:20" x14ac:dyDescent="0.35">
      <c r="T23097" s="44">
        <v>23096</v>
      </c>
    </row>
    <row r="23098" spans="20:20" x14ac:dyDescent="0.35">
      <c r="T23098" s="44">
        <v>23097</v>
      </c>
    </row>
    <row r="23099" spans="20:20" x14ac:dyDescent="0.35">
      <c r="T23099" s="44">
        <v>23098</v>
      </c>
    </row>
    <row r="23100" spans="20:20" x14ac:dyDescent="0.35">
      <c r="T23100" s="44">
        <v>23099</v>
      </c>
    </row>
    <row r="23101" spans="20:20" x14ac:dyDescent="0.35">
      <c r="T23101" s="44">
        <v>23100</v>
      </c>
    </row>
    <row r="23102" spans="20:20" x14ac:dyDescent="0.35">
      <c r="T23102" s="44">
        <v>23101</v>
      </c>
    </row>
    <row r="23103" spans="20:20" x14ac:dyDescent="0.35">
      <c r="T23103" s="44">
        <v>23102</v>
      </c>
    </row>
    <row r="23104" spans="20:20" x14ac:dyDescent="0.35">
      <c r="T23104" s="44">
        <v>23103</v>
      </c>
    </row>
    <row r="23105" spans="20:20" x14ac:dyDescent="0.35">
      <c r="T23105" s="44">
        <v>23104</v>
      </c>
    </row>
    <row r="23106" spans="20:20" x14ac:dyDescent="0.35">
      <c r="T23106" s="44">
        <v>23105</v>
      </c>
    </row>
    <row r="23107" spans="20:20" x14ac:dyDescent="0.35">
      <c r="T23107" s="44">
        <v>23106</v>
      </c>
    </row>
    <row r="23108" spans="20:20" x14ac:dyDescent="0.35">
      <c r="T23108" s="44">
        <v>23107</v>
      </c>
    </row>
    <row r="23109" spans="20:20" x14ac:dyDescent="0.35">
      <c r="T23109" s="44">
        <v>23108</v>
      </c>
    </row>
    <row r="23110" spans="20:20" x14ac:dyDescent="0.35">
      <c r="T23110" s="44">
        <v>23109</v>
      </c>
    </row>
    <row r="23111" spans="20:20" x14ac:dyDescent="0.35">
      <c r="T23111" s="44">
        <v>23110</v>
      </c>
    </row>
    <row r="23112" spans="20:20" x14ac:dyDescent="0.35">
      <c r="T23112" s="44">
        <v>23111</v>
      </c>
    </row>
    <row r="23113" spans="20:20" x14ac:dyDescent="0.35">
      <c r="T23113" s="44">
        <v>23112</v>
      </c>
    </row>
    <row r="23114" spans="20:20" x14ac:dyDescent="0.35">
      <c r="T23114" s="44">
        <v>23113</v>
      </c>
    </row>
    <row r="23115" spans="20:20" x14ac:dyDescent="0.35">
      <c r="T23115" s="44">
        <v>23114</v>
      </c>
    </row>
    <row r="23116" spans="20:20" x14ac:dyDescent="0.35">
      <c r="T23116" s="44">
        <v>23115</v>
      </c>
    </row>
    <row r="23117" spans="20:20" x14ac:dyDescent="0.35">
      <c r="T23117" s="44">
        <v>23116</v>
      </c>
    </row>
    <row r="23118" spans="20:20" x14ac:dyDescent="0.35">
      <c r="T23118" s="44">
        <v>23117</v>
      </c>
    </row>
    <row r="23119" spans="20:20" x14ac:dyDescent="0.35">
      <c r="T23119" s="44">
        <v>23118</v>
      </c>
    </row>
    <row r="23120" spans="20:20" x14ac:dyDescent="0.35">
      <c r="T23120" s="44">
        <v>23119</v>
      </c>
    </row>
    <row r="23121" spans="20:20" x14ac:dyDescent="0.35">
      <c r="T23121" s="44">
        <v>23120</v>
      </c>
    </row>
    <row r="23122" spans="20:20" x14ac:dyDescent="0.35">
      <c r="T23122" s="44">
        <v>23121</v>
      </c>
    </row>
    <row r="23123" spans="20:20" x14ac:dyDescent="0.35">
      <c r="T23123" s="44">
        <v>23122</v>
      </c>
    </row>
    <row r="23124" spans="20:20" x14ac:dyDescent="0.35">
      <c r="T23124" s="44">
        <v>23123</v>
      </c>
    </row>
    <row r="23125" spans="20:20" x14ac:dyDescent="0.35">
      <c r="T23125" s="44">
        <v>23124</v>
      </c>
    </row>
    <row r="23126" spans="20:20" x14ac:dyDescent="0.35">
      <c r="T23126" s="44">
        <v>23125</v>
      </c>
    </row>
    <row r="23127" spans="20:20" x14ac:dyDescent="0.35">
      <c r="T23127" s="44">
        <v>23126</v>
      </c>
    </row>
    <row r="23128" spans="20:20" x14ac:dyDescent="0.35">
      <c r="T23128" s="44">
        <v>23127</v>
      </c>
    </row>
    <row r="23129" spans="20:20" x14ac:dyDescent="0.35">
      <c r="T23129" s="44">
        <v>23128</v>
      </c>
    </row>
    <row r="23130" spans="20:20" x14ac:dyDescent="0.35">
      <c r="T23130" s="44">
        <v>23129</v>
      </c>
    </row>
    <row r="23131" spans="20:20" x14ac:dyDescent="0.35">
      <c r="T23131" s="44">
        <v>23130</v>
      </c>
    </row>
    <row r="23132" spans="20:20" x14ac:dyDescent="0.35">
      <c r="T23132" s="44">
        <v>23131</v>
      </c>
    </row>
    <row r="23133" spans="20:20" x14ac:dyDescent="0.35">
      <c r="T23133" s="44">
        <v>23132</v>
      </c>
    </row>
    <row r="23134" spans="20:20" x14ac:dyDescent="0.35">
      <c r="T23134" s="44">
        <v>23133</v>
      </c>
    </row>
    <row r="23135" spans="20:20" x14ac:dyDescent="0.35">
      <c r="T23135" s="44">
        <v>23134</v>
      </c>
    </row>
    <row r="23136" spans="20:20" x14ac:dyDescent="0.35">
      <c r="T23136" s="44">
        <v>23135</v>
      </c>
    </row>
    <row r="23137" spans="20:20" x14ac:dyDescent="0.35">
      <c r="T23137" s="44">
        <v>23136</v>
      </c>
    </row>
    <row r="23138" spans="20:20" x14ac:dyDescent="0.35">
      <c r="T23138" s="44">
        <v>23137</v>
      </c>
    </row>
    <row r="23139" spans="20:20" x14ac:dyDescent="0.35">
      <c r="T23139" s="44">
        <v>23138</v>
      </c>
    </row>
    <row r="23140" spans="20:20" x14ac:dyDescent="0.35">
      <c r="T23140" s="44">
        <v>23139</v>
      </c>
    </row>
    <row r="23141" spans="20:20" x14ac:dyDescent="0.35">
      <c r="T23141" s="44">
        <v>23140</v>
      </c>
    </row>
    <row r="23142" spans="20:20" x14ac:dyDescent="0.35">
      <c r="T23142" s="44">
        <v>23141</v>
      </c>
    </row>
    <row r="23143" spans="20:20" x14ac:dyDescent="0.35">
      <c r="T23143" s="44">
        <v>23142</v>
      </c>
    </row>
    <row r="23144" spans="20:20" x14ac:dyDescent="0.35">
      <c r="T23144" s="44">
        <v>23143</v>
      </c>
    </row>
    <row r="23145" spans="20:20" x14ac:dyDescent="0.35">
      <c r="T23145" s="44">
        <v>23144</v>
      </c>
    </row>
    <row r="23146" spans="20:20" x14ac:dyDescent="0.35">
      <c r="T23146" s="44">
        <v>23145</v>
      </c>
    </row>
    <row r="23147" spans="20:20" x14ac:dyDescent="0.35">
      <c r="T23147" s="44">
        <v>23146</v>
      </c>
    </row>
    <row r="23148" spans="20:20" x14ac:dyDescent="0.35">
      <c r="T23148" s="44">
        <v>23147</v>
      </c>
    </row>
    <row r="23149" spans="20:20" x14ac:dyDescent="0.35">
      <c r="T23149" s="44">
        <v>23148</v>
      </c>
    </row>
    <row r="23150" spans="20:20" x14ac:dyDescent="0.35">
      <c r="T23150" s="44">
        <v>23149</v>
      </c>
    </row>
    <row r="23151" spans="20:20" x14ac:dyDescent="0.35">
      <c r="T23151" s="44">
        <v>23150</v>
      </c>
    </row>
    <row r="23152" spans="20:20" x14ac:dyDescent="0.35">
      <c r="T23152" s="44">
        <v>23151</v>
      </c>
    </row>
    <row r="23153" spans="20:20" x14ac:dyDescent="0.35">
      <c r="T23153" s="44">
        <v>23152</v>
      </c>
    </row>
    <row r="23154" spans="20:20" x14ac:dyDescent="0.35">
      <c r="T23154" s="44">
        <v>23153</v>
      </c>
    </row>
    <row r="23155" spans="20:20" x14ac:dyDescent="0.35">
      <c r="T23155" s="44">
        <v>23154</v>
      </c>
    </row>
    <row r="23156" spans="20:20" x14ac:dyDescent="0.35">
      <c r="T23156" s="44">
        <v>23155</v>
      </c>
    </row>
    <row r="23157" spans="20:20" x14ac:dyDescent="0.35">
      <c r="T23157" s="44">
        <v>23156</v>
      </c>
    </row>
    <row r="23158" spans="20:20" x14ac:dyDescent="0.35">
      <c r="T23158" s="44">
        <v>23157</v>
      </c>
    </row>
    <row r="23159" spans="20:20" x14ac:dyDescent="0.35">
      <c r="T23159" s="44">
        <v>23158</v>
      </c>
    </row>
    <row r="23160" spans="20:20" x14ac:dyDescent="0.35">
      <c r="T23160" s="44">
        <v>23159</v>
      </c>
    </row>
    <row r="23161" spans="20:20" x14ac:dyDescent="0.35">
      <c r="T23161" s="44">
        <v>23160</v>
      </c>
    </row>
    <row r="23162" spans="20:20" x14ac:dyDescent="0.35">
      <c r="T23162" s="44">
        <v>23161</v>
      </c>
    </row>
    <row r="23163" spans="20:20" x14ac:dyDescent="0.35">
      <c r="T23163" s="44">
        <v>23162</v>
      </c>
    </row>
    <row r="23164" spans="20:20" x14ac:dyDescent="0.35">
      <c r="T23164" s="44">
        <v>23163</v>
      </c>
    </row>
    <row r="23165" spans="20:20" x14ac:dyDescent="0.35">
      <c r="T23165" s="44">
        <v>23164</v>
      </c>
    </row>
    <row r="23166" spans="20:20" x14ac:dyDescent="0.35">
      <c r="T23166" s="44">
        <v>23165</v>
      </c>
    </row>
    <row r="23167" spans="20:20" x14ac:dyDescent="0.35">
      <c r="T23167" s="44">
        <v>23166</v>
      </c>
    </row>
    <row r="23168" spans="20:20" x14ac:dyDescent="0.35">
      <c r="T23168" s="44">
        <v>23167</v>
      </c>
    </row>
    <row r="23169" spans="20:20" x14ac:dyDescent="0.35">
      <c r="T23169" s="44">
        <v>23168</v>
      </c>
    </row>
    <row r="23170" spans="20:20" x14ac:dyDescent="0.35">
      <c r="T23170" s="44">
        <v>23169</v>
      </c>
    </row>
    <row r="23171" spans="20:20" x14ac:dyDescent="0.35">
      <c r="T23171" s="44">
        <v>23170</v>
      </c>
    </row>
    <row r="23172" spans="20:20" x14ac:dyDescent="0.35">
      <c r="T23172" s="44">
        <v>23171</v>
      </c>
    </row>
    <row r="23173" spans="20:20" x14ac:dyDescent="0.35">
      <c r="T23173" s="44">
        <v>23172</v>
      </c>
    </row>
    <row r="23174" spans="20:20" x14ac:dyDescent="0.35">
      <c r="T23174" s="44">
        <v>23173</v>
      </c>
    </row>
    <row r="23175" spans="20:20" x14ac:dyDescent="0.35">
      <c r="T23175" s="44">
        <v>23174</v>
      </c>
    </row>
    <row r="23176" spans="20:20" x14ac:dyDescent="0.35">
      <c r="T23176" s="44">
        <v>23175</v>
      </c>
    </row>
    <row r="23177" spans="20:20" x14ac:dyDescent="0.35">
      <c r="T23177" s="44">
        <v>23176</v>
      </c>
    </row>
    <row r="23178" spans="20:20" x14ac:dyDescent="0.35">
      <c r="T23178" s="44">
        <v>23177</v>
      </c>
    </row>
    <row r="23179" spans="20:20" x14ac:dyDescent="0.35">
      <c r="T23179" s="44">
        <v>23178</v>
      </c>
    </row>
    <row r="23180" spans="20:20" x14ac:dyDescent="0.35">
      <c r="T23180" s="44">
        <v>23179</v>
      </c>
    </row>
    <row r="23181" spans="20:20" x14ac:dyDescent="0.35">
      <c r="T23181" s="44">
        <v>23180</v>
      </c>
    </row>
    <row r="23182" spans="20:20" x14ac:dyDescent="0.35">
      <c r="T23182" s="44">
        <v>23181</v>
      </c>
    </row>
    <row r="23183" spans="20:20" x14ac:dyDescent="0.35">
      <c r="T23183" s="44">
        <v>23182</v>
      </c>
    </row>
    <row r="23184" spans="20:20" x14ac:dyDescent="0.35">
      <c r="T23184" s="44">
        <v>23183</v>
      </c>
    </row>
    <row r="23185" spans="20:20" x14ac:dyDescent="0.35">
      <c r="T23185" s="44">
        <v>23184</v>
      </c>
    </row>
    <row r="23186" spans="20:20" x14ac:dyDescent="0.35">
      <c r="T23186" s="44">
        <v>23185</v>
      </c>
    </row>
    <row r="23187" spans="20:20" x14ac:dyDescent="0.35">
      <c r="T23187" s="44">
        <v>23186</v>
      </c>
    </row>
    <row r="23188" spans="20:20" x14ac:dyDescent="0.35">
      <c r="T23188" s="44">
        <v>23187</v>
      </c>
    </row>
    <row r="23189" spans="20:20" x14ac:dyDescent="0.35">
      <c r="T23189" s="44">
        <v>23188</v>
      </c>
    </row>
    <row r="23190" spans="20:20" x14ac:dyDescent="0.35">
      <c r="T23190" s="44">
        <v>23189</v>
      </c>
    </row>
    <row r="23191" spans="20:20" x14ac:dyDescent="0.35">
      <c r="T23191" s="44">
        <v>23190</v>
      </c>
    </row>
    <row r="23192" spans="20:20" x14ac:dyDescent="0.35">
      <c r="T23192" s="44">
        <v>23191</v>
      </c>
    </row>
    <row r="23193" spans="20:20" x14ac:dyDescent="0.35">
      <c r="T23193" s="44">
        <v>23192</v>
      </c>
    </row>
    <row r="23194" spans="20:20" x14ac:dyDescent="0.35">
      <c r="T23194" s="44">
        <v>23193</v>
      </c>
    </row>
    <row r="23195" spans="20:20" x14ac:dyDescent="0.35">
      <c r="T23195" s="44">
        <v>23194</v>
      </c>
    </row>
    <row r="23196" spans="20:20" x14ac:dyDescent="0.35">
      <c r="T23196" s="44">
        <v>23195</v>
      </c>
    </row>
    <row r="23197" spans="20:20" x14ac:dyDescent="0.35">
      <c r="T23197" s="44">
        <v>23196</v>
      </c>
    </row>
    <row r="23198" spans="20:20" x14ac:dyDescent="0.35">
      <c r="T23198" s="44">
        <v>23197</v>
      </c>
    </row>
    <row r="23199" spans="20:20" x14ac:dyDescent="0.35">
      <c r="T23199" s="44">
        <v>23198</v>
      </c>
    </row>
    <row r="23200" spans="20:20" x14ac:dyDescent="0.35">
      <c r="T23200" s="44">
        <v>23199</v>
      </c>
    </row>
    <row r="23201" spans="20:20" x14ac:dyDescent="0.35">
      <c r="T23201" s="44">
        <v>23200</v>
      </c>
    </row>
    <row r="23202" spans="20:20" x14ac:dyDescent="0.35">
      <c r="T23202" s="44">
        <v>23201</v>
      </c>
    </row>
    <row r="23203" spans="20:20" x14ac:dyDescent="0.35">
      <c r="T23203" s="44">
        <v>23202</v>
      </c>
    </row>
    <row r="23204" spans="20:20" x14ac:dyDescent="0.35">
      <c r="T23204" s="44">
        <v>23203</v>
      </c>
    </row>
    <row r="23205" spans="20:20" x14ac:dyDescent="0.35">
      <c r="T23205" s="44">
        <v>23204</v>
      </c>
    </row>
    <row r="23206" spans="20:20" x14ac:dyDescent="0.35">
      <c r="T23206" s="44">
        <v>23205</v>
      </c>
    </row>
    <row r="23207" spans="20:20" x14ac:dyDescent="0.35">
      <c r="T23207" s="44">
        <v>23206</v>
      </c>
    </row>
    <row r="23208" spans="20:20" x14ac:dyDescent="0.35">
      <c r="T23208" s="44">
        <v>23207</v>
      </c>
    </row>
    <row r="23209" spans="20:20" x14ac:dyDescent="0.35">
      <c r="T23209" s="44">
        <v>23208</v>
      </c>
    </row>
    <row r="23210" spans="20:20" x14ac:dyDescent="0.35">
      <c r="T23210" s="44">
        <v>23209</v>
      </c>
    </row>
    <row r="23211" spans="20:20" x14ac:dyDescent="0.35">
      <c r="T23211" s="44">
        <v>23210</v>
      </c>
    </row>
    <row r="23212" spans="20:20" x14ac:dyDescent="0.35">
      <c r="T23212" s="44">
        <v>23211</v>
      </c>
    </row>
    <row r="23213" spans="20:20" x14ac:dyDescent="0.35">
      <c r="T23213" s="44">
        <v>23212</v>
      </c>
    </row>
    <row r="23214" spans="20:20" x14ac:dyDescent="0.35">
      <c r="T23214" s="44">
        <v>23213</v>
      </c>
    </row>
    <row r="23215" spans="20:20" x14ac:dyDescent="0.35">
      <c r="T23215" s="44">
        <v>23214</v>
      </c>
    </row>
    <row r="23216" spans="20:20" x14ac:dyDescent="0.35">
      <c r="T23216" s="44">
        <v>23215</v>
      </c>
    </row>
    <row r="23217" spans="20:20" x14ac:dyDescent="0.35">
      <c r="T23217" s="44">
        <v>23216</v>
      </c>
    </row>
    <row r="23218" spans="20:20" x14ac:dyDescent="0.35">
      <c r="T23218" s="44">
        <v>23217</v>
      </c>
    </row>
    <row r="23219" spans="20:20" x14ac:dyDescent="0.35">
      <c r="T23219" s="44">
        <v>23218</v>
      </c>
    </row>
    <row r="23220" spans="20:20" x14ac:dyDescent="0.35">
      <c r="T23220" s="44">
        <v>23219</v>
      </c>
    </row>
    <row r="23221" spans="20:20" x14ac:dyDescent="0.35">
      <c r="T23221" s="44">
        <v>23220</v>
      </c>
    </row>
    <row r="23222" spans="20:20" x14ac:dyDescent="0.35">
      <c r="T23222" s="44">
        <v>23221</v>
      </c>
    </row>
    <row r="23223" spans="20:20" x14ac:dyDescent="0.35">
      <c r="T23223" s="44">
        <v>23222</v>
      </c>
    </row>
    <row r="23224" spans="20:20" x14ac:dyDescent="0.35">
      <c r="T23224" s="44">
        <v>23223</v>
      </c>
    </row>
    <row r="23225" spans="20:20" x14ac:dyDescent="0.35">
      <c r="T23225" s="44">
        <v>23224</v>
      </c>
    </row>
    <row r="23226" spans="20:20" x14ac:dyDescent="0.35">
      <c r="T23226" s="44">
        <v>23225</v>
      </c>
    </row>
    <row r="23227" spans="20:20" x14ac:dyDescent="0.35">
      <c r="T23227" s="44">
        <v>23226</v>
      </c>
    </row>
    <row r="23228" spans="20:20" x14ac:dyDescent="0.35">
      <c r="T23228" s="44">
        <v>23227</v>
      </c>
    </row>
    <row r="23229" spans="20:20" x14ac:dyDescent="0.35">
      <c r="T23229" s="44">
        <v>23228</v>
      </c>
    </row>
    <row r="23230" spans="20:20" x14ac:dyDescent="0.35">
      <c r="T23230" s="44">
        <v>23229</v>
      </c>
    </row>
    <row r="23231" spans="20:20" x14ac:dyDescent="0.35">
      <c r="T23231" s="44">
        <v>23230</v>
      </c>
    </row>
    <row r="23232" spans="20:20" x14ac:dyDescent="0.35">
      <c r="T23232" s="44">
        <v>23231</v>
      </c>
    </row>
    <row r="23233" spans="20:20" x14ac:dyDescent="0.35">
      <c r="T23233" s="44">
        <v>23232</v>
      </c>
    </row>
    <row r="23234" spans="20:20" x14ac:dyDescent="0.35">
      <c r="T23234" s="44">
        <v>23233</v>
      </c>
    </row>
    <row r="23235" spans="20:20" x14ac:dyDescent="0.35">
      <c r="T23235" s="44">
        <v>23234</v>
      </c>
    </row>
    <row r="23236" spans="20:20" x14ac:dyDescent="0.35">
      <c r="T23236" s="44">
        <v>23235</v>
      </c>
    </row>
    <row r="23237" spans="20:20" x14ac:dyDescent="0.35">
      <c r="T23237" s="44">
        <v>23236</v>
      </c>
    </row>
    <row r="23238" spans="20:20" x14ac:dyDescent="0.35">
      <c r="T23238" s="44">
        <v>23237</v>
      </c>
    </row>
    <row r="23239" spans="20:20" x14ac:dyDescent="0.35">
      <c r="T23239" s="44">
        <v>23238</v>
      </c>
    </row>
    <row r="23240" spans="20:20" x14ac:dyDescent="0.35">
      <c r="T23240" s="44">
        <v>23239</v>
      </c>
    </row>
    <row r="23241" spans="20:20" x14ac:dyDescent="0.35">
      <c r="T23241" s="44">
        <v>23240</v>
      </c>
    </row>
    <row r="23242" spans="20:20" x14ac:dyDescent="0.35">
      <c r="T23242" s="44">
        <v>23241</v>
      </c>
    </row>
    <row r="23243" spans="20:20" x14ac:dyDescent="0.35">
      <c r="T23243" s="44">
        <v>23242</v>
      </c>
    </row>
    <row r="23244" spans="20:20" x14ac:dyDescent="0.35">
      <c r="T23244" s="44">
        <v>23243</v>
      </c>
    </row>
    <row r="23245" spans="20:20" x14ac:dyDescent="0.35">
      <c r="T23245" s="44">
        <v>23244</v>
      </c>
    </row>
    <row r="23246" spans="20:20" x14ac:dyDescent="0.35">
      <c r="T23246" s="44">
        <v>23245</v>
      </c>
    </row>
    <row r="23247" spans="20:20" x14ac:dyDescent="0.35">
      <c r="T23247" s="44">
        <v>23246</v>
      </c>
    </row>
    <row r="23248" spans="20:20" x14ac:dyDescent="0.35">
      <c r="T23248" s="44">
        <v>23247</v>
      </c>
    </row>
    <row r="23249" spans="20:20" x14ac:dyDescent="0.35">
      <c r="T23249" s="44">
        <v>23248</v>
      </c>
    </row>
    <row r="23250" spans="20:20" x14ac:dyDescent="0.35">
      <c r="T23250" s="44">
        <v>23249</v>
      </c>
    </row>
    <row r="23251" spans="20:20" x14ac:dyDescent="0.35">
      <c r="T23251" s="44">
        <v>23250</v>
      </c>
    </row>
    <row r="23252" spans="20:20" x14ac:dyDescent="0.35">
      <c r="T23252" s="44">
        <v>23251</v>
      </c>
    </row>
    <row r="23253" spans="20:20" x14ac:dyDescent="0.35">
      <c r="T23253" s="44">
        <v>23252</v>
      </c>
    </row>
    <row r="23254" spans="20:20" x14ac:dyDescent="0.35">
      <c r="T23254" s="44">
        <v>23253</v>
      </c>
    </row>
    <row r="23255" spans="20:20" x14ac:dyDescent="0.35">
      <c r="T23255" s="44">
        <v>23254</v>
      </c>
    </row>
    <row r="23256" spans="20:20" x14ac:dyDescent="0.35">
      <c r="T23256" s="44">
        <v>23255</v>
      </c>
    </row>
    <row r="23257" spans="20:20" x14ac:dyDescent="0.35">
      <c r="T23257" s="44">
        <v>23256</v>
      </c>
    </row>
    <row r="23258" spans="20:20" x14ac:dyDescent="0.35">
      <c r="T23258" s="44">
        <v>23257</v>
      </c>
    </row>
    <row r="23259" spans="20:20" x14ac:dyDescent="0.35">
      <c r="T23259" s="44">
        <v>23258</v>
      </c>
    </row>
    <row r="23260" spans="20:20" x14ac:dyDescent="0.35">
      <c r="T23260" s="44">
        <v>23259</v>
      </c>
    </row>
    <row r="23261" spans="20:20" x14ac:dyDescent="0.35">
      <c r="T23261" s="44">
        <v>23260</v>
      </c>
    </row>
    <row r="23262" spans="20:20" x14ac:dyDescent="0.35">
      <c r="T23262" s="44">
        <v>23261</v>
      </c>
    </row>
    <row r="23263" spans="20:20" x14ac:dyDescent="0.35">
      <c r="T23263" s="44">
        <v>23262</v>
      </c>
    </row>
    <row r="23264" spans="20:20" x14ac:dyDescent="0.35">
      <c r="T23264" s="44">
        <v>23263</v>
      </c>
    </row>
    <row r="23265" spans="20:20" x14ac:dyDescent="0.35">
      <c r="T23265" s="44">
        <v>23264</v>
      </c>
    </row>
    <row r="23266" spans="20:20" x14ac:dyDescent="0.35">
      <c r="T23266" s="44">
        <v>23265</v>
      </c>
    </row>
    <row r="23267" spans="20:20" x14ac:dyDescent="0.35">
      <c r="T23267" s="44">
        <v>23266</v>
      </c>
    </row>
    <row r="23268" spans="20:20" x14ac:dyDescent="0.35">
      <c r="T23268" s="44">
        <v>23267</v>
      </c>
    </row>
    <row r="23269" spans="20:20" x14ac:dyDescent="0.35">
      <c r="T23269" s="44">
        <v>23268</v>
      </c>
    </row>
    <row r="23270" spans="20:20" x14ac:dyDescent="0.35">
      <c r="T23270" s="44">
        <v>23269</v>
      </c>
    </row>
    <row r="23271" spans="20:20" x14ac:dyDescent="0.35">
      <c r="T23271" s="44">
        <v>23270</v>
      </c>
    </row>
    <row r="23272" spans="20:20" x14ac:dyDescent="0.35">
      <c r="T23272" s="44">
        <v>23271</v>
      </c>
    </row>
    <row r="23273" spans="20:20" x14ac:dyDescent="0.35">
      <c r="T23273" s="44">
        <v>23272</v>
      </c>
    </row>
    <row r="23274" spans="20:20" x14ac:dyDescent="0.35">
      <c r="T23274" s="44">
        <v>23273</v>
      </c>
    </row>
    <row r="23275" spans="20:20" x14ac:dyDescent="0.35">
      <c r="T23275" s="44">
        <v>23274</v>
      </c>
    </row>
    <row r="23276" spans="20:20" x14ac:dyDescent="0.35">
      <c r="T23276" s="44">
        <v>23275</v>
      </c>
    </row>
    <row r="23277" spans="20:20" x14ac:dyDescent="0.35">
      <c r="T23277" s="44">
        <v>23276</v>
      </c>
    </row>
    <row r="23278" spans="20:20" x14ac:dyDescent="0.35">
      <c r="T23278" s="44">
        <v>23277</v>
      </c>
    </row>
    <row r="23279" spans="20:20" x14ac:dyDescent="0.35">
      <c r="T23279" s="44">
        <v>23278</v>
      </c>
    </row>
    <row r="23280" spans="20:20" x14ac:dyDescent="0.35">
      <c r="T23280" s="44">
        <v>23279</v>
      </c>
    </row>
    <row r="23281" spans="20:20" x14ac:dyDescent="0.35">
      <c r="T23281" s="44">
        <v>23280</v>
      </c>
    </row>
    <row r="23282" spans="20:20" x14ac:dyDescent="0.35">
      <c r="T23282" s="44">
        <v>23281</v>
      </c>
    </row>
    <row r="23283" spans="20:20" x14ac:dyDescent="0.35">
      <c r="T23283" s="44">
        <v>23282</v>
      </c>
    </row>
    <row r="23284" spans="20:20" x14ac:dyDescent="0.35">
      <c r="T23284" s="44">
        <v>23283</v>
      </c>
    </row>
    <row r="23285" spans="20:20" x14ac:dyDescent="0.35">
      <c r="T23285" s="44">
        <v>23284</v>
      </c>
    </row>
    <row r="23286" spans="20:20" x14ac:dyDescent="0.35">
      <c r="T23286" s="44">
        <v>23285</v>
      </c>
    </row>
    <row r="23287" spans="20:20" x14ac:dyDescent="0.35">
      <c r="T23287" s="44">
        <v>23286</v>
      </c>
    </row>
    <row r="23288" spans="20:20" x14ac:dyDescent="0.35">
      <c r="T23288" s="44">
        <v>23287</v>
      </c>
    </row>
    <row r="23289" spans="20:20" x14ac:dyDescent="0.35">
      <c r="T23289" s="44">
        <v>23288</v>
      </c>
    </row>
    <row r="23290" spans="20:20" x14ac:dyDescent="0.35">
      <c r="T23290" s="44">
        <v>23289</v>
      </c>
    </row>
    <row r="23291" spans="20:20" x14ac:dyDescent="0.35">
      <c r="T23291" s="44">
        <v>23290</v>
      </c>
    </row>
    <row r="23292" spans="20:20" x14ac:dyDescent="0.35">
      <c r="T23292" s="44">
        <v>23291</v>
      </c>
    </row>
    <row r="23293" spans="20:20" x14ac:dyDescent="0.35">
      <c r="T23293" s="44">
        <v>23292</v>
      </c>
    </row>
    <row r="23294" spans="20:20" x14ac:dyDescent="0.35">
      <c r="T23294" s="44">
        <v>23293</v>
      </c>
    </row>
    <row r="23295" spans="20:20" x14ac:dyDescent="0.35">
      <c r="T23295" s="44">
        <v>23294</v>
      </c>
    </row>
    <row r="23296" spans="20:20" x14ac:dyDescent="0.35">
      <c r="T23296" s="44">
        <v>23295</v>
      </c>
    </row>
    <row r="23297" spans="20:20" x14ac:dyDescent="0.35">
      <c r="T23297" s="44">
        <v>23296</v>
      </c>
    </row>
    <row r="23298" spans="20:20" x14ac:dyDescent="0.35">
      <c r="T23298" s="44">
        <v>23297</v>
      </c>
    </row>
    <row r="23299" spans="20:20" x14ac:dyDescent="0.35">
      <c r="T23299" s="44">
        <v>23298</v>
      </c>
    </row>
    <row r="23300" spans="20:20" x14ac:dyDescent="0.35">
      <c r="T23300" s="44">
        <v>23299</v>
      </c>
    </row>
    <row r="23301" spans="20:20" x14ac:dyDescent="0.35">
      <c r="T23301" s="44">
        <v>23300</v>
      </c>
    </row>
    <row r="23302" spans="20:20" x14ac:dyDescent="0.35">
      <c r="T23302" s="44">
        <v>23301</v>
      </c>
    </row>
    <row r="23303" spans="20:20" x14ac:dyDescent="0.35">
      <c r="T23303" s="44">
        <v>23302</v>
      </c>
    </row>
    <row r="23304" spans="20:20" x14ac:dyDescent="0.35">
      <c r="T23304" s="44">
        <v>23303</v>
      </c>
    </row>
    <row r="23305" spans="20:20" x14ac:dyDescent="0.35">
      <c r="T23305" s="44">
        <v>23304</v>
      </c>
    </row>
    <row r="23306" spans="20:20" x14ac:dyDescent="0.35">
      <c r="T23306" s="44">
        <v>23305</v>
      </c>
    </row>
    <row r="23307" spans="20:20" x14ac:dyDescent="0.35">
      <c r="T23307" s="44">
        <v>23306</v>
      </c>
    </row>
    <row r="23308" spans="20:20" x14ac:dyDescent="0.35">
      <c r="T23308" s="44">
        <v>23307</v>
      </c>
    </row>
    <row r="23309" spans="20:20" x14ac:dyDescent="0.35">
      <c r="T23309" s="44">
        <v>23308</v>
      </c>
    </row>
    <row r="23310" spans="20:20" x14ac:dyDescent="0.35">
      <c r="T23310" s="44">
        <v>23309</v>
      </c>
    </row>
    <row r="23311" spans="20:20" x14ac:dyDescent="0.35">
      <c r="T23311" s="44">
        <v>23310</v>
      </c>
    </row>
    <row r="23312" spans="20:20" x14ac:dyDescent="0.35">
      <c r="T23312" s="44">
        <v>23311</v>
      </c>
    </row>
    <row r="23313" spans="20:20" x14ac:dyDescent="0.35">
      <c r="T23313" s="44">
        <v>23312</v>
      </c>
    </row>
    <row r="23314" spans="20:20" x14ac:dyDescent="0.35">
      <c r="T23314" s="44">
        <v>23313</v>
      </c>
    </row>
    <row r="23315" spans="20:20" x14ac:dyDescent="0.35">
      <c r="T23315" s="44">
        <v>23314</v>
      </c>
    </row>
    <row r="23316" spans="20:20" x14ac:dyDescent="0.35">
      <c r="T23316" s="44">
        <v>23315</v>
      </c>
    </row>
    <row r="23317" spans="20:20" x14ac:dyDescent="0.35">
      <c r="T23317" s="44">
        <v>23316</v>
      </c>
    </row>
    <row r="23318" spans="20:20" x14ac:dyDescent="0.35">
      <c r="T23318" s="44">
        <v>23317</v>
      </c>
    </row>
    <row r="23319" spans="20:20" x14ac:dyDescent="0.35">
      <c r="T23319" s="44">
        <v>23318</v>
      </c>
    </row>
    <row r="23320" spans="20:20" x14ac:dyDescent="0.35">
      <c r="T23320" s="44">
        <v>23319</v>
      </c>
    </row>
    <row r="23321" spans="20:20" x14ac:dyDescent="0.35">
      <c r="T23321" s="44">
        <v>23320</v>
      </c>
    </row>
    <row r="23322" spans="20:20" x14ac:dyDescent="0.35">
      <c r="T23322" s="44">
        <v>23321</v>
      </c>
    </row>
    <row r="23323" spans="20:20" x14ac:dyDescent="0.35">
      <c r="T23323" s="44">
        <v>23322</v>
      </c>
    </row>
    <row r="23324" spans="20:20" x14ac:dyDescent="0.35">
      <c r="T23324" s="44">
        <v>23323</v>
      </c>
    </row>
    <row r="23325" spans="20:20" x14ac:dyDescent="0.35">
      <c r="T23325" s="44">
        <v>23324</v>
      </c>
    </row>
    <row r="23326" spans="20:20" x14ac:dyDescent="0.35">
      <c r="T23326" s="44">
        <v>23325</v>
      </c>
    </row>
    <row r="23327" spans="20:20" x14ac:dyDescent="0.35">
      <c r="T23327" s="44">
        <v>23326</v>
      </c>
    </row>
    <row r="23328" spans="20:20" x14ac:dyDescent="0.35">
      <c r="T23328" s="44">
        <v>23327</v>
      </c>
    </row>
    <row r="23329" spans="20:20" x14ac:dyDescent="0.35">
      <c r="T23329" s="44">
        <v>23328</v>
      </c>
    </row>
    <row r="23330" spans="20:20" x14ac:dyDescent="0.35">
      <c r="T23330" s="44">
        <v>23329</v>
      </c>
    </row>
    <row r="23331" spans="20:20" x14ac:dyDescent="0.35">
      <c r="T23331" s="44">
        <v>23330</v>
      </c>
    </row>
    <row r="23332" spans="20:20" x14ac:dyDescent="0.35">
      <c r="T23332" s="44">
        <v>23331</v>
      </c>
    </row>
    <row r="23333" spans="20:20" x14ac:dyDescent="0.35">
      <c r="T23333" s="44">
        <v>23332</v>
      </c>
    </row>
    <row r="23334" spans="20:20" x14ac:dyDescent="0.35">
      <c r="T23334" s="44">
        <v>23333</v>
      </c>
    </row>
    <row r="23335" spans="20:20" x14ac:dyDescent="0.35">
      <c r="T23335" s="44">
        <v>23334</v>
      </c>
    </row>
    <row r="23336" spans="20:20" x14ac:dyDescent="0.35">
      <c r="T23336" s="44">
        <v>23335</v>
      </c>
    </row>
    <row r="23337" spans="20:20" x14ac:dyDescent="0.35">
      <c r="T23337" s="44">
        <v>23336</v>
      </c>
    </row>
    <row r="23338" spans="20:20" x14ac:dyDescent="0.35">
      <c r="T23338" s="44">
        <v>23337</v>
      </c>
    </row>
    <row r="23339" spans="20:20" x14ac:dyDescent="0.35">
      <c r="T23339" s="44">
        <v>23338</v>
      </c>
    </row>
    <row r="23340" spans="20:20" x14ac:dyDescent="0.35">
      <c r="T23340" s="44">
        <v>23339</v>
      </c>
    </row>
    <row r="23341" spans="20:20" x14ac:dyDescent="0.35">
      <c r="T23341" s="44">
        <v>23340</v>
      </c>
    </row>
    <row r="23342" spans="20:20" x14ac:dyDescent="0.35">
      <c r="T23342" s="44">
        <v>23341</v>
      </c>
    </row>
    <row r="23343" spans="20:20" x14ac:dyDescent="0.35">
      <c r="T23343" s="44">
        <v>23342</v>
      </c>
    </row>
    <row r="23344" spans="20:20" x14ac:dyDescent="0.35">
      <c r="T23344" s="44">
        <v>23343</v>
      </c>
    </row>
    <row r="23345" spans="20:20" x14ac:dyDescent="0.35">
      <c r="T23345" s="44">
        <v>23344</v>
      </c>
    </row>
    <row r="23346" spans="20:20" x14ac:dyDescent="0.35">
      <c r="T23346" s="44">
        <v>23345</v>
      </c>
    </row>
    <row r="23347" spans="20:20" x14ac:dyDescent="0.35">
      <c r="T23347" s="44">
        <v>23346</v>
      </c>
    </row>
    <row r="23348" spans="20:20" x14ac:dyDescent="0.35">
      <c r="T23348" s="44">
        <v>23347</v>
      </c>
    </row>
    <row r="23349" spans="20:20" x14ac:dyDescent="0.35">
      <c r="T23349" s="44">
        <v>23348</v>
      </c>
    </row>
    <row r="23350" spans="20:20" x14ac:dyDescent="0.35">
      <c r="T23350" s="44">
        <v>23349</v>
      </c>
    </row>
    <row r="23351" spans="20:20" x14ac:dyDescent="0.35">
      <c r="T23351" s="44">
        <v>23350</v>
      </c>
    </row>
    <row r="23352" spans="20:20" x14ac:dyDescent="0.35">
      <c r="T23352" s="44">
        <v>23351</v>
      </c>
    </row>
    <row r="23353" spans="20:20" x14ac:dyDescent="0.35">
      <c r="T23353" s="44">
        <v>23352</v>
      </c>
    </row>
    <row r="23354" spans="20:20" x14ac:dyDescent="0.35">
      <c r="T23354" s="44">
        <v>23353</v>
      </c>
    </row>
    <row r="23355" spans="20:20" x14ac:dyDescent="0.35">
      <c r="T23355" s="44">
        <v>23354</v>
      </c>
    </row>
    <row r="23356" spans="20:20" x14ac:dyDescent="0.35">
      <c r="T23356" s="44">
        <v>23355</v>
      </c>
    </row>
    <row r="23357" spans="20:20" x14ac:dyDescent="0.35">
      <c r="T23357" s="44">
        <v>23356</v>
      </c>
    </row>
    <row r="23358" spans="20:20" x14ac:dyDescent="0.35">
      <c r="T23358" s="44">
        <v>23357</v>
      </c>
    </row>
    <row r="23359" spans="20:20" x14ac:dyDescent="0.35">
      <c r="T23359" s="44">
        <v>23358</v>
      </c>
    </row>
    <row r="23360" spans="20:20" x14ac:dyDescent="0.35">
      <c r="T23360" s="44">
        <v>23359</v>
      </c>
    </row>
    <row r="23361" spans="20:20" x14ac:dyDescent="0.35">
      <c r="T23361" s="44">
        <v>23360</v>
      </c>
    </row>
    <row r="23362" spans="20:20" x14ac:dyDescent="0.35">
      <c r="T23362" s="44">
        <v>23361</v>
      </c>
    </row>
    <row r="23363" spans="20:20" x14ac:dyDescent="0.35">
      <c r="T23363" s="44">
        <v>23362</v>
      </c>
    </row>
    <row r="23364" spans="20:20" x14ac:dyDescent="0.35">
      <c r="T23364" s="44">
        <v>23363</v>
      </c>
    </row>
    <row r="23365" spans="20:20" x14ac:dyDescent="0.35">
      <c r="T23365" s="44">
        <v>23364</v>
      </c>
    </row>
    <row r="23366" spans="20:20" x14ac:dyDescent="0.35">
      <c r="T23366" s="44">
        <v>23365</v>
      </c>
    </row>
    <row r="23367" spans="20:20" x14ac:dyDescent="0.35">
      <c r="T23367" s="44">
        <v>23366</v>
      </c>
    </row>
    <row r="23368" spans="20:20" x14ac:dyDescent="0.35">
      <c r="T23368" s="44">
        <v>23367</v>
      </c>
    </row>
    <row r="23369" spans="20:20" x14ac:dyDescent="0.35">
      <c r="T23369" s="44">
        <v>23368</v>
      </c>
    </row>
    <row r="23370" spans="20:20" x14ac:dyDescent="0.35">
      <c r="T23370" s="44">
        <v>23369</v>
      </c>
    </row>
    <row r="23371" spans="20:20" x14ac:dyDescent="0.35">
      <c r="T23371" s="44">
        <v>23370</v>
      </c>
    </row>
    <row r="23372" spans="20:20" x14ac:dyDescent="0.35">
      <c r="T23372" s="44">
        <v>23371</v>
      </c>
    </row>
    <row r="23373" spans="20:20" x14ac:dyDescent="0.35">
      <c r="T23373" s="44">
        <v>23372</v>
      </c>
    </row>
    <row r="23374" spans="20:20" x14ac:dyDescent="0.35">
      <c r="T23374" s="44">
        <v>23373</v>
      </c>
    </row>
    <row r="23375" spans="20:20" x14ac:dyDescent="0.35">
      <c r="T23375" s="44">
        <v>23374</v>
      </c>
    </row>
    <row r="23376" spans="20:20" x14ac:dyDescent="0.35">
      <c r="T23376" s="44">
        <v>23375</v>
      </c>
    </row>
    <row r="23377" spans="20:20" x14ac:dyDescent="0.35">
      <c r="T23377" s="44">
        <v>23376</v>
      </c>
    </row>
    <row r="23378" spans="20:20" x14ac:dyDescent="0.35">
      <c r="T23378" s="44">
        <v>23377</v>
      </c>
    </row>
    <row r="23379" spans="20:20" x14ac:dyDescent="0.35">
      <c r="T23379" s="44">
        <v>23378</v>
      </c>
    </row>
    <row r="23380" spans="20:20" x14ac:dyDescent="0.35">
      <c r="T23380" s="44">
        <v>23379</v>
      </c>
    </row>
    <row r="23381" spans="20:20" x14ac:dyDescent="0.35">
      <c r="T23381" s="44">
        <v>23380</v>
      </c>
    </row>
    <row r="23382" spans="20:20" x14ac:dyDescent="0.35">
      <c r="T23382" s="44">
        <v>23381</v>
      </c>
    </row>
    <row r="23383" spans="20:20" x14ac:dyDescent="0.35">
      <c r="T23383" s="44">
        <v>23382</v>
      </c>
    </row>
    <row r="23384" spans="20:20" x14ac:dyDescent="0.35">
      <c r="T23384" s="44">
        <v>23383</v>
      </c>
    </row>
    <row r="23385" spans="20:20" x14ac:dyDescent="0.35">
      <c r="T23385" s="44">
        <v>23384</v>
      </c>
    </row>
    <row r="23386" spans="20:20" x14ac:dyDescent="0.35">
      <c r="T23386" s="44">
        <v>23385</v>
      </c>
    </row>
    <row r="23387" spans="20:20" x14ac:dyDescent="0.35">
      <c r="T23387" s="44">
        <v>23386</v>
      </c>
    </row>
    <row r="23388" spans="20:20" x14ac:dyDescent="0.35">
      <c r="T23388" s="44">
        <v>23387</v>
      </c>
    </row>
    <row r="23389" spans="20:20" x14ac:dyDescent="0.35">
      <c r="T23389" s="44">
        <v>23388</v>
      </c>
    </row>
    <row r="23390" spans="20:20" x14ac:dyDescent="0.35">
      <c r="T23390" s="44">
        <v>23389</v>
      </c>
    </row>
    <row r="23391" spans="20:20" x14ac:dyDescent="0.35">
      <c r="T23391" s="44">
        <v>23390</v>
      </c>
    </row>
    <row r="23392" spans="20:20" x14ac:dyDescent="0.35">
      <c r="T23392" s="44">
        <v>23391</v>
      </c>
    </row>
    <row r="23393" spans="20:20" x14ac:dyDescent="0.35">
      <c r="T23393" s="44">
        <v>23392</v>
      </c>
    </row>
    <row r="23394" spans="20:20" x14ac:dyDescent="0.35">
      <c r="T23394" s="44">
        <v>23393</v>
      </c>
    </row>
    <row r="23395" spans="20:20" x14ac:dyDescent="0.35">
      <c r="T23395" s="44">
        <v>23394</v>
      </c>
    </row>
    <row r="23396" spans="20:20" x14ac:dyDescent="0.35">
      <c r="T23396" s="44">
        <v>23395</v>
      </c>
    </row>
    <row r="23397" spans="20:20" x14ac:dyDescent="0.35">
      <c r="T23397" s="44">
        <v>23396</v>
      </c>
    </row>
    <row r="23398" spans="20:20" x14ac:dyDescent="0.35">
      <c r="T23398" s="44">
        <v>23397</v>
      </c>
    </row>
    <row r="23399" spans="20:20" x14ac:dyDescent="0.35">
      <c r="T23399" s="44">
        <v>23398</v>
      </c>
    </row>
    <row r="23400" spans="20:20" x14ac:dyDescent="0.35">
      <c r="T23400" s="44">
        <v>23399</v>
      </c>
    </row>
    <row r="23401" spans="20:20" x14ac:dyDescent="0.35">
      <c r="T23401" s="44">
        <v>23400</v>
      </c>
    </row>
    <row r="23402" spans="20:20" x14ac:dyDescent="0.35">
      <c r="T23402" s="44">
        <v>23401</v>
      </c>
    </row>
    <row r="23403" spans="20:20" x14ac:dyDescent="0.35">
      <c r="T23403" s="44">
        <v>23402</v>
      </c>
    </row>
    <row r="23404" spans="20:20" x14ac:dyDescent="0.35">
      <c r="T23404" s="44">
        <v>23403</v>
      </c>
    </row>
    <row r="23405" spans="20:20" x14ac:dyDescent="0.35">
      <c r="T23405" s="44">
        <v>23404</v>
      </c>
    </row>
    <row r="23406" spans="20:20" x14ac:dyDescent="0.35">
      <c r="T23406" s="44">
        <v>23405</v>
      </c>
    </row>
    <row r="23407" spans="20:20" x14ac:dyDescent="0.35">
      <c r="T23407" s="44">
        <v>23406</v>
      </c>
    </row>
    <row r="23408" spans="20:20" x14ac:dyDescent="0.35">
      <c r="T23408" s="44">
        <v>23407</v>
      </c>
    </row>
    <row r="23409" spans="20:20" x14ac:dyDescent="0.35">
      <c r="T23409" s="44">
        <v>23408</v>
      </c>
    </row>
    <row r="23410" spans="20:20" x14ac:dyDescent="0.35">
      <c r="T23410" s="44">
        <v>23409</v>
      </c>
    </row>
    <row r="23411" spans="20:20" x14ac:dyDescent="0.35">
      <c r="T23411" s="44">
        <v>23410</v>
      </c>
    </row>
    <row r="23412" spans="20:20" x14ac:dyDescent="0.35">
      <c r="T23412" s="44">
        <v>23411</v>
      </c>
    </row>
    <row r="23413" spans="20:20" x14ac:dyDescent="0.35">
      <c r="T23413" s="44">
        <v>23412</v>
      </c>
    </row>
    <row r="23414" spans="20:20" x14ac:dyDescent="0.35">
      <c r="T23414" s="44">
        <v>23413</v>
      </c>
    </row>
    <row r="23415" spans="20:20" x14ac:dyDescent="0.35">
      <c r="T23415" s="44">
        <v>23414</v>
      </c>
    </row>
    <row r="23416" spans="20:20" x14ac:dyDescent="0.35">
      <c r="T23416" s="44">
        <v>23415</v>
      </c>
    </row>
    <row r="23417" spans="20:20" x14ac:dyDescent="0.35">
      <c r="T23417" s="44">
        <v>23416</v>
      </c>
    </row>
    <row r="23418" spans="20:20" x14ac:dyDescent="0.35">
      <c r="T23418" s="44">
        <v>23417</v>
      </c>
    </row>
    <row r="23419" spans="20:20" x14ac:dyDescent="0.35">
      <c r="T23419" s="44">
        <v>23418</v>
      </c>
    </row>
    <row r="23420" spans="20:20" x14ac:dyDescent="0.35">
      <c r="T23420" s="44">
        <v>23419</v>
      </c>
    </row>
    <row r="23421" spans="20:20" x14ac:dyDescent="0.35">
      <c r="T23421" s="44">
        <v>23420</v>
      </c>
    </row>
    <row r="23422" spans="20:20" x14ac:dyDescent="0.35">
      <c r="T23422" s="44">
        <v>23421</v>
      </c>
    </row>
    <row r="23423" spans="20:20" x14ac:dyDescent="0.35">
      <c r="T23423" s="44">
        <v>23422</v>
      </c>
    </row>
    <row r="23424" spans="20:20" x14ac:dyDescent="0.35">
      <c r="T23424" s="44">
        <v>23423</v>
      </c>
    </row>
    <row r="23425" spans="20:20" x14ac:dyDescent="0.35">
      <c r="T23425" s="44">
        <v>23424</v>
      </c>
    </row>
    <row r="23426" spans="20:20" x14ac:dyDescent="0.35">
      <c r="T23426" s="44">
        <v>23425</v>
      </c>
    </row>
    <row r="23427" spans="20:20" x14ac:dyDescent="0.35">
      <c r="T23427" s="44">
        <v>23426</v>
      </c>
    </row>
    <row r="23428" spans="20:20" x14ac:dyDescent="0.35">
      <c r="T23428" s="44">
        <v>23427</v>
      </c>
    </row>
    <row r="23429" spans="20:20" x14ac:dyDescent="0.35">
      <c r="T23429" s="44">
        <v>23428</v>
      </c>
    </row>
    <row r="23430" spans="20:20" x14ac:dyDescent="0.35">
      <c r="T23430" s="44">
        <v>23429</v>
      </c>
    </row>
    <row r="23431" spans="20:20" x14ac:dyDescent="0.35">
      <c r="T23431" s="44">
        <v>23430</v>
      </c>
    </row>
    <row r="23432" spans="20:20" x14ac:dyDescent="0.35">
      <c r="T23432" s="44">
        <v>23431</v>
      </c>
    </row>
    <row r="23433" spans="20:20" x14ac:dyDescent="0.35">
      <c r="T23433" s="44">
        <v>23432</v>
      </c>
    </row>
    <row r="23434" spans="20:20" x14ac:dyDescent="0.35">
      <c r="T23434" s="44">
        <v>23433</v>
      </c>
    </row>
    <row r="23435" spans="20:20" x14ac:dyDescent="0.35">
      <c r="T23435" s="44">
        <v>23434</v>
      </c>
    </row>
    <row r="23436" spans="20:20" x14ac:dyDescent="0.35">
      <c r="T23436" s="44">
        <v>23435</v>
      </c>
    </row>
    <row r="23437" spans="20:20" x14ac:dyDescent="0.35">
      <c r="T23437" s="44">
        <v>23436</v>
      </c>
    </row>
    <row r="23438" spans="20:20" x14ac:dyDescent="0.35">
      <c r="T23438" s="44">
        <v>23437</v>
      </c>
    </row>
    <row r="23439" spans="20:20" x14ac:dyDescent="0.35">
      <c r="T23439" s="44">
        <v>23438</v>
      </c>
    </row>
    <row r="23440" spans="20:20" x14ac:dyDescent="0.35">
      <c r="T23440" s="44">
        <v>23439</v>
      </c>
    </row>
    <row r="23441" spans="20:20" x14ac:dyDescent="0.35">
      <c r="T23441" s="44">
        <v>23440</v>
      </c>
    </row>
    <row r="23442" spans="20:20" x14ac:dyDescent="0.35">
      <c r="T23442" s="44">
        <v>23441</v>
      </c>
    </row>
    <row r="23443" spans="20:20" x14ac:dyDescent="0.35">
      <c r="T23443" s="44">
        <v>23442</v>
      </c>
    </row>
    <row r="23444" spans="20:20" x14ac:dyDescent="0.35">
      <c r="T23444" s="44">
        <v>23443</v>
      </c>
    </row>
    <row r="23445" spans="20:20" x14ac:dyDescent="0.35">
      <c r="T23445" s="44">
        <v>23444</v>
      </c>
    </row>
    <row r="23446" spans="20:20" x14ac:dyDescent="0.35">
      <c r="T23446" s="44">
        <v>23445</v>
      </c>
    </row>
    <row r="23447" spans="20:20" x14ac:dyDescent="0.35">
      <c r="T23447" s="44">
        <v>23446</v>
      </c>
    </row>
    <row r="23448" spans="20:20" x14ac:dyDescent="0.35">
      <c r="T23448" s="44">
        <v>23447</v>
      </c>
    </row>
    <row r="23449" spans="20:20" x14ac:dyDescent="0.35">
      <c r="T23449" s="44">
        <v>23448</v>
      </c>
    </row>
    <row r="23450" spans="20:20" x14ac:dyDescent="0.35">
      <c r="T23450" s="44">
        <v>23449</v>
      </c>
    </row>
    <row r="23451" spans="20:20" x14ac:dyDescent="0.35">
      <c r="T23451" s="44">
        <v>23450</v>
      </c>
    </row>
    <row r="23452" spans="20:20" x14ac:dyDescent="0.35">
      <c r="T23452" s="44">
        <v>23451</v>
      </c>
    </row>
    <row r="23453" spans="20:20" x14ac:dyDescent="0.35">
      <c r="T23453" s="44">
        <v>23452</v>
      </c>
    </row>
    <row r="23454" spans="20:20" x14ac:dyDescent="0.35">
      <c r="T23454" s="44">
        <v>23453</v>
      </c>
    </row>
    <row r="23455" spans="20:20" x14ac:dyDescent="0.35">
      <c r="T23455" s="44">
        <v>23454</v>
      </c>
    </row>
    <row r="23456" spans="20:20" x14ac:dyDescent="0.35">
      <c r="T23456" s="44">
        <v>23455</v>
      </c>
    </row>
    <row r="23457" spans="20:20" x14ac:dyDescent="0.35">
      <c r="T23457" s="44">
        <v>23456</v>
      </c>
    </row>
    <row r="23458" spans="20:20" x14ac:dyDescent="0.35">
      <c r="T23458" s="44">
        <v>23457</v>
      </c>
    </row>
    <row r="23459" spans="20:20" x14ac:dyDescent="0.35">
      <c r="T23459" s="44">
        <v>23458</v>
      </c>
    </row>
    <row r="23460" spans="20:20" x14ac:dyDescent="0.35">
      <c r="T23460" s="44">
        <v>23459</v>
      </c>
    </row>
    <row r="23461" spans="20:20" x14ac:dyDescent="0.35">
      <c r="T23461" s="44">
        <v>23460</v>
      </c>
    </row>
    <row r="23462" spans="20:20" x14ac:dyDescent="0.35">
      <c r="T23462" s="44">
        <v>23461</v>
      </c>
    </row>
    <row r="23463" spans="20:20" x14ac:dyDescent="0.35">
      <c r="T23463" s="44">
        <v>23462</v>
      </c>
    </row>
    <row r="23464" spans="20:20" x14ac:dyDescent="0.35">
      <c r="T23464" s="44">
        <v>23463</v>
      </c>
    </row>
    <row r="23465" spans="20:20" x14ac:dyDescent="0.35">
      <c r="T23465" s="44">
        <v>23464</v>
      </c>
    </row>
    <row r="23466" spans="20:20" x14ac:dyDescent="0.35">
      <c r="T23466" s="44">
        <v>23465</v>
      </c>
    </row>
    <row r="23467" spans="20:20" x14ac:dyDescent="0.35">
      <c r="T23467" s="44">
        <v>23466</v>
      </c>
    </row>
    <row r="23468" spans="20:20" x14ac:dyDescent="0.35">
      <c r="T23468" s="44">
        <v>23467</v>
      </c>
    </row>
    <row r="23469" spans="20:20" x14ac:dyDescent="0.35">
      <c r="T23469" s="44">
        <v>23468</v>
      </c>
    </row>
    <row r="23470" spans="20:20" x14ac:dyDescent="0.35">
      <c r="T23470" s="44">
        <v>23469</v>
      </c>
    </row>
    <row r="23471" spans="20:20" x14ac:dyDescent="0.35">
      <c r="T23471" s="44">
        <v>23470</v>
      </c>
    </row>
    <row r="23472" spans="20:20" x14ac:dyDescent="0.35">
      <c r="T23472" s="44">
        <v>23471</v>
      </c>
    </row>
    <row r="23473" spans="20:20" x14ac:dyDescent="0.35">
      <c r="T23473" s="44">
        <v>23472</v>
      </c>
    </row>
    <row r="23474" spans="20:20" x14ac:dyDescent="0.35">
      <c r="T23474" s="44">
        <v>23473</v>
      </c>
    </row>
    <row r="23475" spans="20:20" x14ac:dyDescent="0.35">
      <c r="T23475" s="44">
        <v>23474</v>
      </c>
    </row>
    <row r="23476" spans="20:20" x14ac:dyDescent="0.35">
      <c r="T23476" s="44">
        <v>23475</v>
      </c>
    </row>
    <row r="23477" spans="20:20" x14ac:dyDescent="0.35">
      <c r="T23477" s="44">
        <v>23476</v>
      </c>
    </row>
    <row r="23478" spans="20:20" x14ac:dyDescent="0.35">
      <c r="T23478" s="44">
        <v>23477</v>
      </c>
    </row>
    <row r="23479" spans="20:20" x14ac:dyDescent="0.35">
      <c r="T23479" s="44">
        <v>23478</v>
      </c>
    </row>
    <row r="23480" spans="20:20" x14ac:dyDescent="0.35">
      <c r="T23480" s="44">
        <v>23479</v>
      </c>
    </row>
    <row r="23481" spans="20:20" x14ac:dyDescent="0.35">
      <c r="T23481" s="44">
        <v>23480</v>
      </c>
    </row>
    <row r="23482" spans="20:20" x14ac:dyDescent="0.35">
      <c r="T23482" s="44">
        <v>23481</v>
      </c>
    </row>
    <row r="23483" spans="20:20" x14ac:dyDescent="0.35">
      <c r="T23483" s="44">
        <v>23482</v>
      </c>
    </row>
    <row r="23484" spans="20:20" x14ac:dyDescent="0.35">
      <c r="T23484" s="44">
        <v>23483</v>
      </c>
    </row>
    <row r="23485" spans="20:20" x14ac:dyDescent="0.35">
      <c r="T23485" s="44">
        <v>23484</v>
      </c>
    </row>
    <row r="23486" spans="20:20" x14ac:dyDescent="0.35">
      <c r="T23486" s="44">
        <v>23485</v>
      </c>
    </row>
    <row r="23487" spans="20:20" x14ac:dyDescent="0.35">
      <c r="T23487" s="44">
        <v>23486</v>
      </c>
    </row>
    <row r="23488" spans="20:20" x14ac:dyDescent="0.35">
      <c r="T23488" s="44">
        <v>23487</v>
      </c>
    </row>
    <row r="23489" spans="20:20" x14ac:dyDescent="0.35">
      <c r="T23489" s="44">
        <v>23488</v>
      </c>
    </row>
    <row r="23490" spans="20:20" x14ac:dyDescent="0.35">
      <c r="T23490" s="44">
        <v>23489</v>
      </c>
    </row>
    <row r="23491" spans="20:20" x14ac:dyDescent="0.35">
      <c r="T23491" s="44">
        <v>23490</v>
      </c>
    </row>
    <row r="23492" spans="20:20" x14ac:dyDescent="0.35">
      <c r="T23492" s="44">
        <v>23491</v>
      </c>
    </row>
    <row r="23493" spans="20:20" x14ac:dyDescent="0.35">
      <c r="T23493" s="44">
        <v>23492</v>
      </c>
    </row>
    <row r="23494" spans="20:20" x14ac:dyDescent="0.35">
      <c r="T23494" s="44">
        <v>23493</v>
      </c>
    </row>
    <row r="23495" spans="20:20" x14ac:dyDescent="0.35">
      <c r="T23495" s="44">
        <v>23494</v>
      </c>
    </row>
    <row r="23496" spans="20:20" x14ac:dyDescent="0.35">
      <c r="T23496" s="44">
        <v>23495</v>
      </c>
    </row>
    <row r="23497" spans="20:20" x14ac:dyDescent="0.35">
      <c r="T23497" s="44">
        <v>23496</v>
      </c>
    </row>
    <row r="23498" spans="20:20" x14ac:dyDescent="0.35">
      <c r="T23498" s="44">
        <v>23497</v>
      </c>
    </row>
    <row r="23499" spans="20:20" x14ac:dyDescent="0.35">
      <c r="T23499" s="44">
        <v>23498</v>
      </c>
    </row>
    <row r="23500" spans="20:20" x14ac:dyDescent="0.35">
      <c r="T23500" s="44">
        <v>23499</v>
      </c>
    </row>
    <row r="23501" spans="20:20" x14ac:dyDescent="0.35">
      <c r="T23501" s="44">
        <v>23500</v>
      </c>
    </row>
    <row r="23502" spans="20:20" x14ac:dyDescent="0.35">
      <c r="T23502" s="44">
        <v>23501</v>
      </c>
    </row>
    <row r="23503" spans="20:20" x14ac:dyDescent="0.35">
      <c r="T23503" s="44">
        <v>23502</v>
      </c>
    </row>
    <row r="23504" spans="20:20" x14ac:dyDescent="0.35">
      <c r="T23504" s="44">
        <v>23503</v>
      </c>
    </row>
    <row r="23505" spans="20:20" x14ac:dyDescent="0.35">
      <c r="T23505" s="44">
        <v>23504</v>
      </c>
    </row>
    <row r="23506" spans="20:20" x14ac:dyDescent="0.35">
      <c r="T23506" s="44">
        <v>23505</v>
      </c>
    </row>
    <row r="23507" spans="20:20" x14ac:dyDescent="0.35">
      <c r="T23507" s="44">
        <v>23506</v>
      </c>
    </row>
    <row r="23508" spans="20:20" x14ac:dyDescent="0.35">
      <c r="T23508" s="44">
        <v>23507</v>
      </c>
    </row>
    <row r="23509" spans="20:20" x14ac:dyDescent="0.35">
      <c r="T23509" s="44">
        <v>23508</v>
      </c>
    </row>
    <row r="23510" spans="20:20" x14ac:dyDescent="0.35">
      <c r="T23510" s="44">
        <v>23509</v>
      </c>
    </row>
    <row r="23511" spans="20:20" x14ac:dyDescent="0.35">
      <c r="T23511" s="44">
        <v>23510</v>
      </c>
    </row>
    <row r="23512" spans="20:20" x14ac:dyDescent="0.35">
      <c r="T23512" s="44">
        <v>23511</v>
      </c>
    </row>
    <row r="23513" spans="20:20" x14ac:dyDescent="0.35">
      <c r="T23513" s="44">
        <v>23512</v>
      </c>
    </row>
    <row r="23514" spans="20:20" x14ac:dyDescent="0.35">
      <c r="T23514" s="44">
        <v>23513</v>
      </c>
    </row>
    <row r="23515" spans="20:20" x14ac:dyDescent="0.35">
      <c r="T23515" s="44">
        <v>23514</v>
      </c>
    </row>
    <row r="23516" spans="20:20" x14ac:dyDescent="0.35">
      <c r="T23516" s="44">
        <v>23515</v>
      </c>
    </row>
    <row r="23517" spans="20:20" x14ac:dyDescent="0.35">
      <c r="T23517" s="44">
        <v>23516</v>
      </c>
    </row>
    <row r="23518" spans="20:20" x14ac:dyDescent="0.35">
      <c r="T23518" s="44">
        <v>23517</v>
      </c>
    </row>
    <row r="23519" spans="20:20" x14ac:dyDescent="0.35">
      <c r="T23519" s="44">
        <v>23518</v>
      </c>
    </row>
    <row r="23520" spans="20:20" x14ac:dyDescent="0.35">
      <c r="T23520" s="44">
        <v>23519</v>
      </c>
    </row>
    <row r="23521" spans="20:20" x14ac:dyDescent="0.35">
      <c r="T23521" s="44">
        <v>23520</v>
      </c>
    </row>
    <row r="23522" spans="20:20" x14ac:dyDescent="0.35">
      <c r="T23522" s="44">
        <v>23521</v>
      </c>
    </row>
    <row r="23523" spans="20:20" x14ac:dyDescent="0.35">
      <c r="T23523" s="44">
        <v>23522</v>
      </c>
    </row>
    <row r="23524" spans="20:20" x14ac:dyDescent="0.35">
      <c r="T23524" s="44">
        <v>23523</v>
      </c>
    </row>
    <row r="23525" spans="20:20" x14ac:dyDescent="0.35">
      <c r="T23525" s="44">
        <v>23524</v>
      </c>
    </row>
    <row r="23526" spans="20:20" x14ac:dyDescent="0.35">
      <c r="T23526" s="44">
        <v>23525</v>
      </c>
    </row>
    <row r="23527" spans="20:20" x14ac:dyDescent="0.35">
      <c r="T23527" s="44">
        <v>23526</v>
      </c>
    </row>
    <row r="23528" spans="20:20" x14ac:dyDescent="0.35">
      <c r="T23528" s="44">
        <v>23527</v>
      </c>
    </row>
    <row r="23529" spans="20:20" x14ac:dyDescent="0.35">
      <c r="T23529" s="44">
        <v>23528</v>
      </c>
    </row>
    <row r="23530" spans="20:20" x14ac:dyDescent="0.35">
      <c r="T23530" s="44">
        <v>23529</v>
      </c>
    </row>
    <row r="23531" spans="20:20" x14ac:dyDescent="0.35">
      <c r="T23531" s="44">
        <v>23530</v>
      </c>
    </row>
    <row r="23532" spans="20:20" x14ac:dyDescent="0.35">
      <c r="T23532" s="44">
        <v>23531</v>
      </c>
    </row>
    <row r="23533" spans="20:20" x14ac:dyDescent="0.35">
      <c r="T23533" s="44">
        <v>23532</v>
      </c>
    </row>
    <row r="23534" spans="20:20" x14ac:dyDescent="0.35">
      <c r="T23534" s="44">
        <v>23533</v>
      </c>
    </row>
    <row r="23535" spans="20:20" x14ac:dyDescent="0.35">
      <c r="T23535" s="44">
        <v>23534</v>
      </c>
    </row>
    <row r="23536" spans="20:20" x14ac:dyDescent="0.35">
      <c r="T23536" s="44">
        <v>23535</v>
      </c>
    </row>
    <row r="23537" spans="20:20" x14ac:dyDescent="0.35">
      <c r="T23537" s="44">
        <v>23536</v>
      </c>
    </row>
    <row r="23538" spans="20:20" x14ac:dyDescent="0.35">
      <c r="T23538" s="44">
        <v>23537</v>
      </c>
    </row>
    <row r="23539" spans="20:20" x14ac:dyDescent="0.35">
      <c r="T23539" s="44">
        <v>23538</v>
      </c>
    </row>
    <row r="23540" spans="20:20" x14ac:dyDescent="0.35">
      <c r="T23540" s="44">
        <v>23539</v>
      </c>
    </row>
    <row r="23541" spans="20:20" x14ac:dyDescent="0.35">
      <c r="T23541" s="44">
        <v>23540</v>
      </c>
    </row>
    <row r="23542" spans="20:20" x14ac:dyDescent="0.35">
      <c r="T23542" s="44">
        <v>23541</v>
      </c>
    </row>
    <row r="23543" spans="20:20" x14ac:dyDescent="0.35">
      <c r="T23543" s="44">
        <v>23542</v>
      </c>
    </row>
    <row r="23544" spans="20:20" x14ac:dyDescent="0.35">
      <c r="T23544" s="44">
        <v>23543</v>
      </c>
    </row>
    <row r="23545" spans="20:20" x14ac:dyDescent="0.35">
      <c r="T23545" s="44">
        <v>23544</v>
      </c>
    </row>
    <row r="23546" spans="20:20" x14ac:dyDescent="0.35">
      <c r="T23546" s="44">
        <v>23545</v>
      </c>
    </row>
    <row r="23547" spans="20:20" x14ac:dyDescent="0.35">
      <c r="T23547" s="44">
        <v>23546</v>
      </c>
    </row>
    <row r="23548" spans="20:20" x14ac:dyDescent="0.35">
      <c r="T23548" s="44">
        <v>23547</v>
      </c>
    </row>
    <row r="23549" spans="20:20" x14ac:dyDescent="0.35">
      <c r="T23549" s="44">
        <v>23548</v>
      </c>
    </row>
    <row r="23550" spans="20:20" x14ac:dyDescent="0.35">
      <c r="T23550" s="44">
        <v>23549</v>
      </c>
    </row>
    <row r="23551" spans="20:20" x14ac:dyDescent="0.35">
      <c r="T23551" s="44">
        <v>23550</v>
      </c>
    </row>
    <row r="23552" spans="20:20" x14ac:dyDescent="0.35">
      <c r="T23552" s="44">
        <v>23551</v>
      </c>
    </row>
    <row r="23553" spans="20:20" x14ac:dyDescent="0.35">
      <c r="T23553" s="44">
        <v>23552</v>
      </c>
    </row>
    <row r="23554" spans="20:20" x14ac:dyDescent="0.35">
      <c r="T23554" s="44">
        <v>23553</v>
      </c>
    </row>
    <row r="23555" spans="20:20" x14ac:dyDescent="0.35">
      <c r="T23555" s="44">
        <v>23554</v>
      </c>
    </row>
    <row r="23556" spans="20:20" x14ac:dyDescent="0.35">
      <c r="T23556" s="44">
        <v>23555</v>
      </c>
    </row>
    <row r="23557" spans="20:20" x14ac:dyDescent="0.35">
      <c r="T23557" s="44">
        <v>23556</v>
      </c>
    </row>
    <row r="23558" spans="20:20" x14ac:dyDescent="0.35">
      <c r="T23558" s="44">
        <v>23557</v>
      </c>
    </row>
    <row r="23559" spans="20:20" x14ac:dyDescent="0.35">
      <c r="T23559" s="44">
        <v>23558</v>
      </c>
    </row>
    <row r="23560" spans="20:20" x14ac:dyDescent="0.35">
      <c r="T23560" s="44">
        <v>23559</v>
      </c>
    </row>
    <row r="23561" spans="20:20" x14ac:dyDescent="0.35">
      <c r="T23561" s="44">
        <v>23560</v>
      </c>
    </row>
    <row r="23562" spans="20:20" x14ac:dyDescent="0.35">
      <c r="T23562" s="44">
        <v>23561</v>
      </c>
    </row>
    <row r="23563" spans="20:20" x14ac:dyDescent="0.35">
      <c r="T23563" s="44">
        <v>23562</v>
      </c>
    </row>
    <row r="23564" spans="20:20" x14ac:dyDescent="0.35">
      <c r="T23564" s="44">
        <v>23563</v>
      </c>
    </row>
    <row r="23565" spans="20:20" x14ac:dyDescent="0.35">
      <c r="T23565" s="44">
        <v>23564</v>
      </c>
    </row>
    <row r="23566" spans="20:20" x14ac:dyDescent="0.35">
      <c r="T23566" s="44">
        <v>23565</v>
      </c>
    </row>
    <row r="23567" spans="20:20" x14ac:dyDescent="0.35">
      <c r="T23567" s="44">
        <v>23566</v>
      </c>
    </row>
    <row r="23568" spans="20:20" x14ac:dyDescent="0.35">
      <c r="T23568" s="44">
        <v>23567</v>
      </c>
    </row>
    <row r="23569" spans="20:20" x14ac:dyDescent="0.35">
      <c r="T23569" s="44">
        <v>23568</v>
      </c>
    </row>
    <row r="23570" spans="20:20" x14ac:dyDescent="0.35">
      <c r="T23570" s="44">
        <v>23569</v>
      </c>
    </row>
    <row r="23571" spans="20:20" x14ac:dyDescent="0.35">
      <c r="T23571" s="44">
        <v>23570</v>
      </c>
    </row>
    <row r="23572" spans="20:20" x14ac:dyDescent="0.35">
      <c r="T23572" s="44">
        <v>23571</v>
      </c>
    </row>
    <row r="23573" spans="20:20" x14ac:dyDescent="0.35">
      <c r="T23573" s="44">
        <v>23572</v>
      </c>
    </row>
    <row r="23574" spans="20:20" x14ac:dyDescent="0.35">
      <c r="T23574" s="44">
        <v>23573</v>
      </c>
    </row>
    <row r="23575" spans="20:20" x14ac:dyDescent="0.35">
      <c r="T23575" s="44">
        <v>23574</v>
      </c>
    </row>
    <row r="23576" spans="20:20" x14ac:dyDescent="0.35">
      <c r="T23576" s="44">
        <v>23575</v>
      </c>
    </row>
    <row r="23577" spans="20:20" x14ac:dyDescent="0.35">
      <c r="T23577" s="44">
        <v>23576</v>
      </c>
    </row>
    <row r="23578" spans="20:20" x14ac:dyDescent="0.35">
      <c r="T23578" s="44">
        <v>23577</v>
      </c>
    </row>
    <row r="23579" spans="20:20" x14ac:dyDescent="0.35">
      <c r="T23579" s="44">
        <v>23578</v>
      </c>
    </row>
    <row r="23580" spans="20:20" x14ac:dyDescent="0.35">
      <c r="T23580" s="44">
        <v>23579</v>
      </c>
    </row>
    <row r="23581" spans="20:20" x14ac:dyDescent="0.35">
      <c r="T23581" s="44">
        <v>23580</v>
      </c>
    </row>
    <row r="23582" spans="20:20" x14ac:dyDescent="0.35">
      <c r="T23582" s="44">
        <v>23581</v>
      </c>
    </row>
    <row r="23583" spans="20:20" x14ac:dyDescent="0.35">
      <c r="T23583" s="44">
        <v>23582</v>
      </c>
    </row>
    <row r="23584" spans="20:20" x14ac:dyDescent="0.35">
      <c r="T23584" s="44">
        <v>23583</v>
      </c>
    </row>
    <row r="23585" spans="20:20" x14ac:dyDescent="0.35">
      <c r="T23585" s="44">
        <v>23584</v>
      </c>
    </row>
    <row r="23586" spans="20:20" x14ac:dyDescent="0.35">
      <c r="T23586" s="44">
        <v>23585</v>
      </c>
    </row>
    <row r="23587" spans="20:20" x14ac:dyDescent="0.35">
      <c r="T23587" s="44">
        <v>23586</v>
      </c>
    </row>
    <row r="23588" spans="20:20" x14ac:dyDescent="0.35">
      <c r="T23588" s="44">
        <v>23587</v>
      </c>
    </row>
    <row r="23589" spans="20:20" x14ac:dyDescent="0.35">
      <c r="T23589" s="44">
        <v>23588</v>
      </c>
    </row>
    <row r="23590" spans="20:20" x14ac:dyDescent="0.35">
      <c r="T23590" s="44">
        <v>23589</v>
      </c>
    </row>
    <row r="23591" spans="20:20" x14ac:dyDescent="0.35">
      <c r="T23591" s="44">
        <v>23590</v>
      </c>
    </row>
    <row r="23592" spans="20:20" x14ac:dyDescent="0.35">
      <c r="T23592" s="44">
        <v>23591</v>
      </c>
    </row>
    <row r="23593" spans="20:20" x14ac:dyDescent="0.35">
      <c r="T23593" s="44">
        <v>23592</v>
      </c>
    </row>
    <row r="23594" spans="20:20" x14ac:dyDescent="0.35">
      <c r="T23594" s="44">
        <v>23593</v>
      </c>
    </row>
    <row r="23595" spans="20:20" x14ac:dyDescent="0.35">
      <c r="T23595" s="44">
        <v>23594</v>
      </c>
    </row>
    <row r="23596" spans="20:20" x14ac:dyDescent="0.35">
      <c r="T23596" s="44">
        <v>23595</v>
      </c>
    </row>
    <row r="23597" spans="20:20" x14ac:dyDescent="0.35">
      <c r="T23597" s="44">
        <v>23596</v>
      </c>
    </row>
    <row r="23598" spans="20:20" x14ac:dyDescent="0.35">
      <c r="T23598" s="44">
        <v>23597</v>
      </c>
    </row>
    <row r="23599" spans="20:20" x14ac:dyDescent="0.35">
      <c r="T23599" s="44">
        <v>23598</v>
      </c>
    </row>
    <row r="23600" spans="20:20" x14ac:dyDescent="0.35">
      <c r="T23600" s="44">
        <v>23599</v>
      </c>
    </row>
    <row r="23601" spans="20:20" x14ac:dyDescent="0.35">
      <c r="T23601" s="44">
        <v>23600</v>
      </c>
    </row>
    <row r="23602" spans="20:20" x14ac:dyDescent="0.35">
      <c r="T23602" s="44">
        <v>23601</v>
      </c>
    </row>
    <row r="23603" spans="20:20" x14ac:dyDescent="0.35">
      <c r="T23603" s="44">
        <v>23602</v>
      </c>
    </row>
    <row r="23604" spans="20:20" x14ac:dyDescent="0.35">
      <c r="T23604" s="44">
        <v>23603</v>
      </c>
    </row>
    <row r="23605" spans="20:20" x14ac:dyDescent="0.35">
      <c r="T23605" s="44">
        <v>23604</v>
      </c>
    </row>
    <row r="23606" spans="20:20" x14ac:dyDescent="0.35">
      <c r="T23606" s="44">
        <v>23605</v>
      </c>
    </row>
    <row r="23607" spans="20:20" x14ac:dyDescent="0.35">
      <c r="T23607" s="44">
        <v>23606</v>
      </c>
    </row>
    <row r="23608" spans="20:20" x14ac:dyDescent="0.35">
      <c r="T23608" s="44">
        <v>23607</v>
      </c>
    </row>
    <row r="23609" spans="20:20" x14ac:dyDescent="0.35">
      <c r="T23609" s="44">
        <v>23608</v>
      </c>
    </row>
    <row r="23610" spans="20:20" x14ac:dyDescent="0.35">
      <c r="T23610" s="44">
        <v>23609</v>
      </c>
    </row>
    <row r="23611" spans="20:20" x14ac:dyDescent="0.35">
      <c r="T23611" s="44">
        <v>23610</v>
      </c>
    </row>
    <row r="23612" spans="20:20" x14ac:dyDescent="0.35">
      <c r="T23612" s="44">
        <v>23611</v>
      </c>
    </row>
    <row r="23613" spans="20:20" x14ac:dyDescent="0.35">
      <c r="T23613" s="44">
        <v>23612</v>
      </c>
    </row>
    <row r="23614" spans="20:20" x14ac:dyDescent="0.35">
      <c r="T23614" s="44">
        <v>23613</v>
      </c>
    </row>
    <row r="23615" spans="20:20" x14ac:dyDescent="0.35">
      <c r="T23615" s="44">
        <v>23614</v>
      </c>
    </row>
    <row r="23616" spans="20:20" x14ac:dyDescent="0.35">
      <c r="T23616" s="44">
        <v>23615</v>
      </c>
    </row>
    <row r="23617" spans="20:20" x14ac:dyDescent="0.35">
      <c r="T23617" s="44">
        <v>23616</v>
      </c>
    </row>
    <row r="23618" spans="20:20" x14ac:dyDescent="0.35">
      <c r="T23618" s="44">
        <v>23617</v>
      </c>
    </row>
    <row r="23619" spans="20:20" x14ac:dyDescent="0.35">
      <c r="T23619" s="44">
        <v>23618</v>
      </c>
    </row>
    <row r="23620" spans="20:20" x14ac:dyDescent="0.35">
      <c r="T23620" s="44">
        <v>23619</v>
      </c>
    </row>
    <row r="23621" spans="20:20" x14ac:dyDescent="0.35">
      <c r="T23621" s="44">
        <v>23620</v>
      </c>
    </row>
    <row r="23622" spans="20:20" x14ac:dyDescent="0.35">
      <c r="T23622" s="44">
        <v>23621</v>
      </c>
    </row>
    <row r="23623" spans="20:20" x14ac:dyDescent="0.35">
      <c r="T23623" s="44">
        <v>23622</v>
      </c>
    </row>
    <row r="23624" spans="20:20" x14ac:dyDescent="0.35">
      <c r="T23624" s="44">
        <v>23623</v>
      </c>
    </row>
    <row r="23625" spans="20:20" x14ac:dyDescent="0.35">
      <c r="T23625" s="44">
        <v>23624</v>
      </c>
    </row>
    <row r="23626" spans="20:20" x14ac:dyDescent="0.35">
      <c r="T23626" s="44">
        <v>23625</v>
      </c>
    </row>
    <row r="23627" spans="20:20" x14ac:dyDescent="0.35">
      <c r="T23627" s="44">
        <v>23626</v>
      </c>
    </row>
    <row r="23628" spans="20:20" x14ac:dyDescent="0.35">
      <c r="T23628" s="44">
        <v>23627</v>
      </c>
    </row>
    <row r="23629" spans="20:20" x14ac:dyDescent="0.35">
      <c r="T23629" s="44">
        <v>23628</v>
      </c>
    </row>
    <row r="23630" spans="20:20" x14ac:dyDescent="0.35">
      <c r="T23630" s="44">
        <v>23629</v>
      </c>
    </row>
    <row r="23631" spans="20:20" x14ac:dyDescent="0.35">
      <c r="T23631" s="44">
        <v>23630</v>
      </c>
    </row>
    <row r="23632" spans="20:20" x14ac:dyDescent="0.35">
      <c r="T23632" s="44">
        <v>23631</v>
      </c>
    </row>
    <row r="23633" spans="20:20" x14ac:dyDescent="0.35">
      <c r="T23633" s="44">
        <v>23632</v>
      </c>
    </row>
    <row r="23634" spans="20:20" x14ac:dyDescent="0.35">
      <c r="T23634" s="44">
        <v>23633</v>
      </c>
    </row>
    <row r="23635" spans="20:20" x14ac:dyDescent="0.35">
      <c r="T23635" s="44">
        <v>23634</v>
      </c>
    </row>
    <row r="23636" spans="20:20" x14ac:dyDescent="0.35">
      <c r="T23636" s="44">
        <v>23635</v>
      </c>
    </row>
    <row r="23637" spans="20:20" x14ac:dyDescent="0.35">
      <c r="T23637" s="44">
        <v>23636</v>
      </c>
    </row>
    <row r="23638" spans="20:20" x14ac:dyDescent="0.35">
      <c r="T23638" s="44">
        <v>23637</v>
      </c>
    </row>
    <row r="23639" spans="20:20" x14ac:dyDescent="0.35">
      <c r="T23639" s="44">
        <v>23638</v>
      </c>
    </row>
    <row r="23640" spans="20:20" x14ac:dyDescent="0.35">
      <c r="T23640" s="44">
        <v>23639</v>
      </c>
    </row>
    <row r="23641" spans="20:20" x14ac:dyDescent="0.35">
      <c r="T23641" s="44">
        <v>23640</v>
      </c>
    </row>
    <row r="23642" spans="20:20" x14ac:dyDescent="0.35">
      <c r="T23642" s="44">
        <v>23641</v>
      </c>
    </row>
    <row r="23643" spans="20:20" x14ac:dyDescent="0.35">
      <c r="T23643" s="44">
        <v>23642</v>
      </c>
    </row>
    <row r="23644" spans="20:20" x14ac:dyDescent="0.35">
      <c r="T23644" s="44">
        <v>23643</v>
      </c>
    </row>
    <row r="23645" spans="20:20" x14ac:dyDescent="0.35">
      <c r="T23645" s="44">
        <v>23644</v>
      </c>
    </row>
    <row r="23646" spans="20:20" x14ac:dyDescent="0.35">
      <c r="T23646" s="44">
        <v>23645</v>
      </c>
    </row>
    <row r="23647" spans="20:20" x14ac:dyDescent="0.35">
      <c r="T23647" s="44">
        <v>23646</v>
      </c>
    </row>
    <row r="23648" spans="20:20" x14ac:dyDescent="0.35">
      <c r="T23648" s="44">
        <v>23647</v>
      </c>
    </row>
    <row r="23649" spans="20:20" x14ac:dyDescent="0.35">
      <c r="T23649" s="44">
        <v>23648</v>
      </c>
    </row>
    <row r="23650" spans="20:20" x14ac:dyDescent="0.35">
      <c r="T23650" s="44">
        <v>23649</v>
      </c>
    </row>
    <row r="23651" spans="20:20" x14ac:dyDescent="0.35">
      <c r="T23651" s="44">
        <v>23650</v>
      </c>
    </row>
    <row r="23652" spans="20:20" x14ac:dyDescent="0.35">
      <c r="T23652" s="44">
        <v>23651</v>
      </c>
    </row>
    <row r="23653" spans="20:20" x14ac:dyDescent="0.35">
      <c r="T23653" s="44">
        <v>23652</v>
      </c>
    </row>
    <row r="23654" spans="20:20" x14ac:dyDescent="0.35">
      <c r="T23654" s="44">
        <v>23653</v>
      </c>
    </row>
    <row r="23655" spans="20:20" x14ac:dyDescent="0.35">
      <c r="T23655" s="44">
        <v>23654</v>
      </c>
    </row>
    <row r="23656" spans="20:20" x14ac:dyDescent="0.35">
      <c r="T23656" s="44">
        <v>23655</v>
      </c>
    </row>
    <row r="23657" spans="20:20" x14ac:dyDescent="0.35">
      <c r="T23657" s="44">
        <v>23656</v>
      </c>
    </row>
    <row r="23658" spans="20:20" x14ac:dyDescent="0.35">
      <c r="T23658" s="44">
        <v>23657</v>
      </c>
    </row>
    <row r="23659" spans="20:20" x14ac:dyDescent="0.35">
      <c r="T23659" s="44">
        <v>23658</v>
      </c>
    </row>
    <row r="23660" spans="20:20" x14ac:dyDescent="0.35">
      <c r="T23660" s="44">
        <v>23659</v>
      </c>
    </row>
    <row r="23661" spans="20:20" x14ac:dyDescent="0.35">
      <c r="T23661" s="44">
        <v>23660</v>
      </c>
    </row>
    <row r="23662" spans="20:20" x14ac:dyDescent="0.35">
      <c r="T23662" s="44">
        <v>23661</v>
      </c>
    </row>
    <row r="23663" spans="20:20" x14ac:dyDescent="0.35">
      <c r="T23663" s="44">
        <v>23662</v>
      </c>
    </row>
    <row r="23664" spans="20:20" x14ac:dyDescent="0.35">
      <c r="T23664" s="44">
        <v>23663</v>
      </c>
    </row>
    <row r="23665" spans="20:20" x14ac:dyDescent="0.35">
      <c r="T23665" s="44">
        <v>23664</v>
      </c>
    </row>
    <row r="23666" spans="20:20" x14ac:dyDescent="0.35">
      <c r="T23666" s="44">
        <v>23665</v>
      </c>
    </row>
    <row r="23667" spans="20:20" x14ac:dyDescent="0.35">
      <c r="T23667" s="44">
        <v>23666</v>
      </c>
    </row>
    <row r="23668" spans="20:20" x14ac:dyDescent="0.35">
      <c r="T23668" s="44">
        <v>23667</v>
      </c>
    </row>
    <row r="23669" spans="20:20" x14ac:dyDescent="0.35">
      <c r="T23669" s="44">
        <v>23668</v>
      </c>
    </row>
    <row r="23670" spans="20:20" x14ac:dyDescent="0.35">
      <c r="T23670" s="44">
        <v>23669</v>
      </c>
    </row>
    <row r="23671" spans="20:20" x14ac:dyDescent="0.35">
      <c r="T23671" s="44">
        <v>23670</v>
      </c>
    </row>
    <row r="23672" spans="20:20" x14ac:dyDescent="0.35">
      <c r="T23672" s="44">
        <v>23671</v>
      </c>
    </row>
    <row r="23673" spans="20:20" x14ac:dyDescent="0.35">
      <c r="T23673" s="44">
        <v>23672</v>
      </c>
    </row>
    <row r="23674" spans="20:20" x14ac:dyDescent="0.35">
      <c r="T23674" s="44">
        <v>23673</v>
      </c>
    </row>
    <row r="23675" spans="20:20" x14ac:dyDescent="0.35">
      <c r="T23675" s="44">
        <v>23674</v>
      </c>
    </row>
    <row r="23676" spans="20:20" x14ac:dyDescent="0.35">
      <c r="T23676" s="44">
        <v>23675</v>
      </c>
    </row>
    <row r="23677" spans="20:20" x14ac:dyDescent="0.35">
      <c r="T23677" s="44">
        <v>23676</v>
      </c>
    </row>
    <row r="23678" spans="20:20" x14ac:dyDescent="0.35">
      <c r="T23678" s="44">
        <v>23677</v>
      </c>
    </row>
    <row r="23679" spans="20:20" x14ac:dyDescent="0.35">
      <c r="T23679" s="44">
        <v>23678</v>
      </c>
    </row>
    <row r="23680" spans="20:20" x14ac:dyDescent="0.35">
      <c r="T23680" s="44">
        <v>23679</v>
      </c>
    </row>
    <row r="23681" spans="20:20" x14ac:dyDescent="0.35">
      <c r="T23681" s="44">
        <v>23680</v>
      </c>
    </row>
    <row r="23682" spans="20:20" x14ac:dyDescent="0.35">
      <c r="T23682" s="44">
        <v>23681</v>
      </c>
    </row>
    <row r="23683" spans="20:20" x14ac:dyDescent="0.35">
      <c r="T23683" s="44">
        <v>23682</v>
      </c>
    </row>
    <row r="23684" spans="20:20" x14ac:dyDescent="0.35">
      <c r="T23684" s="44">
        <v>23683</v>
      </c>
    </row>
    <row r="23685" spans="20:20" x14ac:dyDescent="0.35">
      <c r="T23685" s="44">
        <v>23684</v>
      </c>
    </row>
    <row r="23686" spans="20:20" x14ac:dyDescent="0.35">
      <c r="T23686" s="44">
        <v>23685</v>
      </c>
    </row>
    <row r="23687" spans="20:20" x14ac:dyDescent="0.35">
      <c r="T23687" s="44">
        <v>23686</v>
      </c>
    </row>
    <row r="23688" spans="20:20" x14ac:dyDescent="0.35">
      <c r="T23688" s="44">
        <v>23687</v>
      </c>
    </row>
    <row r="23689" spans="20:20" x14ac:dyDescent="0.35">
      <c r="T23689" s="44">
        <v>23688</v>
      </c>
    </row>
    <row r="23690" spans="20:20" x14ac:dyDescent="0.35">
      <c r="T23690" s="44">
        <v>23689</v>
      </c>
    </row>
    <row r="23691" spans="20:20" x14ac:dyDescent="0.35">
      <c r="T23691" s="44">
        <v>23690</v>
      </c>
    </row>
    <row r="23692" spans="20:20" x14ac:dyDescent="0.35">
      <c r="T23692" s="44">
        <v>23691</v>
      </c>
    </row>
    <row r="23693" spans="20:20" x14ac:dyDescent="0.35">
      <c r="T23693" s="44">
        <v>23692</v>
      </c>
    </row>
    <row r="23694" spans="20:20" x14ac:dyDescent="0.35">
      <c r="T23694" s="44">
        <v>23693</v>
      </c>
    </row>
    <row r="23695" spans="20:20" x14ac:dyDescent="0.35">
      <c r="T23695" s="44">
        <v>23694</v>
      </c>
    </row>
    <row r="23696" spans="20:20" x14ac:dyDescent="0.35">
      <c r="T23696" s="44">
        <v>23695</v>
      </c>
    </row>
    <row r="23697" spans="20:20" x14ac:dyDescent="0.35">
      <c r="T23697" s="44">
        <v>23696</v>
      </c>
    </row>
    <row r="23698" spans="20:20" x14ac:dyDescent="0.35">
      <c r="T23698" s="44">
        <v>23697</v>
      </c>
    </row>
    <row r="23699" spans="20:20" x14ac:dyDescent="0.35">
      <c r="T23699" s="44">
        <v>23698</v>
      </c>
    </row>
    <row r="23700" spans="20:20" x14ac:dyDescent="0.35">
      <c r="T23700" s="44">
        <v>23699</v>
      </c>
    </row>
    <row r="23701" spans="20:20" x14ac:dyDescent="0.35">
      <c r="T23701" s="44">
        <v>23700</v>
      </c>
    </row>
    <row r="23702" spans="20:20" x14ac:dyDescent="0.35">
      <c r="T23702" s="44">
        <v>23701</v>
      </c>
    </row>
    <row r="23703" spans="20:20" x14ac:dyDescent="0.35">
      <c r="T23703" s="44">
        <v>23702</v>
      </c>
    </row>
    <row r="23704" spans="20:20" x14ac:dyDescent="0.35">
      <c r="T23704" s="44">
        <v>23703</v>
      </c>
    </row>
    <row r="23705" spans="20:20" x14ac:dyDescent="0.35">
      <c r="T23705" s="44">
        <v>23704</v>
      </c>
    </row>
    <row r="23706" spans="20:20" x14ac:dyDescent="0.35">
      <c r="T23706" s="44">
        <v>23705</v>
      </c>
    </row>
    <row r="23707" spans="20:20" x14ac:dyDescent="0.35">
      <c r="T23707" s="44">
        <v>23706</v>
      </c>
    </row>
    <row r="23708" spans="20:20" x14ac:dyDescent="0.35">
      <c r="T23708" s="44">
        <v>23707</v>
      </c>
    </row>
    <row r="23709" spans="20:20" x14ac:dyDescent="0.35">
      <c r="T23709" s="44">
        <v>23708</v>
      </c>
    </row>
    <row r="23710" spans="20:20" x14ac:dyDescent="0.35">
      <c r="T23710" s="44">
        <v>23709</v>
      </c>
    </row>
    <row r="23711" spans="20:20" x14ac:dyDescent="0.35">
      <c r="T23711" s="44">
        <v>23710</v>
      </c>
    </row>
    <row r="23712" spans="20:20" x14ac:dyDescent="0.35">
      <c r="T23712" s="44">
        <v>23711</v>
      </c>
    </row>
    <row r="23713" spans="20:20" x14ac:dyDescent="0.35">
      <c r="T23713" s="44">
        <v>23712</v>
      </c>
    </row>
    <row r="23714" spans="20:20" x14ac:dyDescent="0.35">
      <c r="T23714" s="44">
        <v>23713</v>
      </c>
    </row>
    <row r="23715" spans="20:20" x14ac:dyDescent="0.35">
      <c r="T23715" s="44">
        <v>23714</v>
      </c>
    </row>
    <row r="23716" spans="20:20" x14ac:dyDescent="0.35">
      <c r="T23716" s="44">
        <v>23715</v>
      </c>
    </row>
    <row r="23717" spans="20:20" x14ac:dyDescent="0.35">
      <c r="T23717" s="44">
        <v>23716</v>
      </c>
    </row>
    <row r="23718" spans="20:20" x14ac:dyDescent="0.35">
      <c r="T23718" s="44">
        <v>23717</v>
      </c>
    </row>
    <row r="23719" spans="20:20" x14ac:dyDescent="0.35">
      <c r="T23719" s="44">
        <v>23718</v>
      </c>
    </row>
    <row r="23720" spans="20:20" x14ac:dyDescent="0.35">
      <c r="T23720" s="44">
        <v>23719</v>
      </c>
    </row>
    <row r="23721" spans="20:20" x14ac:dyDescent="0.35">
      <c r="T23721" s="44">
        <v>23720</v>
      </c>
    </row>
    <row r="23722" spans="20:20" x14ac:dyDescent="0.35">
      <c r="T23722" s="44">
        <v>23721</v>
      </c>
    </row>
    <row r="23723" spans="20:20" x14ac:dyDescent="0.35">
      <c r="T23723" s="44">
        <v>23722</v>
      </c>
    </row>
    <row r="23724" spans="20:20" x14ac:dyDescent="0.35">
      <c r="T23724" s="44">
        <v>23723</v>
      </c>
    </row>
    <row r="23725" spans="20:20" x14ac:dyDescent="0.35">
      <c r="T23725" s="44">
        <v>23724</v>
      </c>
    </row>
    <row r="23726" spans="20:20" x14ac:dyDescent="0.35">
      <c r="T23726" s="44">
        <v>23725</v>
      </c>
    </row>
    <row r="23727" spans="20:20" x14ac:dyDescent="0.35">
      <c r="T23727" s="44">
        <v>23726</v>
      </c>
    </row>
    <row r="23728" spans="20:20" x14ac:dyDescent="0.35">
      <c r="T23728" s="44">
        <v>23727</v>
      </c>
    </row>
    <row r="23729" spans="20:20" x14ac:dyDescent="0.35">
      <c r="T23729" s="44">
        <v>23728</v>
      </c>
    </row>
    <row r="23730" spans="20:20" x14ac:dyDescent="0.35">
      <c r="T23730" s="44">
        <v>23729</v>
      </c>
    </row>
    <row r="23731" spans="20:20" x14ac:dyDescent="0.35">
      <c r="T23731" s="44">
        <v>23730</v>
      </c>
    </row>
    <row r="23732" spans="20:20" x14ac:dyDescent="0.35">
      <c r="T23732" s="44">
        <v>23731</v>
      </c>
    </row>
    <row r="23733" spans="20:20" x14ac:dyDescent="0.35">
      <c r="T23733" s="44">
        <v>23732</v>
      </c>
    </row>
    <row r="23734" spans="20:20" x14ac:dyDescent="0.35">
      <c r="T23734" s="44">
        <v>23733</v>
      </c>
    </row>
    <row r="23735" spans="20:20" x14ac:dyDescent="0.35">
      <c r="T23735" s="44">
        <v>23734</v>
      </c>
    </row>
    <row r="23736" spans="20:20" x14ac:dyDescent="0.35">
      <c r="T23736" s="44">
        <v>23735</v>
      </c>
    </row>
    <row r="23737" spans="20:20" x14ac:dyDescent="0.35">
      <c r="T23737" s="44">
        <v>23736</v>
      </c>
    </row>
    <row r="23738" spans="20:20" x14ac:dyDescent="0.35">
      <c r="T23738" s="44">
        <v>23737</v>
      </c>
    </row>
    <row r="23739" spans="20:20" x14ac:dyDescent="0.35">
      <c r="T23739" s="44">
        <v>23738</v>
      </c>
    </row>
    <row r="23740" spans="20:20" x14ac:dyDescent="0.35">
      <c r="T23740" s="44">
        <v>23739</v>
      </c>
    </row>
    <row r="23741" spans="20:20" x14ac:dyDescent="0.35">
      <c r="T23741" s="44">
        <v>23740</v>
      </c>
    </row>
    <row r="23742" spans="20:20" x14ac:dyDescent="0.35">
      <c r="T23742" s="44">
        <v>23741</v>
      </c>
    </row>
    <row r="23743" spans="20:20" x14ac:dyDescent="0.35">
      <c r="T23743" s="44">
        <v>23742</v>
      </c>
    </row>
    <row r="23744" spans="20:20" x14ac:dyDescent="0.35">
      <c r="T23744" s="44">
        <v>23743</v>
      </c>
    </row>
    <row r="23745" spans="20:20" x14ac:dyDescent="0.35">
      <c r="T23745" s="44">
        <v>23744</v>
      </c>
    </row>
    <row r="23746" spans="20:20" x14ac:dyDescent="0.35">
      <c r="T23746" s="44">
        <v>23745</v>
      </c>
    </row>
    <row r="23747" spans="20:20" x14ac:dyDescent="0.35">
      <c r="T23747" s="44">
        <v>23746</v>
      </c>
    </row>
    <row r="23748" spans="20:20" x14ac:dyDescent="0.35">
      <c r="T23748" s="44">
        <v>23747</v>
      </c>
    </row>
    <row r="23749" spans="20:20" x14ac:dyDescent="0.35">
      <c r="T23749" s="44">
        <v>23748</v>
      </c>
    </row>
    <row r="23750" spans="20:20" x14ac:dyDescent="0.35">
      <c r="T23750" s="44">
        <v>23749</v>
      </c>
    </row>
    <row r="23751" spans="20:20" x14ac:dyDescent="0.35">
      <c r="T23751" s="44">
        <v>23750</v>
      </c>
    </row>
    <row r="23752" spans="20:20" x14ac:dyDescent="0.35">
      <c r="T23752" s="44">
        <v>23751</v>
      </c>
    </row>
    <row r="23753" spans="20:20" x14ac:dyDescent="0.35">
      <c r="T23753" s="44">
        <v>23752</v>
      </c>
    </row>
    <row r="23754" spans="20:20" x14ac:dyDescent="0.35">
      <c r="T23754" s="44">
        <v>23753</v>
      </c>
    </row>
    <row r="23755" spans="20:20" x14ac:dyDescent="0.35">
      <c r="T23755" s="44">
        <v>23754</v>
      </c>
    </row>
    <row r="23756" spans="20:20" x14ac:dyDescent="0.35">
      <c r="T23756" s="44">
        <v>23755</v>
      </c>
    </row>
    <row r="23757" spans="20:20" x14ac:dyDescent="0.35">
      <c r="T23757" s="44">
        <v>23756</v>
      </c>
    </row>
    <row r="23758" spans="20:20" x14ac:dyDescent="0.35">
      <c r="T23758" s="44">
        <v>23757</v>
      </c>
    </row>
    <row r="23759" spans="20:20" x14ac:dyDescent="0.35">
      <c r="T23759" s="44">
        <v>23758</v>
      </c>
    </row>
    <row r="23760" spans="20:20" x14ac:dyDescent="0.35">
      <c r="T23760" s="44">
        <v>23759</v>
      </c>
    </row>
    <row r="23761" spans="20:20" x14ac:dyDescent="0.35">
      <c r="T23761" s="44">
        <v>23760</v>
      </c>
    </row>
    <row r="23762" spans="20:20" x14ac:dyDescent="0.35">
      <c r="T23762" s="44">
        <v>23761</v>
      </c>
    </row>
    <row r="23763" spans="20:20" x14ac:dyDescent="0.35">
      <c r="T23763" s="44">
        <v>23762</v>
      </c>
    </row>
    <row r="23764" spans="20:20" x14ac:dyDescent="0.35">
      <c r="T23764" s="44">
        <v>23763</v>
      </c>
    </row>
    <row r="23765" spans="20:20" x14ac:dyDescent="0.35">
      <c r="T23765" s="44">
        <v>23764</v>
      </c>
    </row>
    <row r="23766" spans="20:20" x14ac:dyDescent="0.35">
      <c r="T23766" s="44">
        <v>23765</v>
      </c>
    </row>
    <row r="23767" spans="20:20" x14ac:dyDescent="0.35">
      <c r="T23767" s="44">
        <v>23766</v>
      </c>
    </row>
    <row r="23768" spans="20:20" x14ac:dyDescent="0.35">
      <c r="T23768" s="44">
        <v>23767</v>
      </c>
    </row>
    <row r="23769" spans="20:20" x14ac:dyDescent="0.35">
      <c r="T23769" s="44">
        <v>23768</v>
      </c>
    </row>
    <row r="23770" spans="20:20" x14ac:dyDescent="0.35">
      <c r="T23770" s="44">
        <v>23769</v>
      </c>
    </row>
    <row r="23771" spans="20:20" x14ac:dyDescent="0.35">
      <c r="T23771" s="44">
        <v>23770</v>
      </c>
    </row>
    <row r="23772" spans="20:20" x14ac:dyDescent="0.35">
      <c r="T23772" s="44">
        <v>23771</v>
      </c>
    </row>
    <row r="23773" spans="20:20" x14ac:dyDescent="0.35">
      <c r="T23773" s="44">
        <v>23772</v>
      </c>
    </row>
    <row r="23774" spans="20:20" x14ac:dyDescent="0.35">
      <c r="T23774" s="44">
        <v>23773</v>
      </c>
    </row>
    <row r="23775" spans="20:20" x14ac:dyDescent="0.35">
      <c r="T23775" s="44">
        <v>23774</v>
      </c>
    </row>
    <row r="23776" spans="20:20" x14ac:dyDescent="0.35">
      <c r="T23776" s="44">
        <v>23775</v>
      </c>
    </row>
    <row r="23777" spans="20:20" x14ac:dyDescent="0.35">
      <c r="T23777" s="44">
        <v>23776</v>
      </c>
    </row>
    <row r="23778" spans="20:20" x14ac:dyDescent="0.35">
      <c r="T23778" s="44">
        <v>23777</v>
      </c>
    </row>
    <row r="23779" spans="20:20" x14ac:dyDescent="0.35">
      <c r="T23779" s="44">
        <v>23778</v>
      </c>
    </row>
    <row r="23780" spans="20:20" x14ac:dyDescent="0.35">
      <c r="T23780" s="44">
        <v>23779</v>
      </c>
    </row>
    <row r="23781" spans="20:20" x14ac:dyDescent="0.35">
      <c r="T23781" s="44">
        <v>23780</v>
      </c>
    </row>
    <row r="23782" spans="20:20" x14ac:dyDescent="0.35">
      <c r="T23782" s="44">
        <v>23781</v>
      </c>
    </row>
    <row r="23783" spans="20:20" x14ac:dyDescent="0.35">
      <c r="T23783" s="44">
        <v>23782</v>
      </c>
    </row>
    <row r="23784" spans="20:20" x14ac:dyDescent="0.35">
      <c r="T23784" s="44">
        <v>23783</v>
      </c>
    </row>
    <row r="23785" spans="20:20" x14ac:dyDescent="0.35">
      <c r="T23785" s="44">
        <v>23784</v>
      </c>
    </row>
    <row r="23786" spans="20:20" x14ac:dyDescent="0.35">
      <c r="T23786" s="44">
        <v>23785</v>
      </c>
    </row>
    <row r="23787" spans="20:20" x14ac:dyDescent="0.35">
      <c r="T23787" s="44">
        <v>23786</v>
      </c>
    </row>
    <row r="23788" spans="20:20" x14ac:dyDescent="0.35">
      <c r="T23788" s="44">
        <v>23787</v>
      </c>
    </row>
    <row r="23789" spans="20:20" x14ac:dyDescent="0.35">
      <c r="T23789" s="44">
        <v>23788</v>
      </c>
    </row>
    <row r="23790" spans="20:20" x14ac:dyDescent="0.35">
      <c r="T23790" s="44">
        <v>23789</v>
      </c>
    </row>
    <row r="23791" spans="20:20" x14ac:dyDescent="0.35">
      <c r="T23791" s="44">
        <v>23790</v>
      </c>
    </row>
    <row r="23792" spans="20:20" x14ac:dyDescent="0.35">
      <c r="T23792" s="44">
        <v>23791</v>
      </c>
    </row>
    <row r="23793" spans="20:20" x14ac:dyDescent="0.35">
      <c r="T23793" s="44">
        <v>23792</v>
      </c>
    </row>
    <row r="23794" spans="20:20" x14ac:dyDescent="0.35">
      <c r="T23794" s="44">
        <v>23793</v>
      </c>
    </row>
    <row r="23795" spans="20:20" x14ac:dyDescent="0.35">
      <c r="T23795" s="44">
        <v>23794</v>
      </c>
    </row>
    <row r="23796" spans="20:20" x14ac:dyDescent="0.35">
      <c r="T23796" s="44">
        <v>23795</v>
      </c>
    </row>
    <row r="23797" spans="20:20" x14ac:dyDescent="0.35">
      <c r="T23797" s="44">
        <v>23796</v>
      </c>
    </row>
    <row r="23798" spans="20:20" x14ac:dyDescent="0.35">
      <c r="T23798" s="44">
        <v>23797</v>
      </c>
    </row>
    <row r="23799" spans="20:20" x14ac:dyDescent="0.35">
      <c r="T23799" s="44">
        <v>23798</v>
      </c>
    </row>
    <row r="23800" spans="20:20" x14ac:dyDescent="0.35">
      <c r="T23800" s="44">
        <v>23799</v>
      </c>
    </row>
    <row r="23801" spans="20:20" x14ac:dyDescent="0.35">
      <c r="T23801" s="44">
        <v>23800</v>
      </c>
    </row>
    <row r="23802" spans="20:20" x14ac:dyDescent="0.35">
      <c r="T23802" s="44">
        <v>23801</v>
      </c>
    </row>
    <row r="23803" spans="20:20" x14ac:dyDescent="0.35">
      <c r="T23803" s="44">
        <v>23802</v>
      </c>
    </row>
    <row r="23804" spans="20:20" x14ac:dyDescent="0.35">
      <c r="T23804" s="44">
        <v>23803</v>
      </c>
    </row>
    <row r="23805" spans="20:20" x14ac:dyDescent="0.35">
      <c r="T23805" s="44">
        <v>23804</v>
      </c>
    </row>
    <row r="23806" spans="20:20" x14ac:dyDescent="0.35">
      <c r="T23806" s="44">
        <v>23805</v>
      </c>
    </row>
    <row r="23807" spans="20:20" x14ac:dyDescent="0.35">
      <c r="T23807" s="44">
        <v>23806</v>
      </c>
    </row>
    <row r="23808" spans="20:20" x14ac:dyDescent="0.35">
      <c r="T23808" s="44">
        <v>23807</v>
      </c>
    </row>
    <row r="23809" spans="20:20" x14ac:dyDescent="0.35">
      <c r="T23809" s="44">
        <v>23808</v>
      </c>
    </row>
    <row r="23810" spans="20:20" x14ac:dyDescent="0.35">
      <c r="T23810" s="44">
        <v>23809</v>
      </c>
    </row>
    <row r="23811" spans="20:20" x14ac:dyDescent="0.35">
      <c r="T23811" s="44">
        <v>23810</v>
      </c>
    </row>
    <row r="23812" spans="20:20" x14ac:dyDescent="0.35">
      <c r="T23812" s="44">
        <v>23811</v>
      </c>
    </row>
    <row r="23813" spans="20:20" x14ac:dyDescent="0.35">
      <c r="T23813" s="44">
        <v>23812</v>
      </c>
    </row>
    <row r="23814" spans="20:20" x14ac:dyDescent="0.35">
      <c r="T23814" s="44">
        <v>23813</v>
      </c>
    </row>
    <row r="23815" spans="20:20" x14ac:dyDescent="0.35">
      <c r="T23815" s="44">
        <v>23814</v>
      </c>
    </row>
    <row r="23816" spans="20:20" x14ac:dyDescent="0.35">
      <c r="T23816" s="44">
        <v>23815</v>
      </c>
    </row>
    <row r="23817" spans="20:20" x14ac:dyDescent="0.35">
      <c r="T23817" s="44">
        <v>23816</v>
      </c>
    </row>
    <row r="23818" spans="20:20" x14ac:dyDescent="0.35">
      <c r="T23818" s="44">
        <v>23817</v>
      </c>
    </row>
    <row r="23819" spans="20:20" x14ac:dyDescent="0.35">
      <c r="T23819" s="44">
        <v>23818</v>
      </c>
    </row>
    <row r="23820" spans="20:20" x14ac:dyDescent="0.35">
      <c r="T23820" s="44">
        <v>23819</v>
      </c>
    </row>
    <row r="23821" spans="20:20" x14ac:dyDescent="0.35">
      <c r="T23821" s="44">
        <v>23820</v>
      </c>
    </row>
    <row r="23822" spans="20:20" x14ac:dyDescent="0.35">
      <c r="T23822" s="44">
        <v>23821</v>
      </c>
    </row>
    <row r="23823" spans="20:20" x14ac:dyDescent="0.35">
      <c r="T23823" s="44">
        <v>23822</v>
      </c>
    </row>
    <row r="23824" spans="20:20" x14ac:dyDescent="0.35">
      <c r="T23824" s="44">
        <v>23823</v>
      </c>
    </row>
    <row r="23825" spans="20:20" x14ac:dyDescent="0.35">
      <c r="T23825" s="44">
        <v>23824</v>
      </c>
    </row>
    <row r="23826" spans="20:20" x14ac:dyDescent="0.35">
      <c r="T23826" s="44">
        <v>23825</v>
      </c>
    </row>
    <row r="23827" spans="20:20" x14ac:dyDescent="0.35">
      <c r="T23827" s="44">
        <v>23826</v>
      </c>
    </row>
    <row r="23828" spans="20:20" x14ac:dyDescent="0.35">
      <c r="T23828" s="44">
        <v>23827</v>
      </c>
    </row>
    <row r="23829" spans="20:20" x14ac:dyDescent="0.35">
      <c r="T23829" s="44">
        <v>23828</v>
      </c>
    </row>
    <row r="23830" spans="20:20" x14ac:dyDescent="0.35">
      <c r="T23830" s="44">
        <v>23829</v>
      </c>
    </row>
    <row r="23831" spans="20:20" x14ac:dyDescent="0.35">
      <c r="T23831" s="44">
        <v>23830</v>
      </c>
    </row>
    <row r="23832" spans="20:20" x14ac:dyDescent="0.35">
      <c r="T23832" s="44">
        <v>23831</v>
      </c>
    </row>
    <row r="23833" spans="20:20" x14ac:dyDescent="0.35">
      <c r="T23833" s="44">
        <v>23832</v>
      </c>
    </row>
    <row r="23834" spans="20:20" x14ac:dyDescent="0.35">
      <c r="T23834" s="44">
        <v>23833</v>
      </c>
    </row>
    <row r="23835" spans="20:20" x14ac:dyDescent="0.35">
      <c r="T23835" s="44">
        <v>23834</v>
      </c>
    </row>
    <row r="23836" spans="20:20" x14ac:dyDescent="0.35">
      <c r="T23836" s="44">
        <v>23835</v>
      </c>
    </row>
    <row r="23837" spans="20:20" x14ac:dyDescent="0.35">
      <c r="T23837" s="44">
        <v>23836</v>
      </c>
    </row>
    <row r="23838" spans="20:20" x14ac:dyDescent="0.35">
      <c r="T23838" s="44">
        <v>23837</v>
      </c>
    </row>
    <row r="23839" spans="20:20" x14ac:dyDescent="0.35">
      <c r="T23839" s="44">
        <v>23838</v>
      </c>
    </row>
    <row r="23840" spans="20:20" x14ac:dyDescent="0.35">
      <c r="T23840" s="44">
        <v>23839</v>
      </c>
    </row>
    <row r="23841" spans="20:20" x14ac:dyDescent="0.35">
      <c r="T23841" s="44">
        <v>23840</v>
      </c>
    </row>
    <row r="23842" spans="20:20" x14ac:dyDescent="0.35">
      <c r="T23842" s="44">
        <v>23841</v>
      </c>
    </row>
    <row r="23843" spans="20:20" x14ac:dyDescent="0.35">
      <c r="T23843" s="44">
        <v>23842</v>
      </c>
    </row>
    <row r="23844" spans="20:20" x14ac:dyDescent="0.35">
      <c r="T23844" s="44">
        <v>23843</v>
      </c>
    </row>
    <row r="23845" spans="20:20" x14ac:dyDescent="0.35">
      <c r="T23845" s="44">
        <v>23844</v>
      </c>
    </row>
    <row r="23846" spans="20:20" x14ac:dyDescent="0.35">
      <c r="T23846" s="44">
        <v>23845</v>
      </c>
    </row>
    <row r="23847" spans="20:20" x14ac:dyDescent="0.35">
      <c r="T23847" s="44">
        <v>23846</v>
      </c>
    </row>
    <row r="23848" spans="20:20" x14ac:dyDescent="0.35">
      <c r="T23848" s="44">
        <v>23847</v>
      </c>
    </row>
    <row r="23849" spans="20:20" x14ac:dyDescent="0.35">
      <c r="T23849" s="44">
        <v>23848</v>
      </c>
    </row>
    <row r="23850" spans="20:20" x14ac:dyDescent="0.35">
      <c r="T23850" s="44">
        <v>23849</v>
      </c>
    </row>
    <row r="23851" spans="20:20" x14ac:dyDescent="0.35">
      <c r="T23851" s="44">
        <v>23850</v>
      </c>
    </row>
    <row r="23852" spans="20:20" x14ac:dyDescent="0.35">
      <c r="T23852" s="44">
        <v>23851</v>
      </c>
    </row>
    <row r="23853" spans="20:20" x14ac:dyDescent="0.35">
      <c r="T23853" s="44">
        <v>23852</v>
      </c>
    </row>
    <row r="23854" spans="20:20" x14ac:dyDescent="0.35">
      <c r="T23854" s="44">
        <v>23853</v>
      </c>
    </row>
    <row r="23855" spans="20:20" x14ac:dyDescent="0.35">
      <c r="T23855" s="44">
        <v>23854</v>
      </c>
    </row>
    <row r="23856" spans="20:20" x14ac:dyDescent="0.35">
      <c r="T23856" s="44">
        <v>23855</v>
      </c>
    </row>
    <row r="23857" spans="20:20" x14ac:dyDescent="0.35">
      <c r="T23857" s="44">
        <v>23856</v>
      </c>
    </row>
    <row r="23858" spans="20:20" x14ac:dyDescent="0.35">
      <c r="T23858" s="44">
        <v>23857</v>
      </c>
    </row>
    <row r="23859" spans="20:20" x14ac:dyDescent="0.35">
      <c r="T23859" s="44">
        <v>23858</v>
      </c>
    </row>
    <row r="23860" spans="20:20" x14ac:dyDescent="0.35">
      <c r="T23860" s="44">
        <v>23859</v>
      </c>
    </row>
    <row r="23861" spans="20:20" x14ac:dyDescent="0.35">
      <c r="T23861" s="44">
        <v>23860</v>
      </c>
    </row>
    <row r="23862" spans="20:20" x14ac:dyDescent="0.35">
      <c r="T23862" s="44">
        <v>23861</v>
      </c>
    </row>
    <row r="23863" spans="20:20" x14ac:dyDescent="0.35">
      <c r="T23863" s="44">
        <v>23862</v>
      </c>
    </row>
    <row r="23864" spans="20:20" x14ac:dyDescent="0.35">
      <c r="T23864" s="44">
        <v>23863</v>
      </c>
    </row>
    <row r="23865" spans="20:20" x14ac:dyDescent="0.35">
      <c r="T23865" s="44">
        <v>23864</v>
      </c>
    </row>
    <row r="23866" spans="20:20" x14ac:dyDescent="0.35">
      <c r="T23866" s="44">
        <v>23865</v>
      </c>
    </row>
    <row r="23867" spans="20:20" x14ac:dyDescent="0.35">
      <c r="T23867" s="44">
        <v>23866</v>
      </c>
    </row>
    <row r="23868" spans="20:20" x14ac:dyDescent="0.35">
      <c r="T23868" s="44">
        <v>23867</v>
      </c>
    </row>
    <row r="23869" spans="20:20" x14ac:dyDescent="0.35">
      <c r="T23869" s="44">
        <v>23868</v>
      </c>
    </row>
    <row r="23870" spans="20:20" x14ac:dyDescent="0.35">
      <c r="T23870" s="44">
        <v>23869</v>
      </c>
    </row>
    <row r="23871" spans="20:20" x14ac:dyDescent="0.35">
      <c r="T23871" s="44">
        <v>23870</v>
      </c>
    </row>
    <row r="23872" spans="20:20" x14ac:dyDescent="0.35">
      <c r="T23872" s="44">
        <v>23871</v>
      </c>
    </row>
    <row r="23873" spans="20:20" x14ac:dyDescent="0.35">
      <c r="T23873" s="44">
        <v>23872</v>
      </c>
    </row>
    <row r="23874" spans="20:20" x14ac:dyDescent="0.35">
      <c r="T23874" s="44">
        <v>23873</v>
      </c>
    </row>
    <row r="23875" spans="20:20" x14ac:dyDescent="0.35">
      <c r="T23875" s="44">
        <v>23874</v>
      </c>
    </row>
    <row r="23876" spans="20:20" x14ac:dyDescent="0.35">
      <c r="T23876" s="44">
        <v>23875</v>
      </c>
    </row>
    <row r="23877" spans="20:20" x14ac:dyDescent="0.35">
      <c r="T23877" s="44">
        <v>23876</v>
      </c>
    </row>
    <row r="23878" spans="20:20" x14ac:dyDescent="0.35">
      <c r="T23878" s="44">
        <v>23877</v>
      </c>
    </row>
    <row r="23879" spans="20:20" x14ac:dyDescent="0.35">
      <c r="T23879" s="44">
        <v>23878</v>
      </c>
    </row>
    <row r="23880" spans="20:20" x14ac:dyDescent="0.35">
      <c r="T23880" s="44">
        <v>23879</v>
      </c>
    </row>
    <row r="23881" spans="20:20" x14ac:dyDescent="0.35">
      <c r="T23881" s="44">
        <v>23880</v>
      </c>
    </row>
    <row r="23882" spans="20:20" x14ac:dyDescent="0.35">
      <c r="T23882" s="44">
        <v>23881</v>
      </c>
    </row>
    <row r="23883" spans="20:20" x14ac:dyDescent="0.35">
      <c r="T23883" s="44">
        <v>23882</v>
      </c>
    </row>
    <row r="23884" spans="20:20" x14ac:dyDescent="0.35">
      <c r="T23884" s="44">
        <v>23883</v>
      </c>
    </row>
    <row r="23885" spans="20:20" x14ac:dyDescent="0.35">
      <c r="T23885" s="44">
        <v>23884</v>
      </c>
    </row>
    <row r="23886" spans="20:20" x14ac:dyDescent="0.35">
      <c r="T23886" s="44">
        <v>23885</v>
      </c>
    </row>
    <row r="23887" spans="20:20" x14ac:dyDescent="0.35">
      <c r="T23887" s="44">
        <v>23886</v>
      </c>
    </row>
    <row r="23888" spans="20:20" x14ac:dyDescent="0.35">
      <c r="T23888" s="44">
        <v>23887</v>
      </c>
    </row>
    <row r="23889" spans="20:20" x14ac:dyDescent="0.35">
      <c r="T23889" s="44">
        <v>23888</v>
      </c>
    </row>
    <row r="23890" spans="20:20" x14ac:dyDescent="0.35">
      <c r="T23890" s="44">
        <v>23889</v>
      </c>
    </row>
    <row r="23891" spans="20:20" x14ac:dyDescent="0.35">
      <c r="T23891" s="44">
        <v>23890</v>
      </c>
    </row>
    <row r="23892" spans="20:20" x14ac:dyDescent="0.35">
      <c r="T23892" s="44">
        <v>23891</v>
      </c>
    </row>
    <row r="23893" spans="20:20" x14ac:dyDescent="0.35">
      <c r="T23893" s="44">
        <v>23892</v>
      </c>
    </row>
    <row r="23894" spans="20:20" x14ac:dyDescent="0.35">
      <c r="T23894" s="44">
        <v>23893</v>
      </c>
    </row>
    <row r="23895" spans="20:20" x14ac:dyDescent="0.35">
      <c r="T23895" s="44">
        <v>23894</v>
      </c>
    </row>
    <row r="23896" spans="20:20" x14ac:dyDescent="0.35">
      <c r="T23896" s="44">
        <v>23895</v>
      </c>
    </row>
    <row r="23897" spans="20:20" x14ac:dyDescent="0.35">
      <c r="T23897" s="44">
        <v>23896</v>
      </c>
    </row>
    <row r="23898" spans="20:20" x14ac:dyDescent="0.35">
      <c r="T23898" s="44">
        <v>23897</v>
      </c>
    </row>
    <row r="23899" spans="20:20" x14ac:dyDescent="0.35">
      <c r="T23899" s="44">
        <v>23898</v>
      </c>
    </row>
    <row r="23900" spans="20:20" x14ac:dyDescent="0.35">
      <c r="T23900" s="44">
        <v>23899</v>
      </c>
    </row>
    <row r="23901" spans="20:20" x14ac:dyDescent="0.35">
      <c r="T23901" s="44">
        <v>23900</v>
      </c>
    </row>
    <row r="23902" spans="20:20" x14ac:dyDescent="0.35">
      <c r="T23902" s="44">
        <v>23901</v>
      </c>
    </row>
    <row r="23903" spans="20:20" x14ac:dyDescent="0.35">
      <c r="T23903" s="44">
        <v>23902</v>
      </c>
    </row>
    <row r="23904" spans="20:20" x14ac:dyDescent="0.35">
      <c r="T23904" s="44">
        <v>23903</v>
      </c>
    </row>
    <row r="23905" spans="20:20" x14ac:dyDescent="0.35">
      <c r="T23905" s="44">
        <v>23904</v>
      </c>
    </row>
    <row r="23906" spans="20:20" x14ac:dyDescent="0.35">
      <c r="T23906" s="44">
        <v>23905</v>
      </c>
    </row>
    <row r="23907" spans="20:20" x14ac:dyDescent="0.35">
      <c r="T23907" s="44">
        <v>23906</v>
      </c>
    </row>
    <row r="23908" spans="20:20" x14ac:dyDescent="0.35">
      <c r="T23908" s="44">
        <v>23907</v>
      </c>
    </row>
    <row r="23909" spans="20:20" x14ac:dyDescent="0.35">
      <c r="T23909" s="44">
        <v>23908</v>
      </c>
    </row>
    <row r="23910" spans="20:20" x14ac:dyDescent="0.35">
      <c r="T23910" s="44">
        <v>23909</v>
      </c>
    </row>
    <row r="23911" spans="20:20" x14ac:dyDescent="0.35">
      <c r="T23911" s="44">
        <v>23910</v>
      </c>
    </row>
    <row r="23912" spans="20:20" x14ac:dyDescent="0.35">
      <c r="T23912" s="44">
        <v>23911</v>
      </c>
    </row>
    <row r="23913" spans="20:20" x14ac:dyDescent="0.35">
      <c r="T23913" s="44">
        <v>23912</v>
      </c>
    </row>
    <row r="23914" spans="20:20" x14ac:dyDescent="0.35">
      <c r="T23914" s="44">
        <v>23913</v>
      </c>
    </row>
    <row r="23915" spans="20:20" x14ac:dyDescent="0.35">
      <c r="T23915" s="44">
        <v>23914</v>
      </c>
    </row>
    <row r="23916" spans="20:20" x14ac:dyDescent="0.35">
      <c r="T23916" s="44">
        <v>23915</v>
      </c>
    </row>
    <row r="23917" spans="20:20" x14ac:dyDescent="0.35">
      <c r="T23917" s="44">
        <v>23916</v>
      </c>
    </row>
    <row r="23918" spans="20:20" x14ac:dyDescent="0.35">
      <c r="T23918" s="44">
        <v>23917</v>
      </c>
    </row>
    <row r="23919" spans="20:20" x14ac:dyDescent="0.35">
      <c r="T23919" s="44">
        <v>23918</v>
      </c>
    </row>
    <row r="23920" spans="20:20" x14ac:dyDescent="0.35">
      <c r="T23920" s="44">
        <v>23919</v>
      </c>
    </row>
    <row r="23921" spans="20:20" x14ac:dyDescent="0.35">
      <c r="T23921" s="44">
        <v>23920</v>
      </c>
    </row>
    <row r="23922" spans="20:20" x14ac:dyDescent="0.35">
      <c r="T23922" s="44">
        <v>23921</v>
      </c>
    </row>
    <row r="23923" spans="20:20" x14ac:dyDescent="0.35">
      <c r="T23923" s="44">
        <v>23922</v>
      </c>
    </row>
    <row r="23924" spans="20:20" x14ac:dyDescent="0.35">
      <c r="T23924" s="44">
        <v>23923</v>
      </c>
    </row>
    <row r="23925" spans="20:20" x14ac:dyDescent="0.35">
      <c r="T23925" s="44">
        <v>23924</v>
      </c>
    </row>
    <row r="23926" spans="20:20" x14ac:dyDescent="0.35">
      <c r="T23926" s="44">
        <v>23925</v>
      </c>
    </row>
    <row r="23927" spans="20:20" x14ac:dyDescent="0.35">
      <c r="T23927" s="44">
        <v>23926</v>
      </c>
    </row>
    <row r="23928" spans="20:20" x14ac:dyDescent="0.35">
      <c r="T23928" s="44">
        <v>23927</v>
      </c>
    </row>
    <row r="23929" spans="20:20" x14ac:dyDescent="0.35">
      <c r="T23929" s="44">
        <v>23928</v>
      </c>
    </row>
    <row r="23930" spans="20:20" x14ac:dyDescent="0.35">
      <c r="T23930" s="44">
        <v>23929</v>
      </c>
    </row>
    <row r="23931" spans="20:20" x14ac:dyDescent="0.35">
      <c r="T23931" s="44">
        <v>23930</v>
      </c>
    </row>
    <row r="23932" spans="20:20" x14ac:dyDescent="0.35">
      <c r="T23932" s="44">
        <v>23931</v>
      </c>
    </row>
    <row r="23933" spans="20:20" x14ac:dyDescent="0.35">
      <c r="T23933" s="44">
        <v>23932</v>
      </c>
    </row>
    <row r="23934" spans="20:20" x14ac:dyDescent="0.35">
      <c r="T23934" s="44">
        <v>23933</v>
      </c>
    </row>
    <row r="23935" spans="20:20" x14ac:dyDescent="0.35">
      <c r="T23935" s="44">
        <v>23934</v>
      </c>
    </row>
    <row r="23936" spans="20:20" x14ac:dyDescent="0.35">
      <c r="T23936" s="44">
        <v>23935</v>
      </c>
    </row>
    <row r="23937" spans="20:20" x14ac:dyDescent="0.35">
      <c r="T23937" s="44">
        <v>23936</v>
      </c>
    </row>
    <row r="23938" spans="20:20" x14ac:dyDescent="0.35">
      <c r="T23938" s="44">
        <v>23937</v>
      </c>
    </row>
    <row r="23939" spans="20:20" x14ac:dyDescent="0.35">
      <c r="T23939" s="44">
        <v>23938</v>
      </c>
    </row>
    <row r="23940" spans="20:20" x14ac:dyDescent="0.35">
      <c r="T23940" s="44">
        <v>23939</v>
      </c>
    </row>
    <row r="23941" spans="20:20" x14ac:dyDescent="0.35">
      <c r="T23941" s="44">
        <v>23940</v>
      </c>
    </row>
    <row r="23942" spans="20:20" x14ac:dyDescent="0.35">
      <c r="T23942" s="44">
        <v>23941</v>
      </c>
    </row>
    <row r="23943" spans="20:20" x14ac:dyDescent="0.35">
      <c r="T23943" s="44">
        <v>23942</v>
      </c>
    </row>
    <row r="23944" spans="20:20" x14ac:dyDescent="0.35">
      <c r="T23944" s="44">
        <v>23943</v>
      </c>
    </row>
    <row r="23945" spans="20:20" x14ac:dyDescent="0.35">
      <c r="T23945" s="44">
        <v>23944</v>
      </c>
    </row>
    <row r="23946" spans="20:20" x14ac:dyDescent="0.35">
      <c r="T23946" s="44">
        <v>23945</v>
      </c>
    </row>
    <row r="23947" spans="20:20" x14ac:dyDescent="0.35">
      <c r="T23947" s="44">
        <v>23946</v>
      </c>
    </row>
    <row r="23948" spans="20:20" x14ac:dyDescent="0.35">
      <c r="T23948" s="44">
        <v>23947</v>
      </c>
    </row>
    <row r="23949" spans="20:20" x14ac:dyDescent="0.35">
      <c r="T23949" s="44">
        <v>23948</v>
      </c>
    </row>
    <row r="23950" spans="20:20" x14ac:dyDescent="0.35">
      <c r="T23950" s="44">
        <v>23949</v>
      </c>
    </row>
    <row r="23951" spans="20:20" x14ac:dyDescent="0.35">
      <c r="T23951" s="44">
        <v>23950</v>
      </c>
    </row>
    <row r="23952" spans="20:20" x14ac:dyDescent="0.35">
      <c r="T23952" s="44">
        <v>23951</v>
      </c>
    </row>
    <row r="23953" spans="20:20" x14ac:dyDescent="0.35">
      <c r="T23953" s="44">
        <v>23952</v>
      </c>
    </row>
    <row r="23954" spans="20:20" x14ac:dyDescent="0.35">
      <c r="T23954" s="44">
        <v>23953</v>
      </c>
    </row>
    <row r="23955" spans="20:20" x14ac:dyDescent="0.35">
      <c r="T23955" s="44">
        <v>23954</v>
      </c>
    </row>
    <row r="23956" spans="20:20" x14ac:dyDescent="0.35">
      <c r="T23956" s="44">
        <v>23955</v>
      </c>
    </row>
    <row r="23957" spans="20:20" x14ac:dyDescent="0.35">
      <c r="T23957" s="44">
        <v>23956</v>
      </c>
    </row>
    <row r="23958" spans="20:20" x14ac:dyDescent="0.35">
      <c r="T23958" s="44">
        <v>23957</v>
      </c>
    </row>
    <row r="23959" spans="20:20" x14ac:dyDescent="0.35">
      <c r="T23959" s="44">
        <v>23958</v>
      </c>
    </row>
    <row r="23960" spans="20:20" x14ac:dyDescent="0.35">
      <c r="T23960" s="44">
        <v>23959</v>
      </c>
    </row>
    <row r="23961" spans="20:20" x14ac:dyDescent="0.35">
      <c r="T23961" s="44">
        <v>23960</v>
      </c>
    </row>
    <row r="23962" spans="20:20" x14ac:dyDescent="0.35">
      <c r="T23962" s="44">
        <v>23961</v>
      </c>
    </row>
    <row r="23963" spans="20:20" x14ac:dyDescent="0.35">
      <c r="T23963" s="44">
        <v>23962</v>
      </c>
    </row>
    <row r="23964" spans="20:20" x14ac:dyDescent="0.35">
      <c r="T23964" s="44">
        <v>23963</v>
      </c>
    </row>
    <row r="23965" spans="20:20" x14ac:dyDescent="0.35">
      <c r="T23965" s="44">
        <v>23964</v>
      </c>
    </row>
    <row r="23966" spans="20:20" x14ac:dyDescent="0.35">
      <c r="T23966" s="44">
        <v>23965</v>
      </c>
    </row>
    <row r="23967" spans="20:20" x14ac:dyDescent="0.35">
      <c r="T23967" s="44">
        <v>23966</v>
      </c>
    </row>
    <row r="23968" spans="20:20" x14ac:dyDescent="0.35">
      <c r="T23968" s="44">
        <v>23967</v>
      </c>
    </row>
    <row r="23969" spans="20:20" x14ac:dyDescent="0.35">
      <c r="T23969" s="44">
        <v>23968</v>
      </c>
    </row>
    <row r="23970" spans="20:20" x14ac:dyDescent="0.35">
      <c r="T23970" s="44">
        <v>23969</v>
      </c>
    </row>
    <row r="23971" spans="20:20" x14ac:dyDescent="0.35">
      <c r="T23971" s="44">
        <v>23970</v>
      </c>
    </row>
    <row r="23972" spans="20:20" x14ac:dyDescent="0.35">
      <c r="T23972" s="44">
        <v>23971</v>
      </c>
    </row>
    <row r="23973" spans="20:20" x14ac:dyDescent="0.35">
      <c r="T23973" s="44">
        <v>23972</v>
      </c>
    </row>
    <row r="23974" spans="20:20" x14ac:dyDescent="0.35">
      <c r="T23974" s="44">
        <v>23973</v>
      </c>
    </row>
    <row r="23975" spans="20:20" x14ac:dyDescent="0.35">
      <c r="T23975" s="44">
        <v>23974</v>
      </c>
    </row>
    <row r="23976" spans="20:20" x14ac:dyDescent="0.35">
      <c r="T23976" s="44">
        <v>23975</v>
      </c>
    </row>
    <row r="23977" spans="20:20" x14ac:dyDescent="0.35">
      <c r="T23977" s="44">
        <v>23976</v>
      </c>
    </row>
    <row r="23978" spans="20:20" x14ac:dyDescent="0.35">
      <c r="T23978" s="44">
        <v>23977</v>
      </c>
    </row>
    <row r="23979" spans="20:20" x14ac:dyDescent="0.35">
      <c r="T23979" s="44">
        <v>23978</v>
      </c>
    </row>
    <row r="23980" spans="20:20" x14ac:dyDescent="0.35">
      <c r="T23980" s="44">
        <v>23979</v>
      </c>
    </row>
    <row r="23981" spans="20:20" x14ac:dyDescent="0.35">
      <c r="T23981" s="44">
        <v>23980</v>
      </c>
    </row>
    <row r="23982" spans="20:20" x14ac:dyDescent="0.35">
      <c r="T23982" s="44">
        <v>23981</v>
      </c>
    </row>
    <row r="23983" spans="20:20" x14ac:dyDescent="0.35">
      <c r="T23983" s="44">
        <v>23982</v>
      </c>
    </row>
    <row r="23984" spans="20:20" x14ac:dyDescent="0.35">
      <c r="T23984" s="44">
        <v>23983</v>
      </c>
    </row>
    <row r="23985" spans="20:20" x14ac:dyDescent="0.35">
      <c r="T23985" s="44">
        <v>23984</v>
      </c>
    </row>
    <row r="23986" spans="20:20" x14ac:dyDescent="0.35">
      <c r="T23986" s="44">
        <v>23985</v>
      </c>
    </row>
    <row r="23987" spans="20:20" x14ac:dyDescent="0.35">
      <c r="T23987" s="44">
        <v>23986</v>
      </c>
    </row>
    <row r="23988" spans="20:20" x14ac:dyDescent="0.35">
      <c r="T23988" s="44">
        <v>23987</v>
      </c>
    </row>
    <row r="23989" spans="20:20" x14ac:dyDescent="0.35">
      <c r="T23989" s="44">
        <v>23988</v>
      </c>
    </row>
    <row r="23990" spans="20:20" x14ac:dyDescent="0.35">
      <c r="T23990" s="44">
        <v>23989</v>
      </c>
    </row>
    <row r="23991" spans="20:20" x14ac:dyDescent="0.35">
      <c r="T23991" s="44">
        <v>23990</v>
      </c>
    </row>
    <row r="23992" spans="20:20" x14ac:dyDescent="0.35">
      <c r="T23992" s="44">
        <v>23991</v>
      </c>
    </row>
    <row r="23993" spans="20:20" x14ac:dyDescent="0.35">
      <c r="T23993" s="44">
        <v>23992</v>
      </c>
    </row>
    <row r="23994" spans="20:20" x14ac:dyDescent="0.35">
      <c r="T23994" s="44">
        <v>23993</v>
      </c>
    </row>
    <row r="23995" spans="20:20" x14ac:dyDescent="0.35">
      <c r="T23995" s="44">
        <v>23994</v>
      </c>
    </row>
    <row r="23996" spans="20:20" x14ac:dyDescent="0.35">
      <c r="T23996" s="44">
        <v>23995</v>
      </c>
    </row>
    <row r="23997" spans="20:20" x14ac:dyDescent="0.35">
      <c r="T23997" s="44">
        <v>23996</v>
      </c>
    </row>
    <row r="23998" spans="20:20" x14ac:dyDescent="0.35">
      <c r="T23998" s="44">
        <v>23997</v>
      </c>
    </row>
    <row r="23999" spans="20:20" x14ac:dyDescent="0.35">
      <c r="T23999" s="44">
        <v>23998</v>
      </c>
    </row>
    <row r="24000" spans="20:20" x14ac:dyDescent="0.35">
      <c r="T24000" s="44">
        <v>23999</v>
      </c>
    </row>
    <row r="24001" spans="20:20" x14ac:dyDescent="0.35">
      <c r="T24001" s="44">
        <v>24000</v>
      </c>
    </row>
    <row r="24002" spans="20:20" x14ac:dyDescent="0.35">
      <c r="T24002" s="44">
        <v>24001</v>
      </c>
    </row>
    <row r="24003" spans="20:20" x14ac:dyDescent="0.35">
      <c r="T24003" s="44">
        <v>24002</v>
      </c>
    </row>
    <row r="24004" spans="20:20" x14ac:dyDescent="0.35">
      <c r="T24004" s="44">
        <v>24003</v>
      </c>
    </row>
    <row r="24005" spans="20:20" x14ac:dyDescent="0.35">
      <c r="T24005" s="44">
        <v>24004</v>
      </c>
    </row>
    <row r="24006" spans="20:20" x14ac:dyDescent="0.35">
      <c r="T24006" s="44">
        <v>24005</v>
      </c>
    </row>
    <row r="24007" spans="20:20" x14ac:dyDescent="0.35">
      <c r="T24007" s="44">
        <v>24006</v>
      </c>
    </row>
    <row r="24008" spans="20:20" x14ac:dyDescent="0.35">
      <c r="T24008" s="44">
        <v>24007</v>
      </c>
    </row>
    <row r="24009" spans="20:20" x14ac:dyDescent="0.35">
      <c r="T24009" s="44">
        <v>24008</v>
      </c>
    </row>
    <row r="24010" spans="20:20" x14ac:dyDescent="0.35">
      <c r="T24010" s="44">
        <v>24009</v>
      </c>
    </row>
    <row r="24011" spans="20:20" x14ac:dyDescent="0.35">
      <c r="T24011" s="44">
        <v>24010</v>
      </c>
    </row>
    <row r="24012" spans="20:20" x14ac:dyDescent="0.35">
      <c r="T24012" s="44">
        <v>24011</v>
      </c>
    </row>
    <row r="24013" spans="20:20" x14ac:dyDescent="0.35">
      <c r="T24013" s="44">
        <v>24012</v>
      </c>
    </row>
    <row r="24014" spans="20:20" x14ac:dyDescent="0.35">
      <c r="T24014" s="44">
        <v>24013</v>
      </c>
    </row>
    <row r="24015" spans="20:20" x14ac:dyDescent="0.35">
      <c r="T24015" s="44">
        <v>24014</v>
      </c>
    </row>
    <row r="24016" spans="20:20" x14ac:dyDescent="0.35">
      <c r="T24016" s="44">
        <v>24015</v>
      </c>
    </row>
    <row r="24017" spans="20:20" x14ac:dyDescent="0.35">
      <c r="T24017" s="44">
        <v>24016</v>
      </c>
    </row>
    <row r="24018" spans="20:20" x14ac:dyDescent="0.35">
      <c r="T24018" s="44">
        <v>24017</v>
      </c>
    </row>
    <row r="24019" spans="20:20" x14ac:dyDescent="0.35">
      <c r="T24019" s="44">
        <v>24018</v>
      </c>
    </row>
    <row r="24020" spans="20:20" x14ac:dyDescent="0.35">
      <c r="T24020" s="44">
        <v>24019</v>
      </c>
    </row>
    <row r="24021" spans="20:20" x14ac:dyDescent="0.35">
      <c r="T24021" s="44">
        <v>24020</v>
      </c>
    </row>
    <row r="24022" spans="20:20" x14ac:dyDescent="0.35">
      <c r="T24022" s="44">
        <v>24021</v>
      </c>
    </row>
    <row r="24023" spans="20:20" x14ac:dyDescent="0.35">
      <c r="T24023" s="44">
        <v>24022</v>
      </c>
    </row>
    <row r="24024" spans="20:20" x14ac:dyDescent="0.35">
      <c r="T24024" s="44">
        <v>24023</v>
      </c>
    </row>
    <row r="24025" spans="20:20" x14ac:dyDescent="0.35">
      <c r="T24025" s="44">
        <v>24024</v>
      </c>
    </row>
    <row r="24026" spans="20:20" x14ac:dyDescent="0.35">
      <c r="T24026" s="44">
        <v>24025</v>
      </c>
    </row>
    <row r="24027" spans="20:20" x14ac:dyDescent="0.35">
      <c r="T24027" s="44">
        <v>24026</v>
      </c>
    </row>
    <row r="24028" spans="20:20" x14ac:dyDescent="0.35">
      <c r="T24028" s="44">
        <v>24027</v>
      </c>
    </row>
    <row r="24029" spans="20:20" x14ac:dyDescent="0.35">
      <c r="T24029" s="44">
        <v>24028</v>
      </c>
    </row>
    <row r="24030" spans="20:20" x14ac:dyDescent="0.35">
      <c r="T24030" s="44">
        <v>24029</v>
      </c>
    </row>
    <row r="24031" spans="20:20" x14ac:dyDescent="0.35">
      <c r="T24031" s="44">
        <v>24030</v>
      </c>
    </row>
    <row r="24032" spans="20:20" x14ac:dyDescent="0.35">
      <c r="T24032" s="44">
        <v>24031</v>
      </c>
    </row>
    <row r="24033" spans="20:20" x14ac:dyDescent="0.35">
      <c r="T24033" s="44">
        <v>24032</v>
      </c>
    </row>
    <row r="24034" spans="20:20" x14ac:dyDescent="0.35">
      <c r="T24034" s="44">
        <v>24033</v>
      </c>
    </row>
    <row r="24035" spans="20:20" x14ac:dyDescent="0.35">
      <c r="T24035" s="44">
        <v>24034</v>
      </c>
    </row>
    <row r="24036" spans="20:20" x14ac:dyDescent="0.35">
      <c r="T24036" s="44">
        <v>24035</v>
      </c>
    </row>
    <row r="24037" spans="20:20" x14ac:dyDescent="0.35">
      <c r="T24037" s="44">
        <v>24036</v>
      </c>
    </row>
    <row r="24038" spans="20:20" x14ac:dyDescent="0.35">
      <c r="T24038" s="44">
        <v>24037</v>
      </c>
    </row>
    <row r="24039" spans="20:20" x14ac:dyDescent="0.35">
      <c r="T24039" s="44">
        <v>24038</v>
      </c>
    </row>
    <row r="24040" spans="20:20" x14ac:dyDescent="0.35">
      <c r="T24040" s="44">
        <v>24039</v>
      </c>
    </row>
    <row r="24041" spans="20:20" x14ac:dyDescent="0.35">
      <c r="T24041" s="44">
        <v>24040</v>
      </c>
    </row>
    <row r="24042" spans="20:20" x14ac:dyDescent="0.35">
      <c r="T24042" s="44">
        <v>24041</v>
      </c>
    </row>
    <row r="24043" spans="20:20" x14ac:dyDescent="0.35">
      <c r="T24043" s="44">
        <v>24042</v>
      </c>
    </row>
    <row r="24044" spans="20:20" x14ac:dyDescent="0.35">
      <c r="T24044" s="44">
        <v>24043</v>
      </c>
    </row>
    <row r="24045" spans="20:20" x14ac:dyDescent="0.35">
      <c r="T24045" s="44">
        <v>24044</v>
      </c>
    </row>
    <row r="24046" spans="20:20" x14ac:dyDescent="0.35">
      <c r="T24046" s="44">
        <v>24045</v>
      </c>
    </row>
    <row r="24047" spans="20:20" x14ac:dyDescent="0.35">
      <c r="T24047" s="44">
        <v>24046</v>
      </c>
    </row>
    <row r="24048" spans="20:20" x14ac:dyDescent="0.35">
      <c r="T24048" s="44">
        <v>24047</v>
      </c>
    </row>
    <row r="24049" spans="20:20" x14ac:dyDescent="0.35">
      <c r="T24049" s="44">
        <v>24048</v>
      </c>
    </row>
    <row r="24050" spans="20:20" x14ac:dyDescent="0.35">
      <c r="T24050" s="44">
        <v>24049</v>
      </c>
    </row>
    <row r="24051" spans="20:20" x14ac:dyDescent="0.35">
      <c r="T24051" s="44">
        <v>24050</v>
      </c>
    </row>
    <row r="24052" spans="20:20" x14ac:dyDescent="0.35">
      <c r="T24052" s="44">
        <v>24051</v>
      </c>
    </row>
    <row r="24053" spans="20:20" x14ac:dyDescent="0.35">
      <c r="T24053" s="44">
        <v>24052</v>
      </c>
    </row>
    <row r="24054" spans="20:20" x14ac:dyDescent="0.35">
      <c r="T24054" s="44">
        <v>24053</v>
      </c>
    </row>
    <row r="24055" spans="20:20" x14ac:dyDescent="0.35">
      <c r="T24055" s="44">
        <v>24054</v>
      </c>
    </row>
    <row r="24056" spans="20:20" x14ac:dyDescent="0.35">
      <c r="T24056" s="44">
        <v>24055</v>
      </c>
    </row>
    <row r="24057" spans="20:20" x14ac:dyDescent="0.35">
      <c r="T24057" s="44">
        <v>24056</v>
      </c>
    </row>
    <row r="24058" spans="20:20" x14ac:dyDescent="0.35">
      <c r="T24058" s="44">
        <v>24057</v>
      </c>
    </row>
    <row r="24059" spans="20:20" x14ac:dyDescent="0.35">
      <c r="T24059" s="44">
        <v>24058</v>
      </c>
    </row>
    <row r="24060" spans="20:20" x14ac:dyDescent="0.35">
      <c r="T24060" s="44">
        <v>24059</v>
      </c>
    </row>
    <row r="24061" spans="20:20" x14ac:dyDescent="0.35">
      <c r="T24061" s="44">
        <v>24060</v>
      </c>
    </row>
    <row r="24062" spans="20:20" x14ac:dyDescent="0.35">
      <c r="T24062" s="44">
        <v>24061</v>
      </c>
    </row>
    <row r="24063" spans="20:20" x14ac:dyDescent="0.35">
      <c r="T24063" s="44">
        <v>24062</v>
      </c>
    </row>
    <row r="24064" spans="20:20" x14ac:dyDescent="0.35">
      <c r="T24064" s="44">
        <v>24063</v>
      </c>
    </row>
    <row r="24065" spans="20:20" x14ac:dyDescent="0.35">
      <c r="T24065" s="44">
        <v>24064</v>
      </c>
    </row>
    <row r="24066" spans="20:20" x14ac:dyDescent="0.35">
      <c r="T24066" s="44">
        <v>24065</v>
      </c>
    </row>
    <row r="24067" spans="20:20" x14ac:dyDescent="0.35">
      <c r="T24067" s="44">
        <v>24066</v>
      </c>
    </row>
    <row r="24068" spans="20:20" x14ac:dyDescent="0.35">
      <c r="T24068" s="44">
        <v>24067</v>
      </c>
    </row>
    <row r="24069" spans="20:20" x14ac:dyDescent="0.35">
      <c r="T24069" s="44">
        <v>24068</v>
      </c>
    </row>
    <row r="24070" spans="20:20" x14ac:dyDescent="0.35">
      <c r="T24070" s="44">
        <v>24069</v>
      </c>
    </row>
    <row r="24071" spans="20:20" x14ac:dyDescent="0.35">
      <c r="T24071" s="44">
        <v>24070</v>
      </c>
    </row>
    <row r="24072" spans="20:20" x14ac:dyDescent="0.35">
      <c r="T24072" s="44">
        <v>24071</v>
      </c>
    </row>
    <row r="24073" spans="20:20" x14ac:dyDescent="0.35">
      <c r="T24073" s="44">
        <v>24072</v>
      </c>
    </row>
    <row r="24074" spans="20:20" x14ac:dyDescent="0.35">
      <c r="T24074" s="44">
        <v>24073</v>
      </c>
    </row>
    <row r="24075" spans="20:20" x14ac:dyDescent="0.35">
      <c r="T24075" s="44">
        <v>24074</v>
      </c>
    </row>
    <row r="24076" spans="20:20" x14ac:dyDescent="0.35">
      <c r="T24076" s="44">
        <v>24075</v>
      </c>
    </row>
    <row r="24077" spans="20:20" x14ac:dyDescent="0.35">
      <c r="T24077" s="44">
        <v>24076</v>
      </c>
    </row>
    <row r="24078" spans="20:20" x14ac:dyDescent="0.35">
      <c r="T24078" s="44">
        <v>24077</v>
      </c>
    </row>
    <row r="24079" spans="20:20" x14ac:dyDescent="0.35">
      <c r="T24079" s="44">
        <v>24078</v>
      </c>
    </row>
    <row r="24080" spans="20:20" x14ac:dyDescent="0.35">
      <c r="T24080" s="44">
        <v>24079</v>
      </c>
    </row>
    <row r="24081" spans="20:20" x14ac:dyDescent="0.35">
      <c r="T24081" s="44">
        <v>24080</v>
      </c>
    </row>
    <row r="24082" spans="20:20" x14ac:dyDescent="0.35">
      <c r="T24082" s="44">
        <v>24081</v>
      </c>
    </row>
    <row r="24083" spans="20:20" x14ac:dyDescent="0.35">
      <c r="T24083" s="44">
        <v>24082</v>
      </c>
    </row>
    <row r="24084" spans="20:20" x14ac:dyDescent="0.35">
      <c r="T24084" s="44">
        <v>24083</v>
      </c>
    </row>
    <row r="24085" spans="20:20" x14ac:dyDescent="0.35">
      <c r="T24085" s="44">
        <v>24084</v>
      </c>
    </row>
    <row r="24086" spans="20:20" x14ac:dyDescent="0.35">
      <c r="T24086" s="44">
        <v>24085</v>
      </c>
    </row>
    <row r="24087" spans="20:20" x14ac:dyDescent="0.35">
      <c r="T24087" s="44">
        <v>24086</v>
      </c>
    </row>
    <row r="24088" spans="20:20" x14ac:dyDescent="0.35">
      <c r="T24088" s="44">
        <v>24087</v>
      </c>
    </row>
    <row r="24089" spans="20:20" x14ac:dyDescent="0.35">
      <c r="T24089" s="44">
        <v>24088</v>
      </c>
    </row>
    <row r="24090" spans="20:20" x14ac:dyDescent="0.35">
      <c r="T24090" s="44">
        <v>24089</v>
      </c>
    </row>
    <row r="24091" spans="20:20" x14ac:dyDescent="0.35">
      <c r="T24091" s="44">
        <v>24090</v>
      </c>
    </row>
    <row r="24092" spans="20:20" x14ac:dyDescent="0.35">
      <c r="T24092" s="44">
        <v>24091</v>
      </c>
    </row>
    <row r="24093" spans="20:20" x14ac:dyDescent="0.35">
      <c r="T24093" s="44">
        <v>24092</v>
      </c>
    </row>
    <row r="24094" spans="20:20" x14ac:dyDescent="0.35">
      <c r="T24094" s="44">
        <v>24093</v>
      </c>
    </row>
    <row r="24095" spans="20:20" x14ac:dyDescent="0.35">
      <c r="T24095" s="44">
        <v>24094</v>
      </c>
    </row>
    <row r="24096" spans="20:20" x14ac:dyDescent="0.35">
      <c r="T24096" s="44">
        <v>24095</v>
      </c>
    </row>
    <row r="24097" spans="20:20" x14ac:dyDescent="0.35">
      <c r="T24097" s="44">
        <v>24096</v>
      </c>
    </row>
    <row r="24098" spans="20:20" x14ac:dyDescent="0.35">
      <c r="T24098" s="44">
        <v>24097</v>
      </c>
    </row>
    <row r="24099" spans="20:20" x14ac:dyDescent="0.35">
      <c r="T24099" s="44">
        <v>24098</v>
      </c>
    </row>
    <row r="24100" spans="20:20" x14ac:dyDescent="0.35">
      <c r="T24100" s="44">
        <v>24099</v>
      </c>
    </row>
    <row r="24101" spans="20:20" x14ac:dyDescent="0.35">
      <c r="T24101" s="44">
        <v>24100</v>
      </c>
    </row>
    <row r="24102" spans="20:20" x14ac:dyDescent="0.35">
      <c r="T24102" s="44">
        <v>24101</v>
      </c>
    </row>
    <row r="24103" spans="20:20" x14ac:dyDescent="0.35">
      <c r="T24103" s="44">
        <v>24102</v>
      </c>
    </row>
    <row r="24104" spans="20:20" x14ac:dyDescent="0.35">
      <c r="T24104" s="44">
        <v>24103</v>
      </c>
    </row>
    <row r="24105" spans="20:20" x14ac:dyDescent="0.35">
      <c r="T24105" s="44">
        <v>24104</v>
      </c>
    </row>
    <row r="24106" spans="20:20" x14ac:dyDescent="0.35">
      <c r="T24106" s="44">
        <v>24105</v>
      </c>
    </row>
    <row r="24107" spans="20:20" x14ac:dyDescent="0.35">
      <c r="T24107" s="44">
        <v>24106</v>
      </c>
    </row>
    <row r="24108" spans="20:20" x14ac:dyDescent="0.35">
      <c r="T24108" s="44">
        <v>24107</v>
      </c>
    </row>
    <row r="24109" spans="20:20" x14ac:dyDescent="0.35">
      <c r="T24109" s="44">
        <v>24108</v>
      </c>
    </row>
    <row r="24110" spans="20:20" x14ac:dyDescent="0.35">
      <c r="T24110" s="44">
        <v>24109</v>
      </c>
    </row>
    <row r="24111" spans="20:20" x14ac:dyDescent="0.35">
      <c r="T24111" s="44">
        <v>24110</v>
      </c>
    </row>
    <row r="24112" spans="20:20" x14ac:dyDescent="0.35">
      <c r="T24112" s="44">
        <v>24111</v>
      </c>
    </row>
    <row r="24113" spans="20:20" x14ac:dyDescent="0.35">
      <c r="T24113" s="44">
        <v>24112</v>
      </c>
    </row>
    <row r="24114" spans="20:20" x14ac:dyDescent="0.35">
      <c r="T24114" s="44">
        <v>24113</v>
      </c>
    </row>
    <row r="24115" spans="20:20" x14ac:dyDescent="0.35">
      <c r="T24115" s="44">
        <v>24114</v>
      </c>
    </row>
    <row r="24116" spans="20:20" x14ac:dyDescent="0.35">
      <c r="T24116" s="44">
        <v>24115</v>
      </c>
    </row>
    <row r="24117" spans="20:20" x14ac:dyDescent="0.35">
      <c r="T24117" s="44">
        <v>24116</v>
      </c>
    </row>
    <row r="24118" spans="20:20" x14ac:dyDescent="0.35">
      <c r="T24118" s="44">
        <v>24117</v>
      </c>
    </row>
    <row r="24119" spans="20:20" x14ac:dyDescent="0.35">
      <c r="T24119" s="44">
        <v>24118</v>
      </c>
    </row>
    <row r="24120" spans="20:20" x14ac:dyDescent="0.35">
      <c r="T24120" s="44">
        <v>24119</v>
      </c>
    </row>
    <row r="24121" spans="20:20" x14ac:dyDescent="0.35">
      <c r="T24121" s="44">
        <v>24120</v>
      </c>
    </row>
    <row r="24122" spans="20:20" x14ac:dyDescent="0.35">
      <c r="T24122" s="44">
        <v>24121</v>
      </c>
    </row>
    <row r="24123" spans="20:20" x14ac:dyDescent="0.35">
      <c r="T24123" s="44">
        <v>24122</v>
      </c>
    </row>
    <row r="24124" spans="20:20" x14ac:dyDescent="0.35">
      <c r="T24124" s="44">
        <v>24123</v>
      </c>
    </row>
    <row r="24125" spans="20:20" x14ac:dyDescent="0.35">
      <c r="T24125" s="44">
        <v>24124</v>
      </c>
    </row>
    <row r="24126" spans="20:20" x14ac:dyDescent="0.35">
      <c r="T24126" s="44">
        <v>24125</v>
      </c>
    </row>
    <row r="24127" spans="20:20" x14ac:dyDescent="0.35">
      <c r="T24127" s="44">
        <v>24126</v>
      </c>
    </row>
    <row r="24128" spans="20:20" x14ac:dyDescent="0.35">
      <c r="T24128" s="44">
        <v>24127</v>
      </c>
    </row>
    <row r="24129" spans="20:20" x14ac:dyDescent="0.35">
      <c r="T24129" s="44">
        <v>24128</v>
      </c>
    </row>
    <row r="24130" spans="20:20" x14ac:dyDescent="0.35">
      <c r="T24130" s="44">
        <v>24129</v>
      </c>
    </row>
    <row r="24131" spans="20:20" x14ac:dyDescent="0.35">
      <c r="T24131" s="44">
        <v>24130</v>
      </c>
    </row>
    <row r="24132" spans="20:20" x14ac:dyDescent="0.35">
      <c r="T24132" s="44">
        <v>24131</v>
      </c>
    </row>
    <row r="24133" spans="20:20" x14ac:dyDescent="0.35">
      <c r="T24133" s="44">
        <v>24132</v>
      </c>
    </row>
    <row r="24134" spans="20:20" x14ac:dyDescent="0.35">
      <c r="T24134" s="44">
        <v>24133</v>
      </c>
    </row>
    <row r="24135" spans="20:20" x14ac:dyDescent="0.35">
      <c r="T24135" s="44">
        <v>24134</v>
      </c>
    </row>
    <row r="24136" spans="20:20" x14ac:dyDescent="0.35">
      <c r="T24136" s="44">
        <v>24135</v>
      </c>
    </row>
    <row r="24137" spans="20:20" x14ac:dyDescent="0.35">
      <c r="T24137" s="44">
        <v>24136</v>
      </c>
    </row>
    <row r="24138" spans="20:20" x14ac:dyDescent="0.35">
      <c r="T24138" s="44">
        <v>24137</v>
      </c>
    </row>
    <row r="24139" spans="20:20" x14ac:dyDescent="0.35">
      <c r="T24139" s="44">
        <v>24138</v>
      </c>
    </row>
    <row r="24140" spans="20:20" x14ac:dyDescent="0.35">
      <c r="T24140" s="44">
        <v>24139</v>
      </c>
    </row>
    <row r="24141" spans="20:20" x14ac:dyDescent="0.35">
      <c r="T24141" s="44">
        <v>24140</v>
      </c>
    </row>
    <row r="24142" spans="20:20" x14ac:dyDescent="0.35">
      <c r="T24142" s="44">
        <v>24141</v>
      </c>
    </row>
    <row r="24143" spans="20:20" x14ac:dyDescent="0.35">
      <c r="T24143" s="44">
        <v>24142</v>
      </c>
    </row>
    <row r="24144" spans="20:20" x14ac:dyDescent="0.35">
      <c r="T24144" s="44">
        <v>24143</v>
      </c>
    </row>
    <row r="24145" spans="20:20" x14ac:dyDescent="0.35">
      <c r="T24145" s="44">
        <v>24144</v>
      </c>
    </row>
    <row r="24146" spans="20:20" x14ac:dyDescent="0.35">
      <c r="T24146" s="44">
        <v>24145</v>
      </c>
    </row>
    <row r="24147" spans="20:20" x14ac:dyDescent="0.35">
      <c r="T24147" s="44">
        <v>24146</v>
      </c>
    </row>
    <row r="24148" spans="20:20" x14ac:dyDescent="0.35">
      <c r="T24148" s="44">
        <v>24147</v>
      </c>
    </row>
    <row r="24149" spans="20:20" x14ac:dyDescent="0.35">
      <c r="T24149" s="44">
        <v>24148</v>
      </c>
    </row>
    <row r="24150" spans="20:20" x14ac:dyDescent="0.35">
      <c r="T24150" s="44">
        <v>24149</v>
      </c>
    </row>
    <row r="24151" spans="20:20" x14ac:dyDescent="0.35">
      <c r="T24151" s="44">
        <v>24150</v>
      </c>
    </row>
    <row r="24152" spans="20:20" x14ac:dyDescent="0.35">
      <c r="T24152" s="44">
        <v>24151</v>
      </c>
    </row>
    <row r="24153" spans="20:20" x14ac:dyDescent="0.35">
      <c r="T24153" s="44">
        <v>24152</v>
      </c>
    </row>
    <row r="24154" spans="20:20" x14ac:dyDescent="0.35">
      <c r="T24154" s="44">
        <v>24153</v>
      </c>
    </row>
    <row r="24155" spans="20:20" x14ac:dyDescent="0.35">
      <c r="T24155" s="44">
        <v>24154</v>
      </c>
    </row>
    <row r="24156" spans="20:20" x14ac:dyDescent="0.35">
      <c r="T24156" s="44">
        <v>24155</v>
      </c>
    </row>
    <row r="24157" spans="20:20" x14ac:dyDescent="0.35">
      <c r="T24157" s="44">
        <v>24156</v>
      </c>
    </row>
    <row r="24158" spans="20:20" x14ac:dyDescent="0.35">
      <c r="T24158" s="44">
        <v>24157</v>
      </c>
    </row>
    <row r="24159" spans="20:20" x14ac:dyDescent="0.35">
      <c r="T24159" s="44">
        <v>24158</v>
      </c>
    </row>
    <row r="24160" spans="20:20" x14ac:dyDescent="0.35">
      <c r="T24160" s="44">
        <v>24159</v>
      </c>
    </row>
    <row r="24161" spans="20:20" x14ac:dyDescent="0.35">
      <c r="T24161" s="44">
        <v>24160</v>
      </c>
    </row>
    <row r="24162" spans="20:20" x14ac:dyDescent="0.35">
      <c r="T24162" s="44">
        <v>24161</v>
      </c>
    </row>
    <row r="24163" spans="20:20" x14ac:dyDescent="0.35">
      <c r="T24163" s="44">
        <v>24162</v>
      </c>
    </row>
    <row r="24164" spans="20:20" x14ac:dyDescent="0.35">
      <c r="T24164" s="44">
        <v>24163</v>
      </c>
    </row>
    <row r="24165" spans="20:20" x14ac:dyDescent="0.35">
      <c r="T24165" s="44">
        <v>24164</v>
      </c>
    </row>
    <row r="24166" spans="20:20" x14ac:dyDescent="0.35">
      <c r="T24166" s="44">
        <v>24165</v>
      </c>
    </row>
    <row r="24167" spans="20:20" x14ac:dyDescent="0.35">
      <c r="T24167" s="44">
        <v>24166</v>
      </c>
    </row>
    <row r="24168" spans="20:20" x14ac:dyDescent="0.35">
      <c r="T24168" s="44">
        <v>24167</v>
      </c>
    </row>
    <row r="24169" spans="20:20" x14ac:dyDescent="0.35">
      <c r="T24169" s="44">
        <v>24168</v>
      </c>
    </row>
    <row r="24170" spans="20:20" x14ac:dyDescent="0.35">
      <c r="T24170" s="44">
        <v>24169</v>
      </c>
    </row>
    <row r="24171" spans="20:20" x14ac:dyDescent="0.35">
      <c r="T24171" s="44">
        <v>24170</v>
      </c>
    </row>
    <row r="24172" spans="20:20" x14ac:dyDescent="0.35">
      <c r="T24172" s="44">
        <v>24171</v>
      </c>
    </row>
    <row r="24173" spans="20:20" x14ac:dyDescent="0.35">
      <c r="T24173" s="44">
        <v>24172</v>
      </c>
    </row>
    <row r="24174" spans="20:20" x14ac:dyDescent="0.35">
      <c r="T24174" s="44">
        <v>24173</v>
      </c>
    </row>
    <row r="24175" spans="20:20" x14ac:dyDescent="0.35">
      <c r="T24175" s="44">
        <v>24174</v>
      </c>
    </row>
    <row r="24176" spans="20:20" x14ac:dyDescent="0.35">
      <c r="T24176" s="44">
        <v>24175</v>
      </c>
    </row>
    <row r="24177" spans="20:20" x14ac:dyDescent="0.35">
      <c r="T24177" s="44">
        <v>24176</v>
      </c>
    </row>
    <row r="24178" spans="20:20" x14ac:dyDescent="0.35">
      <c r="T24178" s="44">
        <v>24177</v>
      </c>
    </row>
    <row r="24179" spans="20:20" x14ac:dyDescent="0.35">
      <c r="T24179" s="44">
        <v>24178</v>
      </c>
    </row>
    <row r="24180" spans="20:20" x14ac:dyDescent="0.35">
      <c r="T24180" s="44">
        <v>24179</v>
      </c>
    </row>
    <row r="24181" spans="20:20" x14ac:dyDescent="0.35">
      <c r="T24181" s="44">
        <v>24180</v>
      </c>
    </row>
    <row r="24182" spans="20:20" x14ac:dyDescent="0.35">
      <c r="T24182" s="44">
        <v>24181</v>
      </c>
    </row>
    <row r="24183" spans="20:20" x14ac:dyDescent="0.35">
      <c r="T24183" s="44">
        <v>24182</v>
      </c>
    </row>
    <row r="24184" spans="20:20" x14ac:dyDescent="0.35">
      <c r="T24184" s="44">
        <v>24183</v>
      </c>
    </row>
    <row r="24185" spans="20:20" x14ac:dyDescent="0.35">
      <c r="T24185" s="44">
        <v>24184</v>
      </c>
    </row>
    <row r="24186" spans="20:20" x14ac:dyDescent="0.35">
      <c r="T24186" s="44">
        <v>24185</v>
      </c>
    </row>
    <row r="24187" spans="20:20" x14ac:dyDescent="0.35">
      <c r="T24187" s="44">
        <v>24186</v>
      </c>
    </row>
    <row r="24188" spans="20:20" x14ac:dyDescent="0.35">
      <c r="T24188" s="44">
        <v>24187</v>
      </c>
    </row>
    <row r="24189" spans="20:20" x14ac:dyDescent="0.35">
      <c r="T24189" s="44">
        <v>24188</v>
      </c>
    </row>
    <row r="24190" spans="20:20" x14ac:dyDescent="0.35">
      <c r="T24190" s="44">
        <v>24189</v>
      </c>
    </row>
    <row r="24191" spans="20:20" x14ac:dyDescent="0.35">
      <c r="T24191" s="44">
        <v>24190</v>
      </c>
    </row>
    <row r="24192" spans="20:20" x14ac:dyDescent="0.35">
      <c r="T24192" s="44">
        <v>24191</v>
      </c>
    </row>
    <row r="24193" spans="20:20" x14ac:dyDescent="0.35">
      <c r="T24193" s="44">
        <v>24192</v>
      </c>
    </row>
    <row r="24194" spans="20:20" x14ac:dyDescent="0.35">
      <c r="T24194" s="44">
        <v>24193</v>
      </c>
    </row>
    <row r="24195" spans="20:20" x14ac:dyDescent="0.35">
      <c r="T24195" s="44">
        <v>24194</v>
      </c>
    </row>
    <row r="24196" spans="20:20" x14ac:dyDescent="0.35">
      <c r="T24196" s="44">
        <v>24195</v>
      </c>
    </row>
    <row r="24197" spans="20:20" x14ac:dyDescent="0.35">
      <c r="T24197" s="44">
        <v>24196</v>
      </c>
    </row>
    <row r="24198" spans="20:20" x14ac:dyDescent="0.35">
      <c r="T24198" s="44">
        <v>24197</v>
      </c>
    </row>
    <row r="24199" spans="20:20" x14ac:dyDescent="0.35">
      <c r="T24199" s="44">
        <v>24198</v>
      </c>
    </row>
    <row r="24200" spans="20:20" x14ac:dyDescent="0.35">
      <c r="T24200" s="44">
        <v>24199</v>
      </c>
    </row>
    <row r="24201" spans="20:20" x14ac:dyDescent="0.35">
      <c r="T24201" s="44">
        <v>24200</v>
      </c>
    </row>
    <row r="24202" spans="20:20" x14ac:dyDescent="0.35">
      <c r="T24202" s="44">
        <v>24201</v>
      </c>
    </row>
    <row r="24203" spans="20:20" x14ac:dyDescent="0.35">
      <c r="T24203" s="44">
        <v>24202</v>
      </c>
    </row>
    <row r="24204" spans="20:20" x14ac:dyDescent="0.35">
      <c r="T24204" s="44">
        <v>24203</v>
      </c>
    </row>
    <row r="24205" spans="20:20" x14ac:dyDescent="0.35">
      <c r="T24205" s="44">
        <v>24204</v>
      </c>
    </row>
    <row r="24206" spans="20:20" x14ac:dyDescent="0.35">
      <c r="T24206" s="44">
        <v>24205</v>
      </c>
    </row>
    <row r="24207" spans="20:20" x14ac:dyDescent="0.35">
      <c r="T24207" s="44">
        <v>24206</v>
      </c>
    </row>
    <row r="24208" spans="20:20" x14ac:dyDescent="0.35">
      <c r="T24208" s="44">
        <v>24207</v>
      </c>
    </row>
    <row r="24209" spans="20:20" x14ac:dyDescent="0.35">
      <c r="T24209" s="44">
        <v>24208</v>
      </c>
    </row>
    <row r="24210" spans="20:20" x14ac:dyDescent="0.35">
      <c r="T24210" s="44">
        <v>24209</v>
      </c>
    </row>
    <row r="24211" spans="20:20" x14ac:dyDescent="0.35">
      <c r="T24211" s="44">
        <v>24210</v>
      </c>
    </row>
    <row r="24212" spans="20:20" x14ac:dyDescent="0.35">
      <c r="T24212" s="44">
        <v>24211</v>
      </c>
    </row>
    <row r="24213" spans="20:20" x14ac:dyDescent="0.35">
      <c r="T24213" s="44">
        <v>24212</v>
      </c>
    </row>
    <row r="24214" spans="20:20" x14ac:dyDescent="0.35">
      <c r="T24214" s="44">
        <v>24213</v>
      </c>
    </row>
    <row r="24215" spans="20:20" x14ac:dyDescent="0.35">
      <c r="T24215" s="44">
        <v>24214</v>
      </c>
    </row>
    <row r="24216" spans="20:20" x14ac:dyDescent="0.35">
      <c r="T24216" s="44">
        <v>24215</v>
      </c>
    </row>
    <row r="24217" spans="20:20" x14ac:dyDescent="0.35">
      <c r="T24217" s="44">
        <v>24216</v>
      </c>
    </row>
    <row r="24218" spans="20:20" x14ac:dyDescent="0.35">
      <c r="T24218" s="44">
        <v>24217</v>
      </c>
    </row>
    <row r="24219" spans="20:20" x14ac:dyDescent="0.35">
      <c r="T24219" s="44">
        <v>24218</v>
      </c>
    </row>
    <row r="24220" spans="20:20" x14ac:dyDescent="0.35">
      <c r="T24220" s="44">
        <v>24219</v>
      </c>
    </row>
    <row r="24221" spans="20:20" x14ac:dyDescent="0.35">
      <c r="T24221" s="44">
        <v>24220</v>
      </c>
    </row>
    <row r="24222" spans="20:20" x14ac:dyDescent="0.35">
      <c r="T24222" s="44">
        <v>24221</v>
      </c>
    </row>
    <row r="24223" spans="20:20" x14ac:dyDescent="0.35">
      <c r="T24223" s="44">
        <v>24222</v>
      </c>
    </row>
    <row r="24224" spans="20:20" x14ac:dyDescent="0.35">
      <c r="T24224" s="44">
        <v>24223</v>
      </c>
    </row>
    <row r="24225" spans="20:20" x14ac:dyDescent="0.35">
      <c r="T24225" s="44">
        <v>24224</v>
      </c>
    </row>
    <row r="24226" spans="20:20" x14ac:dyDescent="0.35">
      <c r="T24226" s="44">
        <v>24225</v>
      </c>
    </row>
    <row r="24227" spans="20:20" x14ac:dyDescent="0.35">
      <c r="T24227" s="44">
        <v>24226</v>
      </c>
    </row>
    <row r="24228" spans="20:20" x14ac:dyDescent="0.35">
      <c r="T24228" s="44">
        <v>24227</v>
      </c>
    </row>
    <row r="24229" spans="20:20" x14ac:dyDescent="0.35">
      <c r="T24229" s="44">
        <v>24228</v>
      </c>
    </row>
    <row r="24230" spans="20:20" x14ac:dyDescent="0.35">
      <c r="T24230" s="44">
        <v>24229</v>
      </c>
    </row>
    <row r="24231" spans="20:20" x14ac:dyDescent="0.35">
      <c r="T24231" s="44">
        <v>24230</v>
      </c>
    </row>
    <row r="24232" spans="20:20" x14ac:dyDescent="0.35">
      <c r="T24232" s="44">
        <v>24231</v>
      </c>
    </row>
    <row r="24233" spans="20:20" x14ac:dyDescent="0.35">
      <c r="T24233" s="44">
        <v>24232</v>
      </c>
    </row>
    <row r="24234" spans="20:20" x14ac:dyDescent="0.35">
      <c r="T24234" s="44">
        <v>24233</v>
      </c>
    </row>
    <row r="24235" spans="20:20" x14ac:dyDescent="0.35">
      <c r="T24235" s="44">
        <v>24234</v>
      </c>
    </row>
    <row r="24236" spans="20:20" x14ac:dyDescent="0.35">
      <c r="T24236" s="44">
        <v>24235</v>
      </c>
    </row>
    <row r="24237" spans="20:20" x14ac:dyDescent="0.35">
      <c r="T24237" s="44">
        <v>24236</v>
      </c>
    </row>
    <row r="24238" spans="20:20" x14ac:dyDescent="0.35">
      <c r="T24238" s="44">
        <v>24237</v>
      </c>
    </row>
    <row r="24239" spans="20:20" x14ac:dyDescent="0.35">
      <c r="T24239" s="44">
        <v>24238</v>
      </c>
    </row>
    <row r="24240" spans="20:20" x14ac:dyDescent="0.35">
      <c r="T24240" s="44">
        <v>24239</v>
      </c>
    </row>
    <row r="24241" spans="20:20" x14ac:dyDescent="0.35">
      <c r="T24241" s="44">
        <v>24240</v>
      </c>
    </row>
    <row r="24242" spans="20:20" x14ac:dyDescent="0.35">
      <c r="T24242" s="44">
        <v>24241</v>
      </c>
    </row>
    <row r="24243" spans="20:20" x14ac:dyDescent="0.35">
      <c r="T24243" s="44">
        <v>24242</v>
      </c>
    </row>
    <row r="24244" spans="20:20" x14ac:dyDescent="0.35">
      <c r="T24244" s="44">
        <v>24243</v>
      </c>
    </row>
    <row r="24245" spans="20:20" x14ac:dyDescent="0.35">
      <c r="T24245" s="44">
        <v>24244</v>
      </c>
    </row>
    <row r="24246" spans="20:20" x14ac:dyDescent="0.35">
      <c r="T24246" s="44">
        <v>24245</v>
      </c>
    </row>
    <row r="24247" spans="20:20" x14ac:dyDescent="0.35">
      <c r="T24247" s="44">
        <v>24246</v>
      </c>
    </row>
    <row r="24248" spans="20:20" x14ac:dyDescent="0.35">
      <c r="T24248" s="44">
        <v>24247</v>
      </c>
    </row>
    <row r="24249" spans="20:20" x14ac:dyDescent="0.35">
      <c r="T24249" s="44">
        <v>24248</v>
      </c>
    </row>
    <row r="24250" spans="20:20" x14ac:dyDescent="0.35">
      <c r="T24250" s="44">
        <v>24249</v>
      </c>
    </row>
    <row r="24251" spans="20:20" x14ac:dyDescent="0.35">
      <c r="T24251" s="44">
        <v>24250</v>
      </c>
    </row>
    <row r="24252" spans="20:20" x14ac:dyDescent="0.35">
      <c r="T24252" s="44">
        <v>24251</v>
      </c>
    </row>
    <row r="24253" spans="20:20" x14ac:dyDescent="0.35">
      <c r="T24253" s="44">
        <v>24252</v>
      </c>
    </row>
    <row r="24254" spans="20:20" x14ac:dyDescent="0.35">
      <c r="T24254" s="44">
        <v>24253</v>
      </c>
    </row>
    <row r="24255" spans="20:20" x14ac:dyDescent="0.35">
      <c r="T24255" s="44">
        <v>24254</v>
      </c>
    </row>
    <row r="24256" spans="20:20" x14ac:dyDescent="0.35">
      <c r="T24256" s="44">
        <v>24255</v>
      </c>
    </row>
    <row r="24257" spans="20:20" x14ac:dyDescent="0.35">
      <c r="T24257" s="44">
        <v>24256</v>
      </c>
    </row>
    <row r="24258" spans="20:20" x14ac:dyDescent="0.35">
      <c r="T24258" s="44">
        <v>24257</v>
      </c>
    </row>
    <row r="24259" spans="20:20" x14ac:dyDescent="0.35">
      <c r="T24259" s="44">
        <v>24258</v>
      </c>
    </row>
    <row r="24260" spans="20:20" x14ac:dyDescent="0.35">
      <c r="T24260" s="44">
        <v>24259</v>
      </c>
    </row>
    <row r="24261" spans="20:20" x14ac:dyDescent="0.35">
      <c r="T24261" s="44">
        <v>24260</v>
      </c>
    </row>
    <row r="24262" spans="20:20" x14ac:dyDescent="0.35">
      <c r="T24262" s="44">
        <v>24261</v>
      </c>
    </row>
    <row r="24263" spans="20:20" x14ac:dyDescent="0.35">
      <c r="T24263" s="44">
        <v>24262</v>
      </c>
    </row>
    <row r="24264" spans="20:20" x14ac:dyDescent="0.35">
      <c r="T24264" s="44">
        <v>24263</v>
      </c>
    </row>
    <row r="24265" spans="20:20" x14ac:dyDescent="0.35">
      <c r="T24265" s="44">
        <v>24264</v>
      </c>
    </row>
    <row r="24266" spans="20:20" x14ac:dyDescent="0.35">
      <c r="T24266" s="44">
        <v>24265</v>
      </c>
    </row>
    <row r="24267" spans="20:20" x14ac:dyDescent="0.35">
      <c r="T24267" s="44">
        <v>24266</v>
      </c>
    </row>
    <row r="24268" spans="20:20" x14ac:dyDescent="0.35">
      <c r="T24268" s="44">
        <v>24267</v>
      </c>
    </row>
    <row r="24269" spans="20:20" x14ac:dyDescent="0.35">
      <c r="T24269" s="44">
        <v>24268</v>
      </c>
    </row>
    <row r="24270" spans="20:20" x14ac:dyDescent="0.35">
      <c r="T24270" s="44">
        <v>24269</v>
      </c>
    </row>
    <row r="24271" spans="20:20" x14ac:dyDescent="0.35">
      <c r="T24271" s="44">
        <v>24270</v>
      </c>
    </row>
    <row r="24272" spans="20:20" x14ac:dyDescent="0.35">
      <c r="T24272" s="44">
        <v>24271</v>
      </c>
    </row>
    <row r="24273" spans="20:20" x14ac:dyDescent="0.35">
      <c r="T24273" s="44">
        <v>24272</v>
      </c>
    </row>
    <row r="24274" spans="20:20" x14ac:dyDescent="0.35">
      <c r="T24274" s="44">
        <v>24273</v>
      </c>
    </row>
    <row r="24275" spans="20:20" x14ac:dyDescent="0.35">
      <c r="T24275" s="44">
        <v>24274</v>
      </c>
    </row>
    <row r="24276" spans="20:20" x14ac:dyDescent="0.35">
      <c r="T24276" s="44">
        <v>24275</v>
      </c>
    </row>
    <row r="24277" spans="20:20" x14ac:dyDescent="0.35">
      <c r="T24277" s="44">
        <v>24276</v>
      </c>
    </row>
    <row r="24278" spans="20:20" x14ac:dyDescent="0.35">
      <c r="T24278" s="44">
        <v>24277</v>
      </c>
    </row>
    <row r="24279" spans="20:20" x14ac:dyDescent="0.35">
      <c r="T24279" s="44">
        <v>24278</v>
      </c>
    </row>
    <row r="24280" spans="20:20" x14ac:dyDescent="0.35">
      <c r="T24280" s="44">
        <v>24279</v>
      </c>
    </row>
    <row r="24281" spans="20:20" x14ac:dyDescent="0.35">
      <c r="T24281" s="44">
        <v>24280</v>
      </c>
    </row>
    <row r="24282" spans="20:20" x14ac:dyDescent="0.35">
      <c r="T24282" s="44">
        <v>24281</v>
      </c>
    </row>
    <row r="24283" spans="20:20" x14ac:dyDescent="0.35">
      <c r="T24283" s="44">
        <v>24282</v>
      </c>
    </row>
    <row r="24284" spans="20:20" x14ac:dyDescent="0.35">
      <c r="T24284" s="44">
        <v>24283</v>
      </c>
    </row>
    <row r="24285" spans="20:20" x14ac:dyDescent="0.35">
      <c r="T24285" s="44">
        <v>24284</v>
      </c>
    </row>
    <row r="24286" spans="20:20" x14ac:dyDescent="0.35">
      <c r="T24286" s="44">
        <v>24285</v>
      </c>
    </row>
    <row r="24287" spans="20:20" x14ac:dyDescent="0.35">
      <c r="T24287" s="44">
        <v>24286</v>
      </c>
    </row>
    <row r="24288" spans="20:20" x14ac:dyDescent="0.35">
      <c r="T24288" s="44">
        <v>24287</v>
      </c>
    </row>
    <row r="24289" spans="20:20" x14ac:dyDescent="0.35">
      <c r="T24289" s="44">
        <v>24288</v>
      </c>
    </row>
    <row r="24290" spans="20:20" x14ac:dyDescent="0.35">
      <c r="T24290" s="44">
        <v>24289</v>
      </c>
    </row>
    <row r="24291" spans="20:20" x14ac:dyDescent="0.35">
      <c r="T24291" s="44">
        <v>24290</v>
      </c>
    </row>
    <row r="24292" spans="20:20" x14ac:dyDescent="0.35">
      <c r="T24292" s="44">
        <v>24291</v>
      </c>
    </row>
    <row r="24293" spans="20:20" x14ac:dyDescent="0.35">
      <c r="T24293" s="44">
        <v>24292</v>
      </c>
    </row>
    <row r="24294" spans="20:20" x14ac:dyDescent="0.35">
      <c r="T24294" s="44">
        <v>24293</v>
      </c>
    </row>
    <row r="24295" spans="20:20" x14ac:dyDescent="0.35">
      <c r="T24295" s="44">
        <v>24294</v>
      </c>
    </row>
    <row r="24296" spans="20:20" x14ac:dyDescent="0.35">
      <c r="T24296" s="44">
        <v>24295</v>
      </c>
    </row>
    <row r="24297" spans="20:20" x14ac:dyDescent="0.35">
      <c r="T24297" s="44">
        <v>24296</v>
      </c>
    </row>
    <row r="24298" spans="20:20" x14ac:dyDescent="0.35">
      <c r="T24298" s="44">
        <v>24297</v>
      </c>
    </row>
    <row r="24299" spans="20:20" x14ac:dyDescent="0.35">
      <c r="T24299" s="44">
        <v>24298</v>
      </c>
    </row>
    <row r="24300" spans="20:20" x14ac:dyDescent="0.35">
      <c r="T24300" s="44">
        <v>24299</v>
      </c>
    </row>
    <row r="24301" spans="20:20" x14ac:dyDescent="0.35">
      <c r="T24301" s="44">
        <v>24300</v>
      </c>
    </row>
    <row r="24302" spans="20:20" x14ac:dyDescent="0.35">
      <c r="T24302" s="44">
        <v>24301</v>
      </c>
    </row>
    <row r="24303" spans="20:20" x14ac:dyDescent="0.35">
      <c r="T24303" s="44">
        <v>24302</v>
      </c>
    </row>
    <row r="24304" spans="20:20" x14ac:dyDescent="0.35">
      <c r="T24304" s="44">
        <v>24303</v>
      </c>
    </row>
    <row r="24305" spans="20:20" x14ac:dyDescent="0.35">
      <c r="T24305" s="44">
        <v>24304</v>
      </c>
    </row>
    <row r="24306" spans="20:20" x14ac:dyDescent="0.35">
      <c r="T24306" s="44">
        <v>24305</v>
      </c>
    </row>
    <row r="24307" spans="20:20" x14ac:dyDescent="0.35">
      <c r="T24307" s="44">
        <v>24306</v>
      </c>
    </row>
    <row r="24308" spans="20:20" x14ac:dyDescent="0.35">
      <c r="T24308" s="44">
        <v>24307</v>
      </c>
    </row>
    <row r="24309" spans="20:20" x14ac:dyDescent="0.35">
      <c r="T24309" s="44">
        <v>24308</v>
      </c>
    </row>
    <row r="24310" spans="20:20" x14ac:dyDescent="0.35">
      <c r="T24310" s="44">
        <v>24309</v>
      </c>
    </row>
    <row r="24311" spans="20:20" x14ac:dyDescent="0.35">
      <c r="T24311" s="44">
        <v>24310</v>
      </c>
    </row>
    <row r="24312" spans="20:20" x14ac:dyDescent="0.35">
      <c r="T24312" s="44">
        <v>24311</v>
      </c>
    </row>
    <row r="24313" spans="20:20" x14ac:dyDescent="0.35">
      <c r="T24313" s="44">
        <v>24312</v>
      </c>
    </row>
    <row r="24314" spans="20:20" x14ac:dyDescent="0.35">
      <c r="T24314" s="44">
        <v>24313</v>
      </c>
    </row>
    <row r="24315" spans="20:20" x14ac:dyDescent="0.35">
      <c r="T24315" s="44">
        <v>24314</v>
      </c>
    </row>
    <row r="24316" spans="20:20" x14ac:dyDescent="0.35">
      <c r="T24316" s="44">
        <v>24315</v>
      </c>
    </row>
    <row r="24317" spans="20:20" x14ac:dyDescent="0.35">
      <c r="T24317" s="44">
        <v>24316</v>
      </c>
    </row>
    <row r="24318" spans="20:20" x14ac:dyDescent="0.35">
      <c r="T24318" s="44">
        <v>24317</v>
      </c>
    </row>
    <row r="24319" spans="20:20" x14ac:dyDescent="0.35">
      <c r="T24319" s="44">
        <v>24318</v>
      </c>
    </row>
    <row r="24320" spans="20:20" x14ac:dyDescent="0.35">
      <c r="T24320" s="44">
        <v>24319</v>
      </c>
    </row>
    <row r="24321" spans="20:20" x14ac:dyDescent="0.35">
      <c r="T24321" s="44">
        <v>24320</v>
      </c>
    </row>
    <row r="24322" spans="20:20" x14ac:dyDescent="0.35">
      <c r="T24322" s="44">
        <v>24321</v>
      </c>
    </row>
    <row r="24323" spans="20:20" x14ac:dyDescent="0.35">
      <c r="T24323" s="44">
        <v>24322</v>
      </c>
    </row>
    <row r="24324" spans="20:20" x14ac:dyDescent="0.35">
      <c r="T24324" s="44">
        <v>24323</v>
      </c>
    </row>
    <row r="24325" spans="20:20" x14ac:dyDescent="0.35">
      <c r="T24325" s="44">
        <v>24324</v>
      </c>
    </row>
    <row r="24326" spans="20:20" x14ac:dyDescent="0.35">
      <c r="T24326" s="44">
        <v>24325</v>
      </c>
    </row>
    <row r="24327" spans="20:20" x14ac:dyDescent="0.35">
      <c r="T24327" s="44">
        <v>24326</v>
      </c>
    </row>
    <row r="24328" spans="20:20" x14ac:dyDescent="0.35">
      <c r="T24328" s="44">
        <v>24327</v>
      </c>
    </row>
    <row r="24329" spans="20:20" x14ac:dyDescent="0.35">
      <c r="T24329" s="44">
        <v>24328</v>
      </c>
    </row>
    <row r="24330" spans="20:20" x14ac:dyDescent="0.35">
      <c r="T24330" s="44">
        <v>24329</v>
      </c>
    </row>
    <row r="24331" spans="20:20" x14ac:dyDescent="0.35">
      <c r="T24331" s="44">
        <v>24330</v>
      </c>
    </row>
    <row r="24332" spans="20:20" x14ac:dyDescent="0.35">
      <c r="T24332" s="44">
        <v>24331</v>
      </c>
    </row>
    <row r="24333" spans="20:20" x14ac:dyDescent="0.35">
      <c r="T24333" s="44">
        <v>24332</v>
      </c>
    </row>
    <row r="24334" spans="20:20" x14ac:dyDescent="0.35">
      <c r="T24334" s="44">
        <v>24333</v>
      </c>
    </row>
    <row r="24335" spans="20:20" x14ac:dyDescent="0.35">
      <c r="T24335" s="44">
        <v>24334</v>
      </c>
    </row>
    <row r="24336" spans="20:20" x14ac:dyDescent="0.35">
      <c r="T24336" s="44">
        <v>24335</v>
      </c>
    </row>
    <row r="24337" spans="20:20" x14ac:dyDescent="0.35">
      <c r="T24337" s="44">
        <v>24336</v>
      </c>
    </row>
    <row r="24338" spans="20:20" x14ac:dyDescent="0.35">
      <c r="T24338" s="44">
        <v>24337</v>
      </c>
    </row>
    <row r="24339" spans="20:20" x14ac:dyDescent="0.35">
      <c r="T24339" s="44">
        <v>24338</v>
      </c>
    </row>
    <row r="24340" spans="20:20" x14ac:dyDescent="0.35">
      <c r="T24340" s="44">
        <v>24339</v>
      </c>
    </row>
    <row r="24341" spans="20:20" x14ac:dyDescent="0.35">
      <c r="T24341" s="44">
        <v>24340</v>
      </c>
    </row>
    <row r="24342" spans="20:20" x14ac:dyDescent="0.35">
      <c r="T24342" s="44">
        <v>24341</v>
      </c>
    </row>
    <row r="24343" spans="20:20" x14ac:dyDescent="0.35">
      <c r="T24343" s="44">
        <v>24342</v>
      </c>
    </row>
    <row r="24344" spans="20:20" x14ac:dyDescent="0.35">
      <c r="T24344" s="44">
        <v>24343</v>
      </c>
    </row>
    <row r="24345" spans="20:20" x14ac:dyDescent="0.35">
      <c r="T24345" s="44">
        <v>24344</v>
      </c>
    </row>
    <row r="24346" spans="20:20" x14ac:dyDescent="0.35">
      <c r="T24346" s="44">
        <v>24345</v>
      </c>
    </row>
    <row r="24347" spans="20:20" x14ac:dyDescent="0.35">
      <c r="T24347" s="44">
        <v>24346</v>
      </c>
    </row>
    <row r="24348" spans="20:20" x14ac:dyDescent="0.35">
      <c r="T24348" s="44">
        <v>24347</v>
      </c>
    </row>
    <row r="24349" spans="20:20" x14ac:dyDescent="0.35">
      <c r="T24349" s="44">
        <v>24348</v>
      </c>
    </row>
    <row r="24350" spans="20:20" x14ac:dyDescent="0.35">
      <c r="T24350" s="44">
        <v>24349</v>
      </c>
    </row>
    <row r="24351" spans="20:20" x14ac:dyDescent="0.35">
      <c r="T24351" s="44">
        <v>24350</v>
      </c>
    </row>
    <row r="24352" spans="20:20" x14ac:dyDescent="0.35">
      <c r="T24352" s="44">
        <v>24351</v>
      </c>
    </row>
    <row r="24353" spans="20:20" x14ac:dyDescent="0.35">
      <c r="T24353" s="44">
        <v>24352</v>
      </c>
    </row>
    <row r="24354" spans="20:20" x14ac:dyDescent="0.35">
      <c r="T24354" s="44">
        <v>24353</v>
      </c>
    </row>
    <row r="24355" spans="20:20" x14ac:dyDescent="0.35">
      <c r="T24355" s="44">
        <v>24354</v>
      </c>
    </row>
    <row r="24356" spans="20:20" x14ac:dyDescent="0.35">
      <c r="T24356" s="44">
        <v>24355</v>
      </c>
    </row>
    <row r="24357" spans="20:20" x14ac:dyDescent="0.35">
      <c r="T24357" s="44">
        <v>24356</v>
      </c>
    </row>
    <row r="24358" spans="20:20" x14ac:dyDescent="0.35">
      <c r="T24358" s="44">
        <v>24357</v>
      </c>
    </row>
    <row r="24359" spans="20:20" x14ac:dyDescent="0.35">
      <c r="T24359" s="44">
        <v>24358</v>
      </c>
    </row>
    <row r="24360" spans="20:20" x14ac:dyDescent="0.35">
      <c r="T24360" s="44">
        <v>24359</v>
      </c>
    </row>
    <row r="24361" spans="20:20" x14ac:dyDescent="0.35">
      <c r="T24361" s="44">
        <v>24360</v>
      </c>
    </row>
    <row r="24362" spans="20:20" x14ac:dyDescent="0.35">
      <c r="T24362" s="44">
        <v>24361</v>
      </c>
    </row>
    <row r="24363" spans="20:20" x14ac:dyDescent="0.35">
      <c r="T24363" s="44">
        <v>24362</v>
      </c>
    </row>
    <row r="24364" spans="20:20" x14ac:dyDescent="0.35">
      <c r="T24364" s="44">
        <v>24363</v>
      </c>
    </row>
    <row r="24365" spans="20:20" x14ac:dyDescent="0.35">
      <c r="T24365" s="44">
        <v>24364</v>
      </c>
    </row>
    <row r="24366" spans="20:20" x14ac:dyDescent="0.35">
      <c r="T24366" s="44">
        <v>24365</v>
      </c>
    </row>
    <row r="24367" spans="20:20" x14ac:dyDescent="0.35">
      <c r="T24367" s="44">
        <v>24366</v>
      </c>
    </row>
    <row r="24368" spans="20:20" x14ac:dyDescent="0.35">
      <c r="T24368" s="44">
        <v>24367</v>
      </c>
    </row>
    <row r="24369" spans="20:20" x14ac:dyDescent="0.35">
      <c r="T24369" s="44">
        <v>24368</v>
      </c>
    </row>
    <row r="24370" spans="20:20" x14ac:dyDescent="0.35">
      <c r="T24370" s="44">
        <v>24369</v>
      </c>
    </row>
    <row r="24371" spans="20:20" x14ac:dyDescent="0.35">
      <c r="T24371" s="44">
        <v>24370</v>
      </c>
    </row>
    <row r="24372" spans="20:20" x14ac:dyDescent="0.35">
      <c r="T24372" s="44">
        <v>24371</v>
      </c>
    </row>
    <row r="24373" spans="20:20" x14ac:dyDescent="0.35">
      <c r="T24373" s="44">
        <v>24372</v>
      </c>
    </row>
    <row r="24374" spans="20:20" x14ac:dyDescent="0.35">
      <c r="T24374" s="44">
        <v>24373</v>
      </c>
    </row>
    <row r="24375" spans="20:20" x14ac:dyDescent="0.35">
      <c r="T24375" s="44">
        <v>24374</v>
      </c>
    </row>
    <row r="24376" spans="20:20" x14ac:dyDescent="0.35">
      <c r="T24376" s="44">
        <v>24375</v>
      </c>
    </row>
    <row r="24377" spans="20:20" x14ac:dyDescent="0.35">
      <c r="T24377" s="44">
        <v>24376</v>
      </c>
    </row>
    <row r="24378" spans="20:20" x14ac:dyDescent="0.35">
      <c r="T24378" s="44">
        <v>24377</v>
      </c>
    </row>
    <row r="24379" spans="20:20" x14ac:dyDescent="0.35">
      <c r="T24379" s="44">
        <v>24378</v>
      </c>
    </row>
    <row r="24380" spans="20:20" x14ac:dyDescent="0.35">
      <c r="T24380" s="44">
        <v>24379</v>
      </c>
    </row>
    <row r="24381" spans="20:20" x14ac:dyDescent="0.35">
      <c r="T24381" s="44">
        <v>24380</v>
      </c>
    </row>
    <row r="24382" spans="20:20" x14ac:dyDescent="0.35">
      <c r="T24382" s="44">
        <v>24381</v>
      </c>
    </row>
    <row r="24383" spans="20:20" x14ac:dyDescent="0.35">
      <c r="T24383" s="44">
        <v>24382</v>
      </c>
    </row>
    <row r="24384" spans="20:20" x14ac:dyDescent="0.35">
      <c r="T24384" s="44">
        <v>24383</v>
      </c>
    </row>
    <row r="24385" spans="20:20" x14ac:dyDescent="0.35">
      <c r="T24385" s="44">
        <v>24384</v>
      </c>
    </row>
    <row r="24386" spans="20:20" x14ac:dyDescent="0.35">
      <c r="T24386" s="44">
        <v>24385</v>
      </c>
    </row>
    <row r="24387" spans="20:20" x14ac:dyDescent="0.35">
      <c r="T24387" s="44">
        <v>24386</v>
      </c>
    </row>
    <row r="24388" spans="20:20" x14ac:dyDescent="0.35">
      <c r="T24388" s="44">
        <v>24387</v>
      </c>
    </row>
    <row r="24389" spans="20:20" x14ac:dyDescent="0.35">
      <c r="T24389" s="44">
        <v>24388</v>
      </c>
    </row>
    <row r="24390" spans="20:20" x14ac:dyDescent="0.35">
      <c r="T24390" s="44">
        <v>24389</v>
      </c>
    </row>
    <row r="24391" spans="20:20" x14ac:dyDescent="0.35">
      <c r="T24391" s="44">
        <v>24390</v>
      </c>
    </row>
    <row r="24392" spans="20:20" x14ac:dyDescent="0.35">
      <c r="T24392" s="44">
        <v>24391</v>
      </c>
    </row>
    <row r="24393" spans="20:20" x14ac:dyDescent="0.35">
      <c r="T24393" s="44">
        <v>24392</v>
      </c>
    </row>
    <row r="24394" spans="20:20" x14ac:dyDescent="0.35">
      <c r="T24394" s="44">
        <v>24393</v>
      </c>
    </row>
    <row r="24395" spans="20:20" x14ac:dyDescent="0.35">
      <c r="T24395" s="44">
        <v>24394</v>
      </c>
    </row>
    <row r="24396" spans="20:20" x14ac:dyDescent="0.35">
      <c r="T24396" s="44">
        <v>24395</v>
      </c>
    </row>
    <row r="24397" spans="20:20" x14ac:dyDescent="0.35">
      <c r="T24397" s="44">
        <v>24396</v>
      </c>
    </row>
    <row r="24398" spans="20:20" x14ac:dyDescent="0.35">
      <c r="T24398" s="44">
        <v>24397</v>
      </c>
    </row>
    <row r="24399" spans="20:20" x14ac:dyDescent="0.35">
      <c r="T24399" s="44">
        <v>24398</v>
      </c>
    </row>
    <row r="24400" spans="20:20" x14ac:dyDescent="0.35">
      <c r="T24400" s="44">
        <v>24399</v>
      </c>
    </row>
    <row r="24401" spans="20:20" x14ac:dyDescent="0.35">
      <c r="T24401" s="44">
        <v>24400</v>
      </c>
    </row>
    <row r="24402" spans="20:20" x14ac:dyDescent="0.35">
      <c r="T24402" s="44">
        <v>24401</v>
      </c>
    </row>
    <row r="24403" spans="20:20" x14ac:dyDescent="0.35">
      <c r="T24403" s="44">
        <v>24402</v>
      </c>
    </row>
    <row r="24404" spans="20:20" x14ac:dyDescent="0.35">
      <c r="T24404" s="44">
        <v>24403</v>
      </c>
    </row>
    <row r="24405" spans="20:20" x14ac:dyDescent="0.35">
      <c r="T24405" s="44">
        <v>24404</v>
      </c>
    </row>
    <row r="24406" spans="20:20" x14ac:dyDescent="0.35">
      <c r="T24406" s="44">
        <v>24405</v>
      </c>
    </row>
    <row r="24407" spans="20:20" x14ac:dyDescent="0.35">
      <c r="T24407" s="44">
        <v>24406</v>
      </c>
    </row>
    <row r="24408" spans="20:20" x14ac:dyDescent="0.35">
      <c r="T24408" s="44">
        <v>24407</v>
      </c>
    </row>
    <row r="24409" spans="20:20" x14ac:dyDescent="0.35">
      <c r="T24409" s="44">
        <v>24408</v>
      </c>
    </row>
    <row r="24410" spans="20:20" x14ac:dyDescent="0.35">
      <c r="T24410" s="44">
        <v>24409</v>
      </c>
    </row>
    <row r="24411" spans="20:20" x14ac:dyDescent="0.35">
      <c r="T24411" s="44">
        <v>24410</v>
      </c>
    </row>
    <row r="24412" spans="20:20" x14ac:dyDescent="0.35">
      <c r="T24412" s="44">
        <v>24411</v>
      </c>
    </row>
    <row r="24413" spans="20:20" x14ac:dyDescent="0.35">
      <c r="T24413" s="44">
        <v>24412</v>
      </c>
    </row>
    <row r="24414" spans="20:20" x14ac:dyDescent="0.35">
      <c r="T24414" s="44">
        <v>24413</v>
      </c>
    </row>
    <row r="24415" spans="20:20" x14ac:dyDescent="0.35">
      <c r="T24415" s="44">
        <v>24414</v>
      </c>
    </row>
    <row r="24416" spans="20:20" x14ac:dyDescent="0.35">
      <c r="T24416" s="44">
        <v>24415</v>
      </c>
    </row>
    <row r="24417" spans="20:20" x14ac:dyDescent="0.35">
      <c r="T24417" s="44">
        <v>24416</v>
      </c>
    </row>
    <row r="24418" spans="20:20" x14ac:dyDescent="0.35">
      <c r="T24418" s="44">
        <v>24417</v>
      </c>
    </row>
    <row r="24419" spans="20:20" x14ac:dyDescent="0.35">
      <c r="T24419" s="44">
        <v>24418</v>
      </c>
    </row>
    <row r="24420" spans="20:20" x14ac:dyDescent="0.35">
      <c r="T24420" s="44">
        <v>24419</v>
      </c>
    </row>
    <row r="24421" spans="20:20" x14ac:dyDescent="0.35">
      <c r="T24421" s="44">
        <v>24420</v>
      </c>
    </row>
    <row r="24422" spans="20:20" x14ac:dyDescent="0.35">
      <c r="T24422" s="44">
        <v>24421</v>
      </c>
    </row>
    <row r="24423" spans="20:20" x14ac:dyDescent="0.35">
      <c r="T24423" s="44">
        <v>24422</v>
      </c>
    </row>
    <row r="24424" spans="20:20" x14ac:dyDescent="0.35">
      <c r="T24424" s="44">
        <v>24423</v>
      </c>
    </row>
    <row r="24425" spans="20:20" x14ac:dyDescent="0.35">
      <c r="T24425" s="44">
        <v>24424</v>
      </c>
    </row>
    <row r="24426" spans="20:20" x14ac:dyDescent="0.35">
      <c r="T24426" s="44">
        <v>24425</v>
      </c>
    </row>
    <row r="24427" spans="20:20" x14ac:dyDescent="0.35">
      <c r="T24427" s="44">
        <v>24426</v>
      </c>
    </row>
    <row r="24428" spans="20:20" x14ac:dyDescent="0.35">
      <c r="T24428" s="44">
        <v>24427</v>
      </c>
    </row>
    <row r="24429" spans="20:20" x14ac:dyDescent="0.35">
      <c r="T24429" s="44">
        <v>24428</v>
      </c>
    </row>
    <row r="24430" spans="20:20" x14ac:dyDescent="0.35">
      <c r="T24430" s="44">
        <v>24429</v>
      </c>
    </row>
    <row r="24431" spans="20:20" x14ac:dyDescent="0.35">
      <c r="T24431" s="44">
        <v>24430</v>
      </c>
    </row>
    <row r="24432" spans="20:20" x14ac:dyDescent="0.35">
      <c r="T24432" s="44">
        <v>24431</v>
      </c>
    </row>
    <row r="24433" spans="20:20" x14ac:dyDescent="0.35">
      <c r="T24433" s="44">
        <v>24432</v>
      </c>
    </row>
    <row r="24434" spans="20:20" x14ac:dyDescent="0.35">
      <c r="T24434" s="44">
        <v>24433</v>
      </c>
    </row>
    <row r="24435" spans="20:20" x14ac:dyDescent="0.35">
      <c r="T24435" s="44">
        <v>24434</v>
      </c>
    </row>
    <row r="24436" spans="20:20" x14ac:dyDescent="0.35">
      <c r="T24436" s="44">
        <v>24435</v>
      </c>
    </row>
    <row r="24437" spans="20:20" x14ac:dyDescent="0.35">
      <c r="T24437" s="44">
        <v>24436</v>
      </c>
    </row>
    <row r="24438" spans="20:20" x14ac:dyDescent="0.35">
      <c r="T24438" s="44">
        <v>24437</v>
      </c>
    </row>
    <row r="24439" spans="20:20" x14ac:dyDescent="0.35">
      <c r="T24439" s="44">
        <v>24438</v>
      </c>
    </row>
    <row r="24440" spans="20:20" x14ac:dyDescent="0.35">
      <c r="T24440" s="44">
        <v>24439</v>
      </c>
    </row>
    <row r="24441" spans="20:20" x14ac:dyDescent="0.35">
      <c r="T24441" s="44">
        <v>24440</v>
      </c>
    </row>
    <row r="24442" spans="20:20" x14ac:dyDescent="0.35">
      <c r="T24442" s="44">
        <v>24441</v>
      </c>
    </row>
    <row r="24443" spans="20:20" x14ac:dyDescent="0.35">
      <c r="T24443" s="44">
        <v>24442</v>
      </c>
    </row>
    <row r="24444" spans="20:20" x14ac:dyDescent="0.35">
      <c r="T24444" s="44">
        <v>24443</v>
      </c>
    </row>
    <row r="24445" spans="20:20" x14ac:dyDescent="0.35">
      <c r="T24445" s="44">
        <v>24444</v>
      </c>
    </row>
    <row r="24446" spans="20:20" x14ac:dyDescent="0.35">
      <c r="T24446" s="44">
        <v>24445</v>
      </c>
    </row>
    <row r="24447" spans="20:20" x14ac:dyDescent="0.35">
      <c r="T24447" s="44">
        <v>24446</v>
      </c>
    </row>
    <row r="24448" spans="20:20" x14ac:dyDescent="0.35">
      <c r="T24448" s="44">
        <v>24447</v>
      </c>
    </row>
    <row r="24449" spans="20:20" x14ac:dyDescent="0.35">
      <c r="T24449" s="44">
        <v>24448</v>
      </c>
    </row>
    <row r="24450" spans="20:20" x14ac:dyDescent="0.35">
      <c r="T24450" s="44">
        <v>24449</v>
      </c>
    </row>
    <row r="24451" spans="20:20" x14ac:dyDescent="0.35">
      <c r="T24451" s="44">
        <v>24450</v>
      </c>
    </row>
    <row r="24452" spans="20:20" x14ac:dyDescent="0.35">
      <c r="T24452" s="44">
        <v>24451</v>
      </c>
    </row>
    <row r="24453" spans="20:20" x14ac:dyDescent="0.35">
      <c r="T24453" s="44">
        <v>24452</v>
      </c>
    </row>
    <row r="24454" spans="20:20" x14ac:dyDescent="0.35">
      <c r="T24454" s="44">
        <v>24453</v>
      </c>
    </row>
    <row r="24455" spans="20:20" x14ac:dyDescent="0.35">
      <c r="T24455" s="44">
        <v>24454</v>
      </c>
    </row>
    <row r="24456" spans="20:20" x14ac:dyDescent="0.35">
      <c r="T24456" s="44">
        <v>24455</v>
      </c>
    </row>
    <row r="24457" spans="20:20" x14ac:dyDescent="0.35">
      <c r="T24457" s="44">
        <v>24456</v>
      </c>
    </row>
    <row r="24458" spans="20:20" x14ac:dyDescent="0.35">
      <c r="T24458" s="44">
        <v>24457</v>
      </c>
    </row>
    <row r="24459" spans="20:20" x14ac:dyDescent="0.35">
      <c r="T24459" s="44">
        <v>24458</v>
      </c>
    </row>
    <row r="24460" spans="20:20" x14ac:dyDescent="0.35">
      <c r="T24460" s="44">
        <v>24459</v>
      </c>
    </row>
    <row r="24461" spans="20:20" x14ac:dyDescent="0.35">
      <c r="T24461" s="44">
        <v>24460</v>
      </c>
    </row>
    <row r="24462" spans="20:20" x14ac:dyDescent="0.35">
      <c r="T24462" s="44">
        <v>24461</v>
      </c>
    </row>
    <row r="24463" spans="20:20" x14ac:dyDescent="0.35">
      <c r="T24463" s="44">
        <v>24462</v>
      </c>
    </row>
    <row r="24464" spans="20:20" x14ac:dyDescent="0.35">
      <c r="T24464" s="44">
        <v>24463</v>
      </c>
    </row>
    <row r="24465" spans="20:20" x14ac:dyDescent="0.35">
      <c r="T24465" s="44">
        <v>24464</v>
      </c>
    </row>
    <row r="24466" spans="20:20" x14ac:dyDescent="0.35">
      <c r="T24466" s="44">
        <v>24465</v>
      </c>
    </row>
    <row r="24467" spans="20:20" x14ac:dyDescent="0.35">
      <c r="T24467" s="44">
        <v>24466</v>
      </c>
    </row>
    <row r="24468" spans="20:20" x14ac:dyDescent="0.35">
      <c r="T24468" s="44">
        <v>24467</v>
      </c>
    </row>
    <row r="24469" spans="20:20" x14ac:dyDescent="0.35">
      <c r="T24469" s="44">
        <v>24468</v>
      </c>
    </row>
    <row r="24470" spans="20:20" x14ac:dyDescent="0.35">
      <c r="T24470" s="44">
        <v>24469</v>
      </c>
    </row>
    <row r="24471" spans="20:20" x14ac:dyDescent="0.35">
      <c r="T24471" s="44">
        <v>24470</v>
      </c>
    </row>
    <row r="24472" spans="20:20" x14ac:dyDescent="0.35">
      <c r="T24472" s="44">
        <v>24471</v>
      </c>
    </row>
    <row r="24473" spans="20:20" x14ac:dyDescent="0.35">
      <c r="T24473" s="44">
        <v>24472</v>
      </c>
    </row>
    <row r="24474" spans="20:20" x14ac:dyDescent="0.35">
      <c r="T24474" s="44">
        <v>24473</v>
      </c>
    </row>
    <row r="24475" spans="20:20" x14ac:dyDescent="0.35">
      <c r="T24475" s="44">
        <v>24474</v>
      </c>
    </row>
    <row r="24476" spans="20:20" x14ac:dyDescent="0.35">
      <c r="T24476" s="44">
        <v>24475</v>
      </c>
    </row>
    <row r="24477" spans="20:20" x14ac:dyDescent="0.35">
      <c r="T24477" s="44">
        <v>24476</v>
      </c>
    </row>
    <row r="24478" spans="20:20" x14ac:dyDescent="0.35">
      <c r="T24478" s="44">
        <v>24477</v>
      </c>
    </row>
    <row r="24479" spans="20:20" x14ac:dyDescent="0.35">
      <c r="T24479" s="44">
        <v>24478</v>
      </c>
    </row>
    <row r="24480" spans="20:20" x14ac:dyDescent="0.35">
      <c r="T24480" s="44">
        <v>24479</v>
      </c>
    </row>
    <row r="24481" spans="20:20" x14ac:dyDescent="0.35">
      <c r="T24481" s="44">
        <v>24480</v>
      </c>
    </row>
    <row r="24482" spans="20:20" x14ac:dyDescent="0.35">
      <c r="T24482" s="44">
        <v>24481</v>
      </c>
    </row>
    <row r="24483" spans="20:20" x14ac:dyDescent="0.35">
      <c r="T24483" s="44">
        <v>24482</v>
      </c>
    </row>
    <row r="24484" spans="20:20" x14ac:dyDescent="0.35">
      <c r="T24484" s="44">
        <v>24483</v>
      </c>
    </row>
    <row r="24485" spans="20:20" x14ac:dyDescent="0.35">
      <c r="T24485" s="44">
        <v>24484</v>
      </c>
    </row>
    <row r="24486" spans="20:20" x14ac:dyDescent="0.35">
      <c r="T24486" s="44">
        <v>24485</v>
      </c>
    </row>
    <row r="24487" spans="20:20" x14ac:dyDescent="0.35">
      <c r="T24487" s="44">
        <v>24486</v>
      </c>
    </row>
    <row r="24488" spans="20:20" x14ac:dyDescent="0.35">
      <c r="T24488" s="44">
        <v>24487</v>
      </c>
    </row>
    <row r="24489" spans="20:20" x14ac:dyDescent="0.35">
      <c r="T24489" s="44">
        <v>24488</v>
      </c>
    </row>
    <row r="24490" spans="20:20" x14ac:dyDescent="0.35">
      <c r="T24490" s="44">
        <v>24489</v>
      </c>
    </row>
    <row r="24491" spans="20:20" x14ac:dyDescent="0.35">
      <c r="T24491" s="44">
        <v>24490</v>
      </c>
    </row>
    <row r="24492" spans="20:20" x14ac:dyDescent="0.35">
      <c r="T24492" s="44">
        <v>24491</v>
      </c>
    </row>
    <row r="24493" spans="20:20" x14ac:dyDescent="0.35">
      <c r="T24493" s="44">
        <v>24492</v>
      </c>
    </row>
    <row r="24494" spans="20:20" x14ac:dyDescent="0.35">
      <c r="T24494" s="44">
        <v>24493</v>
      </c>
    </row>
    <row r="24495" spans="20:20" x14ac:dyDescent="0.35">
      <c r="T24495" s="44">
        <v>24494</v>
      </c>
    </row>
    <row r="24496" spans="20:20" x14ac:dyDescent="0.35">
      <c r="T24496" s="44">
        <v>24495</v>
      </c>
    </row>
    <row r="24497" spans="20:20" x14ac:dyDescent="0.35">
      <c r="T24497" s="44">
        <v>24496</v>
      </c>
    </row>
    <row r="24498" spans="20:20" x14ac:dyDescent="0.35">
      <c r="T24498" s="44">
        <v>24497</v>
      </c>
    </row>
    <row r="24499" spans="20:20" x14ac:dyDescent="0.35">
      <c r="T24499" s="44">
        <v>24498</v>
      </c>
    </row>
    <row r="24500" spans="20:20" x14ac:dyDescent="0.35">
      <c r="T24500" s="44">
        <v>24499</v>
      </c>
    </row>
    <row r="24501" spans="20:20" x14ac:dyDescent="0.35">
      <c r="T24501" s="44">
        <v>24500</v>
      </c>
    </row>
    <row r="24502" spans="20:20" x14ac:dyDescent="0.35">
      <c r="T24502" s="44">
        <v>24501</v>
      </c>
    </row>
    <row r="24503" spans="20:20" x14ac:dyDescent="0.35">
      <c r="T24503" s="44">
        <v>24502</v>
      </c>
    </row>
    <row r="24504" spans="20:20" x14ac:dyDescent="0.35">
      <c r="T24504" s="44">
        <v>24503</v>
      </c>
    </row>
    <row r="24505" spans="20:20" x14ac:dyDescent="0.35">
      <c r="T24505" s="44">
        <v>24504</v>
      </c>
    </row>
    <row r="24506" spans="20:20" x14ac:dyDescent="0.35">
      <c r="T24506" s="44">
        <v>24505</v>
      </c>
    </row>
    <row r="24507" spans="20:20" x14ac:dyDescent="0.35">
      <c r="T24507" s="44">
        <v>24506</v>
      </c>
    </row>
    <row r="24508" spans="20:20" x14ac:dyDescent="0.35">
      <c r="T24508" s="44">
        <v>24507</v>
      </c>
    </row>
    <row r="24509" spans="20:20" x14ac:dyDescent="0.35">
      <c r="T24509" s="44">
        <v>24508</v>
      </c>
    </row>
    <row r="24510" spans="20:20" x14ac:dyDescent="0.35">
      <c r="T24510" s="44">
        <v>24509</v>
      </c>
    </row>
    <row r="24511" spans="20:20" x14ac:dyDescent="0.35">
      <c r="T24511" s="44">
        <v>24510</v>
      </c>
    </row>
    <row r="24512" spans="20:20" x14ac:dyDescent="0.35">
      <c r="T24512" s="44">
        <v>24511</v>
      </c>
    </row>
    <row r="24513" spans="20:20" x14ac:dyDescent="0.35">
      <c r="T24513" s="44">
        <v>24512</v>
      </c>
    </row>
    <row r="24514" spans="20:20" x14ac:dyDescent="0.35">
      <c r="T24514" s="44">
        <v>24513</v>
      </c>
    </row>
    <row r="24515" spans="20:20" x14ac:dyDescent="0.35">
      <c r="T24515" s="44">
        <v>24514</v>
      </c>
    </row>
    <row r="24516" spans="20:20" x14ac:dyDescent="0.35">
      <c r="T24516" s="44">
        <v>24515</v>
      </c>
    </row>
    <row r="24517" spans="20:20" x14ac:dyDescent="0.35">
      <c r="T24517" s="44">
        <v>24516</v>
      </c>
    </row>
    <row r="24518" spans="20:20" x14ac:dyDescent="0.35">
      <c r="T24518" s="44">
        <v>24517</v>
      </c>
    </row>
    <row r="24519" spans="20:20" x14ac:dyDescent="0.35">
      <c r="T24519" s="44">
        <v>24518</v>
      </c>
    </row>
    <row r="24520" spans="20:20" x14ac:dyDescent="0.35">
      <c r="T24520" s="44">
        <v>24519</v>
      </c>
    </row>
    <row r="24521" spans="20:20" x14ac:dyDescent="0.35">
      <c r="T24521" s="44">
        <v>24520</v>
      </c>
    </row>
    <row r="24522" spans="20:20" x14ac:dyDescent="0.35">
      <c r="T24522" s="44">
        <v>24521</v>
      </c>
    </row>
    <row r="24523" spans="20:20" x14ac:dyDescent="0.35">
      <c r="T24523" s="44">
        <v>24522</v>
      </c>
    </row>
    <row r="24524" spans="20:20" x14ac:dyDescent="0.35">
      <c r="T24524" s="44">
        <v>24523</v>
      </c>
    </row>
    <row r="24525" spans="20:20" x14ac:dyDescent="0.35">
      <c r="T24525" s="44">
        <v>24524</v>
      </c>
    </row>
    <row r="24526" spans="20:20" x14ac:dyDescent="0.35">
      <c r="T24526" s="44">
        <v>24525</v>
      </c>
    </row>
    <row r="24527" spans="20:20" x14ac:dyDescent="0.35">
      <c r="T24527" s="44">
        <v>24526</v>
      </c>
    </row>
    <row r="24528" spans="20:20" x14ac:dyDescent="0.35">
      <c r="T24528" s="44">
        <v>24527</v>
      </c>
    </row>
    <row r="24529" spans="20:20" x14ac:dyDescent="0.35">
      <c r="T24529" s="44">
        <v>24528</v>
      </c>
    </row>
    <row r="24530" spans="20:20" x14ac:dyDescent="0.35">
      <c r="T24530" s="44">
        <v>24529</v>
      </c>
    </row>
    <row r="24531" spans="20:20" x14ac:dyDescent="0.35">
      <c r="T24531" s="44">
        <v>24530</v>
      </c>
    </row>
    <row r="24532" spans="20:20" x14ac:dyDescent="0.35">
      <c r="T24532" s="44">
        <v>24531</v>
      </c>
    </row>
    <row r="24533" spans="20:20" x14ac:dyDescent="0.35">
      <c r="T24533" s="44">
        <v>24532</v>
      </c>
    </row>
    <row r="24534" spans="20:20" x14ac:dyDescent="0.35">
      <c r="T24534" s="44">
        <v>24533</v>
      </c>
    </row>
    <row r="24535" spans="20:20" x14ac:dyDescent="0.35">
      <c r="T24535" s="44">
        <v>24534</v>
      </c>
    </row>
    <row r="24536" spans="20:20" x14ac:dyDescent="0.35">
      <c r="T24536" s="44">
        <v>24535</v>
      </c>
    </row>
    <row r="24537" spans="20:20" x14ac:dyDescent="0.35">
      <c r="T24537" s="44">
        <v>24536</v>
      </c>
    </row>
    <row r="24538" spans="20:20" x14ac:dyDescent="0.35">
      <c r="T24538" s="44">
        <v>24537</v>
      </c>
    </row>
    <row r="24539" spans="20:20" x14ac:dyDescent="0.35">
      <c r="T24539" s="44">
        <v>24538</v>
      </c>
    </row>
    <row r="24540" spans="20:20" x14ac:dyDescent="0.35">
      <c r="T24540" s="44">
        <v>24539</v>
      </c>
    </row>
    <row r="24541" spans="20:20" x14ac:dyDescent="0.35">
      <c r="T24541" s="44">
        <v>24540</v>
      </c>
    </row>
    <row r="24542" spans="20:20" x14ac:dyDescent="0.35">
      <c r="T24542" s="44">
        <v>24541</v>
      </c>
    </row>
    <row r="24543" spans="20:20" x14ac:dyDescent="0.35">
      <c r="T24543" s="44">
        <v>24542</v>
      </c>
    </row>
    <row r="24544" spans="20:20" x14ac:dyDescent="0.35">
      <c r="T24544" s="44">
        <v>24543</v>
      </c>
    </row>
    <row r="24545" spans="20:20" x14ac:dyDescent="0.35">
      <c r="T24545" s="44">
        <v>24544</v>
      </c>
    </row>
    <row r="24546" spans="20:20" x14ac:dyDescent="0.35">
      <c r="T24546" s="44">
        <v>24545</v>
      </c>
    </row>
    <row r="24547" spans="20:20" x14ac:dyDescent="0.35">
      <c r="T24547" s="44">
        <v>24546</v>
      </c>
    </row>
    <row r="24548" spans="20:20" x14ac:dyDescent="0.35">
      <c r="T24548" s="44">
        <v>24547</v>
      </c>
    </row>
    <row r="24549" spans="20:20" x14ac:dyDescent="0.35">
      <c r="T24549" s="44">
        <v>24548</v>
      </c>
    </row>
    <row r="24550" spans="20:20" x14ac:dyDescent="0.35">
      <c r="T24550" s="44">
        <v>24549</v>
      </c>
    </row>
    <row r="24551" spans="20:20" x14ac:dyDescent="0.35">
      <c r="T24551" s="44">
        <v>24550</v>
      </c>
    </row>
    <row r="24552" spans="20:20" x14ac:dyDescent="0.35">
      <c r="T24552" s="44">
        <v>24551</v>
      </c>
    </row>
    <row r="24553" spans="20:20" x14ac:dyDescent="0.35">
      <c r="T24553" s="44">
        <v>24552</v>
      </c>
    </row>
    <row r="24554" spans="20:20" x14ac:dyDescent="0.35">
      <c r="T24554" s="44">
        <v>24553</v>
      </c>
    </row>
    <row r="24555" spans="20:20" x14ac:dyDescent="0.35">
      <c r="T24555" s="44">
        <v>24554</v>
      </c>
    </row>
    <row r="24556" spans="20:20" x14ac:dyDescent="0.35">
      <c r="T24556" s="44">
        <v>24555</v>
      </c>
    </row>
    <row r="24557" spans="20:20" x14ac:dyDescent="0.35">
      <c r="T24557" s="44">
        <v>24556</v>
      </c>
    </row>
    <row r="24558" spans="20:20" x14ac:dyDescent="0.35">
      <c r="T24558" s="44">
        <v>24557</v>
      </c>
    </row>
    <row r="24559" spans="20:20" x14ac:dyDescent="0.35">
      <c r="T24559" s="44">
        <v>24558</v>
      </c>
    </row>
    <row r="24560" spans="20:20" x14ac:dyDescent="0.35">
      <c r="T24560" s="44">
        <v>24559</v>
      </c>
    </row>
    <row r="24561" spans="20:20" x14ac:dyDescent="0.35">
      <c r="T24561" s="44">
        <v>24560</v>
      </c>
    </row>
    <row r="24562" spans="20:20" x14ac:dyDescent="0.35">
      <c r="T24562" s="44">
        <v>24561</v>
      </c>
    </row>
    <row r="24563" spans="20:20" x14ac:dyDescent="0.35">
      <c r="T24563" s="44">
        <v>24562</v>
      </c>
    </row>
    <row r="24564" spans="20:20" x14ac:dyDescent="0.35">
      <c r="T24564" s="44">
        <v>24563</v>
      </c>
    </row>
    <row r="24565" spans="20:20" x14ac:dyDescent="0.35">
      <c r="T24565" s="44">
        <v>24564</v>
      </c>
    </row>
    <row r="24566" spans="20:20" x14ac:dyDescent="0.35">
      <c r="T24566" s="44">
        <v>24565</v>
      </c>
    </row>
    <row r="24567" spans="20:20" x14ac:dyDescent="0.35">
      <c r="T24567" s="44">
        <v>24566</v>
      </c>
    </row>
    <row r="24568" spans="20:20" x14ac:dyDescent="0.35">
      <c r="T24568" s="44">
        <v>24567</v>
      </c>
    </row>
    <row r="24569" spans="20:20" x14ac:dyDescent="0.35">
      <c r="T24569" s="44">
        <v>24568</v>
      </c>
    </row>
    <row r="24570" spans="20:20" x14ac:dyDescent="0.35">
      <c r="T24570" s="44">
        <v>24569</v>
      </c>
    </row>
    <row r="24571" spans="20:20" x14ac:dyDescent="0.35">
      <c r="T24571" s="44">
        <v>24570</v>
      </c>
    </row>
    <row r="24572" spans="20:20" x14ac:dyDescent="0.35">
      <c r="T24572" s="44">
        <v>24571</v>
      </c>
    </row>
    <row r="24573" spans="20:20" x14ac:dyDescent="0.35">
      <c r="T24573" s="44">
        <v>24572</v>
      </c>
    </row>
    <row r="24574" spans="20:20" x14ac:dyDescent="0.35">
      <c r="T24574" s="44">
        <v>24573</v>
      </c>
    </row>
    <row r="24575" spans="20:20" x14ac:dyDescent="0.35">
      <c r="T24575" s="44">
        <v>24574</v>
      </c>
    </row>
    <row r="24576" spans="20:20" x14ac:dyDescent="0.35">
      <c r="T24576" s="44">
        <v>24575</v>
      </c>
    </row>
    <row r="24577" spans="20:20" x14ac:dyDescent="0.35">
      <c r="T24577" s="44">
        <v>24576</v>
      </c>
    </row>
    <row r="24578" spans="20:20" x14ac:dyDescent="0.35">
      <c r="T24578" s="44">
        <v>24577</v>
      </c>
    </row>
    <row r="24579" spans="20:20" x14ac:dyDescent="0.35">
      <c r="T24579" s="44">
        <v>24578</v>
      </c>
    </row>
    <row r="24580" spans="20:20" x14ac:dyDescent="0.35">
      <c r="T24580" s="44">
        <v>24579</v>
      </c>
    </row>
    <row r="24581" spans="20:20" x14ac:dyDescent="0.35">
      <c r="T24581" s="44">
        <v>24580</v>
      </c>
    </row>
    <row r="24582" spans="20:20" x14ac:dyDescent="0.35">
      <c r="T24582" s="44">
        <v>24581</v>
      </c>
    </row>
    <row r="24583" spans="20:20" x14ac:dyDescent="0.35">
      <c r="T24583" s="44">
        <v>24582</v>
      </c>
    </row>
    <row r="24584" spans="20:20" x14ac:dyDescent="0.35">
      <c r="T24584" s="44">
        <v>24583</v>
      </c>
    </row>
    <row r="24585" spans="20:20" x14ac:dyDescent="0.35">
      <c r="T24585" s="44">
        <v>24584</v>
      </c>
    </row>
    <row r="24586" spans="20:20" x14ac:dyDescent="0.35">
      <c r="T24586" s="44">
        <v>24585</v>
      </c>
    </row>
    <row r="24587" spans="20:20" x14ac:dyDescent="0.35">
      <c r="T24587" s="44">
        <v>24586</v>
      </c>
    </row>
    <row r="24588" spans="20:20" x14ac:dyDescent="0.35">
      <c r="T24588" s="44">
        <v>24587</v>
      </c>
    </row>
    <row r="24589" spans="20:20" x14ac:dyDescent="0.35">
      <c r="T24589" s="44">
        <v>24588</v>
      </c>
    </row>
    <row r="24590" spans="20:20" x14ac:dyDescent="0.35">
      <c r="T24590" s="44">
        <v>24589</v>
      </c>
    </row>
    <row r="24591" spans="20:20" x14ac:dyDescent="0.35">
      <c r="T24591" s="44">
        <v>24590</v>
      </c>
    </row>
    <row r="24592" spans="20:20" x14ac:dyDescent="0.35">
      <c r="T24592" s="44">
        <v>24591</v>
      </c>
    </row>
    <row r="24593" spans="20:20" x14ac:dyDescent="0.35">
      <c r="T24593" s="44">
        <v>24592</v>
      </c>
    </row>
    <row r="24594" spans="20:20" x14ac:dyDescent="0.35">
      <c r="T24594" s="44">
        <v>24593</v>
      </c>
    </row>
    <row r="24595" spans="20:20" x14ac:dyDescent="0.35">
      <c r="T24595" s="44">
        <v>24594</v>
      </c>
    </row>
    <row r="24596" spans="20:20" x14ac:dyDescent="0.35">
      <c r="T24596" s="44">
        <v>24595</v>
      </c>
    </row>
    <row r="24597" spans="20:20" x14ac:dyDescent="0.35">
      <c r="T24597" s="44">
        <v>24596</v>
      </c>
    </row>
    <row r="24598" spans="20:20" x14ac:dyDescent="0.35">
      <c r="T24598" s="44">
        <v>24597</v>
      </c>
    </row>
    <row r="24599" spans="20:20" x14ac:dyDescent="0.35">
      <c r="T24599" s="44">
        <v>24598</v>
      </c>
    </row>
    <row r="24600" spans="20:20" x14ac:dyDescent="0.35">
      <c r="T24600" s="44">
        <v>24599</v>
      </c>
    </row>
    <row r="24601" spans="20:20" x14ac:dyDescent="0.35">
      <c r="T24601" s="44">
        <v>24600</v>
      </c>
    </row>
    <row r="24602" spans="20:20" x14ac:dyDescent="0.35">
      <c r="T24602" s="44">
        <v>24601</v>
      </c>
    </row>
    <row r="24603" spans="20:20" x14ac:dyDescent="0.35">
      <c r="T24603" s="44">
        <v>24602</v>
      </c>
    </row>
    <row r="24604" spans="20:20" x14ac:dyDescent="0.35">
      <c r="T24604" s="44">
        <v>24603</v>
      </c>
    </row>
    <row r="24605" spans="20:20" x14ac:dyDescent="0.35">
      <c r="T24605" s="44">
        <v>24604</v>
      </c>
    </row>
    <row r="24606" spans="20:20" x14ac:dyDescent="0.35">
      <c r="T24606" s="44">
        <v>24605</v>
      </c>
    </row>
    <row r="24607" spans="20:20" x14ac:dyDescent="0.35">
      <c r="T24607" s="44">
        <v>24606</v>
      </c>
    </row>
    <row r="24608" spans="20:20" x14ac:dyDescent="0.35">
      <c r="T24608" s="44">
        <v>24607</v>
      </c>
    </row>
    <row r="24609" spans="20:20" x14ac:dyDescent="0.35">
      <c r="T24609" s="44">
        <v>24608</v>
      </c>
    </row>
    <row r="24610" spans="20:20" x14ac:dyDescent="0.35">
      <c r="T24610" s="44">
        <v>24609</v>
      </c>
    </row>
    <row r="24611" spans="20:20" x14ac:dyDescent="0.35">
      <c r="T24611" s="44">
        <v>24610</v>
      </c>
    </row>
    <row r="24612" spans="20:20" x14ac:dyDescent="0.35">
      <c r="T24612" s="44">
        <v>24611</v>
      </c>
    </row>
    <row r="24613" spans="20:20" x14ac:dyDescent="0.35">
      <c r="T24613" s="44">
        <v>24612</v>
      </c>
    </row>
    <row r="24614" spans="20:20" x14ac:dyDescent="0.35">
      <c r="T24614" s="44">
        <v>24613</v>
      </c>
    </row>
    <row r="24615" spans="20:20" x14ac:dyDescent="0.35">
      <c r="T24615" s="44">
        <v>24614</v>
      </c>
    </row>
    <row r="24616" spans="20:20" x14ac:dyDescent="0.35">
      <c r="T24616" s="44">
        <v>24615</v>
      </c>
    </row>
    <row r="24617" spans="20:20" x14ac:dyDescent="0.35">
      <c r="T24617" s="44">
        <v>24616</v>
      </c>
    </row>
    <row r="24618" spans="20:20" x14ac:dyDescent="0.35">
      <c r="T24618" s="44">
        <v>24617</v>
      </c>
    </row>
    <row r="24619" spans="20:20" x14ac:dyDescent="0.35">
      <c r="T24619" s="44">
        <v>24618</v>
      </c>
    </row>
    <row r="24620" spans="20:20" x14ac:dyDescent="0.35">
      <c r="T24620" s="44">
        <v>24619</v>
      </c>
    </row>
    <row r="24621" spans="20:20" x14ac:dyDescent="0.35">
      <c r="T24621" s="44">
        <v>24620</v>
      </c>
    </row>
    <row r="24622" spans="20:20" x14ac:dyDescent="0.35">
      <c r="T24622" s="44">
        <v>24621</v>
      </c>
    </row>
    <row r="24623" spans="20:20" x14ac:dyDescent="0.35">
      <c r="T24623" s="44">
        <v>24622</v>
      </c>
    </row>
    <row r="24624" spans="20:20" x14ac:dyDescent="0.35">
      <c r="T24624" s="44">
        <v>24623</v>
      </c>
    </row>
    <row r="24625" spans="20:20" x14ac:dyDescent="0.35">
      <c r="T24625" s="44">
        <v>24624</v>
      </c>
    </row>
    <row r="24626" spans="20:20" x14ac:dyDescent="0.35">
      <c r="T24626" s="44">
        <v>24625</v>
      </c>
    </row>
    <row r="24627" spans="20:20" x14ac:dyDescent="0.35">
      <c r="T24627" s="44">
        <v>24626</v>
      </c>
    </row>
    <row r="24628" spans="20:20" x14ac:dyDescent="0.35">
      <c r="T24628" s="44">
        <v>24627</v>
      </c>
    </row>
    <row r="24629" spans="20:20" x14ac:dyDescent="0.35">
      <c r="T24629" s="44">
        <v>24628</v>
      </c>
    </row>
    <row r="24630" spans="20:20" x14ac:dyDescent="0.35">
      <c r="T24630" s="44">
        <v>24629</v>
      </c>
    </row>
    <row r="24631" spans="20:20" x14ac:dyDescent="0.35">
      <c r="T24631" s="44">
        <v>24630</v>
      </c>
    </row>
    <row r="24632" spans="20:20" x14ac:dyDescent="0.35">
      <c r="T24632" s="44">
        <v>24631</v>
      </c>
    </row>
    <row r="24633" spans="20:20" x14ac:dyDescent="0.35">
      <c r="T24633" s="44">
        <v>24632</v>
      </c>
    </row>
    <row r="24634" spans="20:20" x14ac:dyDescent="0.35">
      <c r="T24634" s="44">
        <v>24633</v>
      </c>
    </row>
    <row r="24635" spans="20:20" x14ac:dyDescent="0.35">
      <c r="T24635" s="44">
        <v>24634</v>
      </c>
    </row>
    <row r="24636" spans="20:20" x14ac:dyDescent="0.35">
      <c r="T24636" s="44">
        <v>24635</v>
      </c>
    </row>
    <row r="24637" spans="20:20" x14ac:dyDescent="0.35">
      <c r="T24637" s="44">
        <v>24636</v>
      </c>
    </row>
    <row r="24638" spans="20:20" x14ac:dyDescent="0.35">
      <c r="T24638" s="44">
        <v>24637</v>
      </c>
    </row>
    <row r="24639" spans="20:20" x14ac:dyDescent="0.35">
      <c r="T24639" s="44">
        <v>24638</v>
      </c>
    </row>
    <row r="24640" spans="20:20" x14ac:dyDescent="0.35">
      <c r="T24640" s="44">
        <v>24639</v>
      </c>
    </row>
    <row r="24641" spans="20:20" x14ac:dyDescent="0.35">
      <c r="T24641" s="44">
        <v>24640</v>
      </c>
    </row>
    <row r="24642" spans="20:20" x14ac:dyDescent="0.35">
      <c r="T24642" s="44">
        <v>24641</v>
      </c>
    </row>
    <row r="24643" spans="20:20" x14ac:dyDescent="0.35">
      <c r="T24643" s="44">
        <v>24642</v>
      </c>
    </row>
    <row r="24644" spans="20:20" x14ac:dyDescent="0.35">
      <c r="T24644" s="44">
        <v>24643</v>
      </c>
    </row>
    <row r="24645" spans="20:20" x14ac:dyDescent="0.35">
      <c r="T24645" s="44">
        <v>24644</v>
      </c>
    </row>
    <row r="24646" spans="20:20" x14ac:dyDescent="0.35">
      <c r="T24646" s="44">
        <v>24645</v>
      </c>
    </row>
    <row r="24647" spans="20:20" x14ac:dyDescent="0.35">
      <c r="T24647" s="44">
        <v>24646</v>
      </c>
    </row>
    <row r="24648" spans="20:20" x14ac:dyDescent="0.35">
      <c r="T24648" s="44">
        <v>24647</v>
      </c>
    </row>
    <row r="24649" spans="20:20" x14ac:dyDescent="0.35">
      <c r="T24649" s="44">
        <v>24648</v>
      </c>
    </row>
    <row r="24650" spans="20:20" x14ac:dyDescent="0.35">
      <c r="T24650" s="44">
        <v>24649</v>
      </c>
    </row>
    <row r="24651" spans="20:20" x14ac:dyDescent="0.35">
      <c r="T24651" s="44">
        <v>24650</v>
      </c>
    </row>
    <row r="24652" spans="20:20" x14ac:dyDescent="0.35">
      <c r="T24652" s="44">
        <v>24651</v>
      </c>
    </row>
    <row r="24653" spans="20:20" x14ac:dyDescent="0.35">
      <c r="T24653" s="44">
        <v>24652</v>
      </c>
    </row>
    <row r="24654" spans="20:20" x14ac:dyDescent="0.35">
      <c r="T24654" s="44">
        <v>24653</v>
      </c>
    </row>
    <row r="24655" spans="20:20" x14ac:dyDescent="0.35">
      <c r="T24655" s="44">
        <v>24654</v>
      </c>
    </row>
    <row r="24656" spans="20:20" x14ac:dyDescent="0.35">
      <c r="T24656" s="44">
        <v>24655</v>
      </c>
    </row>
    <row r="24657" spans="20:20" x14ac:dyDescent="0.35">
      <c r="T24657" s="44">
        <v>24656</v>
      </c>
    </row>
    <row r="24658" spans="20:20" x14ac:dyDescent="0.35">
      <c r="T24658" s="44">
        <v>24657</v>
      </c>
    </row>
    <row r="24659" spans="20:20" x14ac:dyDescent="0.35">
      <c r="T24659" s="44">
        <v>24658</v>
      </c>
    </row>
    <row r="24660" spans="20:20" x14ac:dyDescent="0.35">
      <c r="T24660" s="44">
        <v>24659</v>
      </c>
    </row>
    <row r="24661" spans="20:20" x14ac:dyDescent="0.35">
      <c r="T24661" s="44">
        <v>24660</v>
      </c>
    </row>
    <row r="24662" spans="20:20" x14ac:dyDescent="0.35">
      <c r="T24662" s="44">
        <v>24661</v>
      </c>
    </row>
    <row r="24663" spans="20:20" x14ac:dyDescent="0.35">
      <c r="T24663" s="44">
        <v>24662</v>
      </c>
    </row>
    <row r="24664" spans="20:20" x14ac:dyDescent="0.35">
      <c r="T24664" s="44">
        <v>24663</v>
      </c>
    </row>
    <row r="24665" spans="20:20" x14ac:dyDescent="0.35">
      <c r="T24665" s="44">
        <v>24664</v>
      </c>
    </row>
    <row r="24666" spans="20:20" x14ac:dyDescent="0.35">
      <c r="T24666" s="44">
        <v>24665</v>
      </c>
    </row>
    <row r="24667" spans="20:20" x14ac:dyDescent="0.35">
      <c r="T24667" s="44">
        <v>24666</v>
      </c>
    </row>
    <row r="24668" spans="20:20" x14ac:dyDescent="0.35">
      <c r="T24668" s="44">
        <v>24667</v>
      </c>
    </row>
    <row r="24669" spans="20:20" x14ac:dyDescent="0.35">
      <c r="T24669" s="44">
        <v>24668</v>
      </c>
    </row>
    <row r="24670" spans="20:20" x14ac:dyDescent="0.35">
      <c r="T24670" s="44">
        <v>24669</v>
      </c>
    </row>
    <row r="24671" spans="20:20" x14ac:dyDescent="0.35">
      <c r="T24671" s="44">
        <v>24670</v>
      </c>
    </row>
    <row r="24672" spans="20:20" x14ac:dyDescent="0.35">
      <c r="T24672" s="44">
        <v>24671</v>
      </c>
    </row>
    <row r="24673" spans="20:20" x14ac:dyDescent="0.35">
      <c r="T24673" s="44">
        <v>24672</v>
      </c>
    </row>
    <row r="24674" spans="20:20" x14ac:dyDescent="0.35">
      <c r="T24674" s="44">
        <v>24673</v>
      </c>
    </row>
    <row r="24675" spans="20:20" x14ac:dyDescent="0.35">
      <c r="T24675" s="44">
        <v>24674</v>
      </c>
    </row>
    <row r="24676" spans="20:20" x14ac:dyDescent="0.35">
      <c r="T24676" s="44">
        <v>24675</v>
      </c>
    </row>
    <row r="24677" spans="20:20" x14ac:dyDescent="0.35">
      <c r="T24677" s="44">
        <v>24676</v>
      </c>
    </row>
    <row r="24678" spans="20:20" x14ac:dyDescent="0.35">
      <c r="T24678" s="44">
        <v>24677</v>
      </c>
    </row>
    <row r="24679" spans="20:20" x14ac:dyDescent="0.35">
      <c r="T24679" s="44">
        <v>24678</v>
      </c>
    </row>
    <row r="24680" spans="20:20" x14ac:dyDescent="0.35">
      <c r="T24680" s="44">
        <v>24679</v>
      </c>
    </row>
    <row r="24681" spans="20:20" x14ac:dyDescent="0.35">
      <c r="T24681" s="44">
        <v>24680</v>
      </c>
    </row>
    <row r="24682" spans="20:20" x14ac:dyDescent="0.35">
      <c r="T24682" s="44">
        <v>24681</v>
      </c>
    </row>
    <row r="24683" spans="20:20" x14ac:dyDescent="0.35">
      <c r="T24683" s="44">
        <v>24682</v>
      </c>
    </row>
    <row r="24684" spans="20:20" x14ac:dyDescent="0.35">
      <c r="T24684" s="44">
        <v>24683</v>
      </c>
    </row>
    <row r="24685" spans="20:20" x14ac:dyDescent="0.35">
      <c r="T24685" s="44">
        <v>24684</v>
      </c>
    </row>
    <row r="24686" spans="20:20" x14ac:dyDescent="0.35">
      <c r="T24686" s="44">
        <v>24685</v>
      </c>
    </row>
    <row r="24687" spans="20:20" x14ac:dyDescent="0.35">
      <c r="T24687" s="44">
        <v>24686</v>
      </c>
    </row>
    <row r="24688" spans="20:20" x14ac:dyDescent="0.35">
      <c r="T24688" s="44">
        <v>24687</v>
      </c>
    </row>
    <row r="24689" spans="20:20" x14ac:dyDescent="0.35">
      <c r="T24689" s="44">
        <v>24688</v>
      </c>
    </row>
    <row r="24690" spans="20:20" x14ac:dyDescent="0.35">
      <c r="T24690" s="44">
        <v>24689</v>
      </c>
    </row>
    <row r="24691" spans="20:20" x14ac:dyDescent="0.35">
      <c r="T24691" s="44">
        <v>24690</v>
      </c>
    </row>
    <row r="24692" spans="20:20" x14ac:dyDescent="0.35">
      <c r="T24692" s="44">
        <v>24691</v>
      </c>
    </row>
    <row r="24693" spans="20:20" x14ac:dyDescent="0.35">
      <c r="T24693" s="44">
        <v>24692</v>
      </c>
    </row>
    <row r="24694" spans="20:20" x14ac:dyDescent="0.35">
      <c r="T24694" s="44">
        <v>24693</v>
      </c>
    </row>
    <row r="24695" spans="20:20" x14ac:dyDescent="0.35">
      <c r="T24695" s="44">
        <v>24694</v>
      </c>
    </row>
    <row r="24696" spans="20:20" x14ac:dyDescent="0.35">
      <c r="T24696" s="44">
        <v>24695</v>
      </c>
    </row>
    <row r="24697" spans="20:20" x14ac:dyDescent="0.35">
      <c r="T24697" s="44">
        <v>24696</v>
      </c>
    </row>
    <row r="24698" spans="20:20" x14ac:dyDescent="0.35">
      <c r="T24698" s="44">
        <v>24697</v>
      </c>
    </row>
    <row r="24699" spans="20:20" x14ac:dyDescent="0.35">
      <c r="T24699" s="44">
        <v>24698</v>
      </c>
    </row>
    <row r="24700" spans="20:20" x14ac:dyDescent="0.35">
      <c r="T24700" s="44">
        <v>24699</v>
      </c>
    </row>
    <row r="24701" spans="20:20" x14ac:dyDescent="0.35">
      <c r="T24701" s="44">
        <v>24700</v>
      </c>
    </row>
    <row r="24702" spans="20:20" x14ac:dyDescent="0.35">
      <c r="T24702" s="44">
        <v>24701</v>
      </c>
    </row>
    <row r="24703" spans="20:20" x14ac:dyDescent="0.35">
      <c r="T24703" s="44">
        <v>24702</v>
      </c>
    </row>
    <row r="24704" spans="20:20" x14ac:dyDescent="0.35">
      <c r="T24704" s="44">
        <v>24703</v>
      </c>
    </row>
    <row r="24705" spans="20:20" x14ac:dyDescent="0.35">
      <c r="T24705" s="44">
        <v>24704</v>
      </c>
    </row>
    <row r="24706" spans="20:20" x14ac:dyDescent="0.35">
      <c r="T24706" s="44">
        <v>24705</v>
      </c>
    </row>
    <row r="24707" spans="20:20" x14ac:dyDescent="0.35">
      <c r="T24707" s="44">
        <v>24706</v>
      </c>
    </row>
    <row r="24708" spans="20:20" x14ac:dyDescent="0.35">
      <c r="T24708" s="44">
        <v>24707</v>
      </c>
    </row>
    <row r="24709" spans="20:20" x14ac:dyDescent="0.35">
      <c r="T24709" s="44">
        <v>24708</v>
      </c>
    </row>
    <row r="24710" spans="20:20" x14ac:dyDescent="0.35">
      <c r="T24710" s="44">
        <v>24709</v>
      </c>
    </row>
    <row r="24711" spans="20:20" x14ac:dyDescent="0.35">
      <c r="T24711" s="44">
        <v>24710</v>
      </c>
    </row>
    <row r="24712" spans="20:20" x14ac:dyDescent="0.35">
      <c r="T24712" s="44">
        <v>24711</v>
      </c>
    </row>
    <row r="24713" spans="20:20" x14ac:dyDescent="0.35">
      <c r="T24713" s="44">
        <v>24712</v>
      </c>
    </row>
    <row r="24714" spans="20:20" x14ac:dyDescent="0.35">
      <c r="T24714" s="44">
        <v>24713</v>
      </c>
    </row>
    <row r="24715" spans="20:20" x14ac:dyDescent="0.35">
      <c r="T24715" s="44">
        <v>24714</v>
      </c>
    </row>
    <row r="24716" spans="20:20" x14ac:dyDescent="0.35">
      <c r="T24716" s="44">
        <v>24715</v>
      </c>
    </row>
    <row r="24717" spans="20:20" x14ac:dyDescent="0.35">
      <c r="T24717" s="44">
        <v>24716</v>
      </c>
    </row>
    <row r="24718" spans="20:20" x14ac:dyDescent="0.35">
      <c r="T24718" s="44">
        <v>24717</v>
      </c>
    </row>
    <row r="24719" spans="20:20" x14ac:dyDescent="0.35">
      <c r="T24719" s="44">
        <v>24718</v>
      </c>
    </row>
    <row r="24720" spans="20:20" x14ac:dyDescent="0.35">
      <c r="T24720" s="44">
        <v>24719</v>
      </c>
    </row>
    <row r="24721" spans="20:20" x14ac:dyDescent="0.35">
      <c r="T24721" s="44">
        <v>24720</v>
      </c>
    </row>
    <row r="24722" spans="20:20" x14ac:dyDescent="0.35">
      <c r="T24722" s="44">
        <v>24721</v>
      </c>
    </row>
    <row r="24723" spans="20:20" x14ac:dyDescent="0.35">
      <c r="T24723" s="44">
        <v>24722</v>
      </c>
    </row>
    <row r="24724" spans="20:20" x14ac:dyDescent="0.35">
      <c r="T24724" s="44">
        <v>24723</v>
      </c>
    </row>
    <row r="24725" spans="20:20" x14ac:dyDescent="0.35">
      <c r="T24725" s="44">
        <v>24724</v>
      </c>
    </row>
    <row r="24726" spans="20:20" x14ac:dyDescent="0.35">
      <c r="T24726" s="44">
        <v>24725</v>
      </c>
    </row>
    <row r="24727" spans="20:20" x14ac:dyDescent="0.35">
      <c r="T24727" s="44">
        <v>24726</v>
      </c>
    </row>
    <row r="24728" spans="20:20" x14ac:dyDescent="0.35">
      <c r="T24728" s="44">
        <v>24727</v>
      </c>
    </row>
    <row r="24729" spans="20:20" x14ac:dyDescent="0.35">
      <c r="T24729" s="44">
        <v>24728</v>
      </c>
    </row>
    <row r="24730" spans="20:20" x14ac:dyDescent="0.35">
      <c r="T24730" s="44">
        <v>24729</v>
      </c>
    </row>
    <row r="24731" spans="20:20" x14ac:dyDescent="0.35">
      <c r="T24731" s="44">
        <v>24730</v>
      </c>
    </row>
    <row r="24732" spans="20:20" x14ac:dyDescent="0.35">
      <c r="T24732" s="44">
        <v>24731</v>
      </c>
    </row>
    <row r="24733" spans="20:20" x14ac:dyDescent="0.35">
      <c r="T24733" s="44">
        <v>24732</v>
      </c>
    </row>
    <row r="24734" spans="20:20" x14ac:dyDescent="0.35">
      <c r="T24734" s="44">
        <v>24733</v>
      </c>
    </row>
    <row r="24735" spans="20:20" x14ac:dyDescent="0.35">
      <c r="T24735" s="44">
        <v>24734</v>
      </c>
    </row>
    <row r="24736" spans="20:20" x14ac:dyDescent="0.35">
      <c r="T24736" s="44">
        <v>24735</v>
      </c>
    </row>
    <row r="24737" spans="20:20" x14ac:dyDescent="0.35">
      <c r="T24737" s="44">
        <v>24736</v>
      </c>
    </row>
    <row r="24738" spans="20:20" x14ac:dyDescent="0.35">
      <c r="T24738" s="44">
        <v>24737</v>
      </c>
    </row>
    <row r="24739" spans="20:20" x14ac:dyDescent="0.35">
      <c r="T24739" s="44">
        <v>24738</v>
      </c>
    </row>
    <row r="24740" spans="20:20" x14ac:dyDescent="0.35">
      <c r="T24740" s="44">
        <v>24739</v>
      </c>
    </row>
    <row r="24741" spans="20:20" x14ac:dyDescent="0.35">
      <c r="T24741" s="44">
        <v>24740</v>
      </c>
    </row>
    <row r="24742" spans="20:20" x14ac:dyDescent="0.35">
      <c r="T24742" s="44">
        <v>24741</v>
      </c>
    </row>
    <row r="24743" spans="20:20" x14ac:dyDescent="0.35">
      <c r="T24743" s="44">
        <v>24742</v>
      </c>
    </row>
    <row r="24744" spans="20:20" x14ac:dyDescent="0.35">
      <c r="T24744" s="44">
        <v>24743</v>
      </c>
    </row>
    <row r="24745" spans="20:20" x14ac:dyDescent="0.35">
      <c r="T24745" s="44">
        <v>24744</v>
      </c>
    </row>
    <row r="24746" spans="20:20" x14ac:dyDescent="0.35">
      <c r="T24746" s="44">
        <v>24745</v>
      </c>
    </row>
    <row r="24747" spans="20:20" x14ac:dyDescent="0.35">
      <c r="T24747" s="44">
        <v>24746</v>
      </c>
    </row>
    <row r="24748" spans="20:20" x14ac:dyDescent="0.35">
      <c r="T24748" s="44">
        <v>24747</v>
      </c>
    </row>
    <row r="24749" spans="20:20" x14ac:dyDescent="0.35">
      <c r="T24749" s="44">
        <v>24748</v>
      </c>
    </row>
    <row r="24750" spans="20:20" x14ac:dyDescent="0.35">
      <c r="T24750" s="44">
        <v>24749</v>
      </c>
    </row>
    <row r="24751" spans="20:20" x14ac:dyDescent="0.35">
      <c r="T24751" s="44">
        <v>24750</v>
      </c>
    </row>
    <row r="24752" spans="20:20" x14ac:dyDescent="0.35">
      <c r="T24752" s="44">
        <v>24751</v>
      </c>
    </row>
    <row r="24753" spans="20:20" x14ac:dyDescent="0.35">
      <c r="T24753" s="44">
        <v>24752</v>
      </c>
    </row>
    <row r="24754" spans="20:20" x14ac:dyDescent="0.35">
      <c r="T24754" s="44">
        <v>24753</v>
      </c>
    </row>
    <row r="24755" spans="20:20" x14ac:dyDescent="0.35">
      <c r="T24755" s="44">
        <v>24754</v>
      </c>
    </row>
    <row r="24756" spans="20:20" x14ac:dyDescent="0.35">
      <c r="T24756" s="44">
        <v>24755</v>
      </c>
    </row>
    <row r="24757" spans="20:20" x14ac:dyDescent="0.35">
      <c r="T24757" s="44">
        <v>24756</v>
      </c>
    </row>
    <row r="24758" spans="20:20" x14ac:dyDescent="0.35">
      <c r="T24758" s="44">
        <v>24757</v>
      </c>
    </row>
    <row r="24759" spans="20:20" x14ac:dyDescent="0.35">
      <c r="T24759" s="44">
        <v>24758</v>
      </c>
    </row>
    <row r="24760" spans="20:20" x14ac:dyDescent="0.35">
      <c r="T24760" s="44">
        <v>24759</v>
      </c>
    </row>
    <row r="24761" spans="20:20" x14ac:dyDescent="0.35">
      <c r="T24761" s="44">
        <v>24760</v>
      </c>
    </row>
    <row r="24762" spans="20:20" x14ac:dyDescent="0.35">
      <c r="T24762" s="44">
        <v>24761</v>
      </c>
    </row>
    <row r="24763" spans="20:20" x14ac:dyDescent="0.35">
      <c r="T24763" s="44">
        <v>24762</v>
      </c>
    </row>
    <row r="24764" spans="20:20" x14ac:dyDescent="0.35">
      <c r="T24764" s="44">
        <v>24763</v>
      </c>
    </row>
    <row r="24765" spans="20:20" x14ac:dyDescent="0.35">
      <c r="T24765" s="44">
        <v>24764</v>
      </c>
    </row>
    <row r="24766" spans="20:20" x14ac:dyDescent="0.35">
      <c r="T24766" s="44">
        <v>24765</v>
      </c>
    </row>
    <row r="24767" spans="20:20" x14ac:dyDescent="0.35">
      <c r="T24767" s="44">
        <v>24766</v>
      </c>
    </row>
    <row r="24768" spans="20:20" x14ac:dyDescent="0.35">
      <c r="T24768" s="44">
        <v>24767</v>
      </c>
    </row>
    <row r="24769" spans="20:20" x14ac:dyDescent="0.35">
      <c r="T24769" s="44">
        <v>24768</v>
      </c>
    </row>
    <row r="24770" spans="20:20" x14ac:dyDescent="0.35">
      <c r="T24770" s="44">
        <v>24769</v>
      </c>
    </row>
    <row r="24771" spans="20:20" x14ac:dyDescent="0.35">
      <c r="T24771" s="44">
        <v>24770</v>
      </c>
    </row>
    <row r="24772" spans="20:20" x14ac:dyDescent="0.35">
      <c r="T24772" s="44">
        <v>24771</v>
      </c>
    </row>
    <row r="24773" spans="20:20" x14ac:dyDescent="0.35">
      <c r="T24773" s="44">
        <v>24772</v>
      </c>
    </row>
    <row r="24774" spans="20:20" x14ac:dyDescent="0.35">
      <c r="T24774" s="44">
        <v>24773</v>
      </c>
    </row>
    <row r="24775" spans="20:20" x14ac:dyDescent="0.35">
      <c r="T24775" s="44">
        <v>24774</v>
      </c>
    </row>
    <row r="24776" spans="20:20" x14ac:dyDescent="0.35">
      <c r="T24776" s="44">
        <v>24775</v>
      </c>
    </row>
    <row r="24777" spans="20:20" x14ac:dyDescent="0.35">
      <c r="T24777" s="44">
        <v>24776</v>
      </c>
    </row>
    <row r="24778" spans="20:20" x14ac:dyDescent="0.35">
      <c r="T24778" s="44">
        <v>24777</v>
      </c>
    </row>
    <row r="24779" spans="20:20" x14ac:dyDescent="0.35">
      <c r="T24779" s="44">
        <v>24778</v>
      </c>
    </row>
    <row r="24780" spans="20:20" x14ac:dyDescent="0.35">
      <c r="T24780" s="44">
        <v>24779</v>
      </c>
    </row>
    <row r="24781" spans="20:20" x14ac:dyDescent="0.35">
      <c r="T24781" s="44">
        <v>24780</v>
      </c>
    </row>
    <row r="24782" spans="20:20" x14ac:dyDescent="0.35">
      <c r="T24782" s="44">
        <v>24781</v>
      </c>
    </row>
    <row r="24783" spans="20:20" x14ac:dyDescent="0.35">
      <c r="T24783" s="44">
        <v>24782</v>
      </c>
    </row>
    <row r="24784" spans="20:20" x14ac:dyDescent="0.35">
      <c r="T24784" s="44">
        <v>24783</v>
      </c>
    </row>
    <row r="24785" spans="20:20" x14ac:dyDescent="0.35">
      <c r="T24785" s="44">
        <v>24784</v>
      </c>
    </row>
    <row r="24786" spans="20:20" x14ac:dyDescent="0.35">
      <c r="T24786" s="44">
        <v>24785</v>
      </c>
    </row>
    <row r="24787" spans="20:20" x14ac:dyDescent="0.35">
      <c r="T24787" s="44">
        <v>24786</v>
      </c>
    </row>
    <row r="24788" spans="20:20" x14ac:dyDescent="0.35">
      <c r="T24788" s="44">
        <v>24787</v>
      </c>
    </row>
    <row r="24789" spans="20:20" x14ac:dyDescent="0.35">
      <c r="T24789" s="44">
        <v>24788</v>
      </c>
    </row>
    <row r="24790" spans="20:20" x14ac:dyDescent="0.35">
      <c r="T24790" s="44">
        <v>24789</v>
      </c>
    </row>
    <row r="24791" spans="20:20" x14ac:dyDescent="0.35">
      <c r="T24791" s="44">
        <v>24790</v>
      </c>
    </row>
    <row r="24792" spans="20:20" x14ac:dyDescent="0.35">
      <c r="T24792" s="44">
        <v>24791</v>
      </c>
    </row>
    <row r="24793" spans="20:20" x14ac:dyDescent="0.35">
      <c r="T24793" s="44">
        <v>24792</v>
      </c>
    </row>
    <row r="24794" spans="20:20" x14ac:dyDescent="0.35">
      <c r="T24794" s="44">
        <v>24793</v>
      </c>
    </row>
    <row r="24795" spans="20:20" x14ac:dyDescent="0.35">
      <c r="T24795" s="44">
        <v>24794</v>
      </c>
    </row>
    <row r="24796" spans="20:20" x14ac:dyDescent="0.35">
      <c r="T24796" s="44">
        <v>24795</v>
      </c>
    </row>
    <row r="24797" spans="20:20" x14ac:dyDescent="0.35">
      <c r="T24797" s="44">
        <v>24796</v>
      </c>
    </row>
    <row r="24798" spans="20:20" x14ac:dyDescent="0.35">
      <c r="T24798" s="44">
        <v>24797</v>
      </c>
    </row>
    <row r="24799" spans="20:20" x14ac:dyDescent="0.35">
      <c r="T24799" s="44">
        <v>24798</v>
      </c>
    </row>
    <row r="24800" spans="20:20" x14ac:dyDescent="0.35">
      <c r="T24800" s="44">
        <v>24799</v>
      </c>
    </row>
    <row r="24801" spans="20:20" x14ac:dyDescent="0.35">
      <c r="T24801" s="44">
        <v>24800</v>
      </c>
    </row>
    <row r="24802" spans="20:20" x14ac:dyDescent="0.35">
      <c r="T24802" s="44">
        <v>24801</v>
      </c>
    </row>
    <row r="24803" spans="20:20" x14ac:dyDescent="0.35">
      <c r="T24803" s="44">
        <v>24802</v>
      </c>
    </row>
    <row r="24804" spans="20:20" x14ac:dyDescent="0.35">
      <c r="T24804" s="44">
        <v>24803</v>
      </c>
    </row>
    <row r="24805" spans="20:20" x14ac:dyDescent="0.35">
      <c r="T24805" s="44">
        <v>24804</v>
      </c>
    </row>
    <row r="24806" spans="20:20" x14ac:dyDescent="0.35">
      <c r="T24806" s="44">
        <v>24805</v>
      </c>
    </row>
    <row r="24807" spans="20:20" x14ac:dyDescent="0.35">
      <c r="T24807" s="44">
        <v>24806</v>
      </c>
    </row>
    <row r="24808" spans="20:20" x14ac:dyDescent="0.35">
      <c r="T24808" s="44">
        <v>24807</v>
      </c>
    </row>
    <row r="24809" spans="20:20" x14ac:dyDescent="0.35">
      <c r="T24809" s="44">
        <v>24808</v>
      </c>
    </row>
    <row r="24810" spans="20:20" x14ac:dyDescent="0.35">
      <c r="T24810" s="44">
        <v>24809</v>
      </c>
    </row>
    <row r="24811" spans="20:20" x14ac:dyDescent="0.35">
      <c r="T24811" s="44">
        <v>24810</v>
      </c>
    </row>
    <row r="24812" spans="20:20" x14ac:dyDescent="0.35">
      <c r="T24812" s="44">
        <v>24811</v>
      </c>
    </row>
    <row r="24813" spans="20:20" x14ac:dyDescent="0.35">
      <c r="T24813" s="44">
        <v>24812</v>
      </c>
    </row>
    <row r="24814" spans="20:20" x14ac:dyDescent="0.35">
      <c r="T24814" s="44">
        <v>24813</v>
      </c>
    </row>
    <row r="24815" spans="20:20" x14ac:dyDescent="0.35">
      <c r="T24815" s="44">
        <v>24814</v>
      </c>
    </row>
    <row r="24816" spans="20:20" x14ac:dyDescent="0.35">
      <c r="T24816" s="44">
        <v>24815</v>
      </c>
    </row>
    <row r="24817" spans="20:20" x14ac:dyDescent="0.35">
      <c r="T24817" s="44">
        <v>24816</v>
      </c>
    </row>
    <row r="24818" spans="20:20" x14ac:dyDescent="0.35">
      <c r="T24818" s="44">
        <v>24817</v>
      </c>
    </row>
    <row r="24819" spans="20:20" x14ac:dyDescent="0.35">
      <c r="T24819" s="44">
        <v>24818</v>
      </c>
    </row>
    <row r="24820" spans="20:20" x14ac:dyDescent="0.35">
      <c r="T24820" s="44">
        <v>24819</v>
      </c>
    </row>
    <row r="24821" spans="20:20" x14ac:dyDescent="0.35">
      <c r="T24821" s="44">
        <v>24820</v>
      </c>
    </row>
    <row r="24822" spans="20:20" x14ac:dyDescent="0.35">
      <c r="T24822" s="44">
        <v>24821</v>
      </c>
    </row>
    <row r="24823" spans="20:20" x14ac:dyDescent="0.35">
      <c r="T24823" s="44">
        <v>24822</v>
      </c>
    </row>
    <row r="24824" spans="20:20" x14ac:dyDescent="0.35">
      <c r="T24824" s="44">
        <v>24823</v>
      </c>
    </row>
    <row r="24825" spans="20:20" x14ac:dyDescent="0.35">
      <c r="T24825" s="44">
        <v>24824</v>
      </c>
    </row>
    <row r="24826" spans="20:20" x14ac:dyDescent="0.35">
      <c r="T24826" s="44">
        <v>24825</v>
      </c>
    </row>
    <row r="24827" spans="20:20" x14ac:dyDescent="0.35">
      <c r="T24827" s="44">
        <v>24826</v>
      </c>
    </row>
    <row r="24828" spans="20:20" x14ac:dyDescent="0.35">
      <c r="T24828" s="44">
        <v>24827</v>
      </c>
    </row>
    <row r="24829" spans="20:20" x14ac:dyDescent="0.35">
      <c r="T24829" s="44">
        <v>24828</v>
      </c>
    </row>
    <row r="24830" spans="20:20" x14ac:dyDescent="0.35">
      <c r="T24830" s="44">
        <v>24829</v>
      </c>
    </row>
    <row r="24831" spans="20:20" x14ac:dyDescent="0.35">
      <c r="T24831" s="44">
        <v>24830</v>
      </c>
    </row>
    <row r="24832" spans="20:20" x14ac:dyDescent="0.35">
      <c r="T24832" s="44">
        <v>24831</v>
      </c>
    </row>
    <row r="24833" spans="20:20" x14ac:dyDescent="0.35">
      <c r="T24833" s="44">
        <v>24832</v>
      </c>
    </row>
    <row r="24834" spans="20:20" x14ac:dyDescent="0.35">
      <c r="T24834" s="44">
        <v>24833</v>
      </c>
    </row>
    <row r="24835" spans="20:20" x14ac:dyDescent="0.35">
      <c r="T24835" s="44">
        <v>24834</v>
      </c>
    </row>
    <row r="24836" spans="20:20" x14ac:dyDescent="0.35">
      <c r="T24836" s="44">
        <v>24835</v>
      </c>
    </row>
    <row r="24837" spans="20:20" x14ac:dyDescent="0.35">
      <c r="T24837" s="44">
        <v>24836</v>
      </c>
    </row>
    <row r="24838" spans="20:20" x14ac:dyDescent="0.35">
      <c r="T24838" s="44">
        <v>24837</v>
      </c>
    </row>
    <row r="24839" spans="20:20" x14ac:dyDescent="0.35">
      <c r="T24839" s="44">
        <v>24838</v>
      </c>
    </row>
    <row r="24840" spans="20:20" x14ac:dyDescent="0.35">
      <c r="T24840" s="44">
        <v>24839</v>
      </c>
    </row>
    <row r="24841" spans="20:20" x14ac:dyDescent="0.35">
      <c r="T24841" s="44">
        <v>24840</v>
      </c>
    </row>
    <row r="24842" spans="20:20" x14ac:dyDescent="0.35">
      <c r="T24842" s="44">
        <v>24841</v>
      </c>
    </row>
    <row r="24843" spans="20:20" x14ac:dyDescent="0.35">
      <c r="T24843" s="44">
        <v>24842</v>
      </c>
    </row>
    <row r="24844" spans="20:20" x14ac:dyDescent="0.35">
      <c r="T24844" s="44">
        <v>24843</v>
      </c>
    </row>
    <row r="24845" spans="20:20" x14ac:dyDescent="0.35">
      <c r="T24845" s="44">
        <v>24844</v>
      </c>
    </row>
    <row r="24846" spans="20:20" x14ac:dyDescent="0.35">
      <c r="T24846" s="44">
        <v>24845</v>
      </c>
    </row>
    <row r="24847" spans="20:20" x14ac:dyDescent="0.35">
      <c r="T24847" s="44">
        <v>24846</v>
      </c>
    </row>
    <row r="24848" spans="20:20" x14ac:dyDescent="0.35">
      <c r="T24848" s="44">
        <v>24847</v>
      </c>
    </row>
    <row r="24849" spans="20:20" x14ac:dyDescent="0.35">
      <c r="T24849" s="44">
        <v>24848</v>
      </c>
    </row>
    <row r="24850" spans="20:20" x14ac:dyDescent="0.35">
      <c r="T24850" s="44">
        <v>24849</v>
      </c>
    </row>
    <row r="24851" spans="20:20" x14ac:dyDescent="0.35">
      <c r="T24851" s="44">
        <v>24850</v>
      </c>
    </row>
    <row r="24852" spans="20:20" x14ac:dyDescent="0.35">
      <c r="T24852" s="44">
        <v>24851</v>
      </c>
    </row>
    <row r="24853" spans="20:20" x14ac:dyDescent="0.35">
      <c r="T24853" s="44">
        <v>24852</v>
      </c>
    </row>
    <row r="24854" spans="20:20" x14ac:dyDescent="0.35">
      <c r="T24854" s="44">
        <v>24853</v>
      </c>
    </row>
    <row r="24855" spans="20:20" x14ac:dyDescent="0.35">
      <c r="T24855" s="44">
        <v>24854</v>
      </c>
    </row>
    <row r="24856" spans="20:20" x14ac:dyDescent="0.35">
      <c r="T24856" s="44">
        <v>24855</v>
      </c>
    </row>
    <row r="24857" spans="20:20" x14ac:dyDescent="0.35">
      <c r="T24857" s="44">
        <v>24856</v>
      </c>
    </row>
    <row r="24858" spans="20:20" x14ac:dyDescent="0.35">
      <c r="T24858" s="44">
        <v>24857</v>
      </c>
    </row>
    <row r="24859" spans="20:20" x14ac:dyDescent="0.35">
      <c r="T24859" s="44">
        <v>24858</v>
      </c>
    </row>
    <row r="24860" spans="20:20" x14ac:dyDescent="0.35">
      <c r="T24860" s="44">
        <v>24859</v>
      </c>
    </row>
    <row r="24861" spans="20:20" x14ac:dyDescent="0.35">
      <c r="T24861" s="44">
        <v>24860</v>
      </c>
    </row>
    <row r="24862" spans="20:20" x14ac:dyDescent="0.35">
      <c r="T24862" s="44">
        <v>24861</v>
      </c>
    </row>
    <row r="24863" spans="20:20" x14ac:dyDescent="0.35">
      <c r="T24863" s="44">
        <v>24862</v>
      </c>
    </row>
    <row r="24864" spans="20:20" x14ac:dyDescent="0.35">
      <c r="T24864" s="44">
        <v>24863</v>
      </c>
    </row>
    <row r="24865" spans="20:20" x14ac:dyDescent="0.35">
      <c r="T24865" s="44">
        <v>24864</v>
      </c>
    </row>
    <row r="24866" spans="20:20" x14ac:dyDescent="0.35">
      <c r="T24866" s="44">
        <v>24865</v>
      </c>
    </row>
    <row r="24867" spans="20:20" x14ac:dyDescent="0.35">
      <c r="T24867" s="44">
        <v>24866</v>
      </c>
    </row>
    <row r="24868" spans="20:20" x14ac:dyDescent="0.35">
      <c r="T24868" s="44">
        <v>24867</v>
      </c>
    </row>
    <row r="24869" spans="20:20" x14ac:dyDescent="0.35">
      <c r="T24869" s="44">
        <v>24868</v>
      </c>
    </row>
    <row r="24870" spans="20:20" x14ac:dyDescent="0.35">
      <c r="T24870" s="44">
        <v>24869</v>
      </c>
    </row>
    <row r="24871" spans="20:20" x14ac:dyDescent="0.35">
      <c r="T24871" s="44">
        <v>24870</v>
      </c>
    </row>
    <row r="24872" spans="20:20" x14ac:dyDescent="0.35">
      <c r="T24872" s="44">
        <v>24871</v>
      </c>
    </row>
    <row r="24873" spans="20:20" x14ac:dyDescent="0.35">
      <c r="T24873" s="44">
        <v>24872</v>
      </c>
    </row>
    <row r="24874" spans="20:20" x14ac:dyDescent="0.35">
      <c r="T24874" s="44">
        <v>24873</v>
      </c>
    </row>
    <row r="24875" spans="20:20" x14ac:dyDescent="0.35">
      <c r="T24875" s="44">
        <v>24874</v>
      </c>
    </row>
    <row r="24876" spans="20:20" x14ac:dyDescent="0.35">
      <c r="T24876" s="44">
        <v>24875</v>
      </c>
    </row>
    <row r="24877" spans="20:20" x14ac:dyDescent="0.35">
      <c r="T24877" s="44">
        <v>24876</v>
      </c>
    </row>
    <row r="24878" spans="20:20" x14ac:dyDescent="0.35">
      <c r="T24878" s="44">
        <v>24877</v>
      </c>
    </row>
    <row r="24879" spans="20:20" x14ac:dyDescent="0.35">
      <c r="T24879" s="44">
        <v>24878</v>
      </c>
    </row>
    <row r="24880" spans="20:20" x14ac:dyDescent="0.35">
      <c r="T24880" s="44">
        <v>24879</v>
      </c>
    </row>
    <row r="24881" spans="20:20" x14ac:dyDescent="0.35">
      <c r="T24881" s="44">
        <v>24880</v>
      </c>
    </row>
    <row r="24882" spans="20:20" x14ac:dyDescent="0.35">
      <c r="T24882" s="44">
        <v>24881</v>
      </c>
    </row>
    <row r="24883" spans="20:20" x14ac:dyDescent="0.35">
      <c r="T24883" s="44">
        <v>24882</v>
      </c>
    </row>
    <row r="24884" spans="20:20" x14ac:dyDescent="0.35">
      <c r="T24884" s="44">
        <v>24883</v>
      </c>
    </row>
    <row r="24885" spans="20:20" x14ac:dyDescent="0.35">
      <c r="T24885" s="44">
        <v>24884</v>
      </c>
    </row>
    <row r="24886" spans="20:20" x14ac:dyDescent="0.35">
      <c r="T24886" s="44">
        <v>24885</v>
      </c>
    </row>
    <row r="24887" spans="20:20" x14ac:dyDescent="0.35">
      <c r="T24887" s="44">
        <v>24886</v>
      </c>
    </row>
    <row r="24888" spans="20:20" x14ac:dyDescent="0.35">
      <c r="T24888" s="44">
        <v>24887</v>
      </c>
    </row>
    <row r="24889" spans="20:20" x14ac:dyDescent="0.35">
      <c r="T24889" s="44">
        <v>24888</v>
      </c>
    </row>
    <row r="24890" spans="20:20" x14ac:dyDescent="0.35">
      <c r="T24890" s="44">
        <v>24889</v>
      </c>
    </row>
    <row r="24891" spans="20:20" x14ac:dyDescent="0.35">
      <c r="T24891" s="44">
        <v>24890</v>
      </c>
    </row>
    <row r="24892" spans="20:20" x14ac:dyDescent="0.35">
      <c r="T24892" s="44">
        <v>24891</v>
      </c>
    </row>
    <row r="24893" spans="20:20" x14ac:dyDescent="0.35">
      <c r="T24893" s="44">
        <v>24892</v>
      </c>
    </row>
    <row r="24894" spans="20:20" x14ac:dyDescent="0.35">
      <c r="T24894" s="44">
        <v>24893</v>
      </c>
    </row>
    <row r="24895" spans="20:20" x14ac:dyDescent="0.35">
      <c r="T24895" s="44">
        <v>24894</v>
      </c>
    </row>
    <row r="24896" spans="20:20" x14ac:dyDescent="0.35">
      <c r="T24896" s="44">
        <v>24895</v>
      </c>
    </row>
    <row r="24897" spans="20:20" x14ac:dyDescent="0.35">
      <c r="T24897" s="44">
        <v>24896</v>
      </c>
    </row>
    <row r="24898" spans="20:20" x14ac:dyDescent="0.35">
      <c r="T24898" s="44">
        <v>24897</v>
      </c>
    </row>
    <row r="24899" spans="20:20" x14ac:dyDescent="0.35">
      <c r="T24899" s="44">
        <v>24898</v>
      </c>
    </row>
    <row r="24900" spans="20:20" x14ac:dyDescent="0.35">
      <c r="T24900" s="44">
        <v>24899</v>
      </c>
    </row>
    <row r="24901" spans="20:20" x14ac:dyDescent="0.35">
      <c r="T24901" s="44">
        <v>24900</v>
      </c>
    </row>
    <row r="24902" spans="20:20" x14ac:dyDescent="0.35">
      <c r="T24902" s="44">
        <v>24901</v>
      </c>
    </row>
    <row r="24903" spans="20:20" x14ac:dyDescent="0.35">
      <c r="T24903" s="44">
        <v>24902</v>
      </c>
    </row>
    <row r="24904" spans="20:20" x14ac:dyDescent="0.35">
      <c r="T24904" s="44">
        <v>24903</v>
      </c>
    </row>
    <row r="24905" spans="20:20" x14ac:dyDescent="0.35">
      <c r="T24905" s="44">
        <v>24904</v>
      </c>
    </row>
    <row r="24906" spans="20:20" x14ac:dyDescent="0.35">
      <c r="T24906" s="44">
        <v>24905</v>
      </c>
    </row>
    <row r="24907" spans="20:20" x14ac:dyDescent="0.35">
      <c r="T24907" s="44">
        <v>24906</v>
      </c>
    </row>
    <row r="24908" spans="20:20" x14ac:dyDescent="0.35">
      <c r="T24908" s="44">
        <v>24907</v>
      </c>
    </row>
    <row r="24909" spans="20:20" x14ac:dyDescent="0.35">
      <c r="T24909" s="44">
        <v>24908</v>
      </c>
    </row>
    <row r="24910" spans="20:20" x14ac:dyDescent="0.35">
      <c r="T24910" s="44">
        <v>24909</v>
      </c>
    </row>
    <row r="24911" spans="20:20" x14ac:dyDescent="0.35">
      <c r="T24911" s="44">
        <v>24910</v>
      </c>
    </row>
    <row r="24912" spans="20:20" x14ac:dyDescent="0.35">
      <c r="T24912" s="44">
        <v>24911</v>
      </c>
    </row>
    <row r="24913" spans="20:20" x14ac:dyDescent="0.35">
      <c r="T24913" s="44">
        <v>24912</v>
      </c>
    </row>
    <row r="24914" spans="20:20" x14ac:dyDescent="0.35">
      <c r="T24914" s="44">
        <v>24913</v>
      </c>
    </row>
    <row r="24915" spans="20:20" x14ac:dyDescent="0.35">
      <c r="T24915" s="44">
        <v>24914</v>
      </c>
    </row>
    <row r="24916" spans="20:20" x14ac:dyDescent="0.35">
      <c r="T24916" s="44">
        <v>24915</v>
      </c>
    </row>
    <row r="24917" spans="20:20" x14ac:dyDescent="0.35">
      <c r="T24917" s="44">
        <v>24916</v>
      </c>
    </row>
    <row r="24918" spans="20:20" x14ac:dyDescent="0.35">
      <c r="T24918" s="44">
        <v>24917</v>
      </c>
    </row>
    <row r="24919" spans="20:20" x14ac:dyDescent="0.35">
      <c r="T24919" s="44">
        <v>24918</v>
      </c>
    </row>
    <row r="24920" spans="20:20" x14ac:dyDescent="0.35">
      <c r="T24920" s="44">
        <v>24919</v>
      </c>
    </row>
    <row r="24921" spans="20:20" x14ac:dyDescent="0.35">
      <c r="T24921" s="44">
        <v>24920</v>
      </c>
    </row>
    <row r="24922" spans="20:20" x14ac:dyDescent="0.35">
      <c r="T24922" s="44">
        <v>24921</v>
      </c>
    </row>
    <row r="24923" spans="20:20" x14ac:dyDescent="0.35">
      <c r="T24923" s="44">
        <v>24922</v>
      </c>
    </row>
    <row r="24924" spans="20:20" x14ac:dyDescent="0.35">
      <c r="T24924" s="44">
        <v>24923</v>
      </c>
    </row>
    <row r="24925" spans="20:20" x14ac:dyDescent="0.35">
      <c r="T24925" s="44">
        <v>24924</v>
      </c>
    </row>
    <row r="24926" spans="20:20" x14ac:dyDescent="0.35">
      <c r="T24926" s="44">
        <v>24925</v>
      </c>
    </row>
    <row r="24927" spans="20:20" x14ac:dyDescent="0.35">
      <c r="T24927" s="44">
        <v>24926</v>
      </c>
    </row>
    <row r="24928" spans="20:20" x14ac:dyDescent="0.35">
      <c r="T24928" s="44">
        <v>24927</v>
      </c>
    </row>
    <row r="24929" spans="20:20" x14ac:dyDescent="0.35">
      <c r="T24929" s="44">
        <v>24928</v>
      </c>
    </row>
    <row r="24930" spans="20:20" x14ac:dyDescent="0.35">
      <c r="T24930" s="44">
        <v>24929</v>
      </c>
    </row>
    <row r="24931" spans="20:20" x14ac:dyDescent="0.35">
      <c r="T24931" s="44">
        <v>24930</v>
      </c>
    </row>
    <row r="24932" spans="20:20" x14ac:dyDescent="0.35">
      <c r="T24932" s="44">
        <v>24931</v>
      </c>
    </row>
    <row r="24933" spans="20:20" x14ac:dyDescent="0.35">
      <c r="T24933" s="44">
        <v>24932</v>
      </c>
    </row>
    <row r="24934" spans="20:20" x14ac:dyDescent="0.35">
      <c r="T24934" s="44">
        <v>24933</v>
      </c>
    </row>
    <row r="24935" spans="20:20" x14ac:dyDescent="0.35">
      <c r="T24935" s="44">
        <v>24934</v>
      </c>
    </row>
    <row r="24936" spans="20:20" x14ac:dyDescent="0.35">
      <c r="T24936" s="44">
        <v>24935</v>
      </c>
    </row>
    <row r="24937" spans="20:20" x14ac:dyDescent="0.35">
      <c r="T24937" s="44">
        <v>24936</v>
      </c>
    </row>
    <row r="24938" spans="20:20" x14ac:dyDescent="0.35">
      <c r="T24938" s="44">
        <v>24937</v>
      </c>
    </row>
    <row r="24939" spans="20:20" x14ac:dyDescent="0.35">
      <c r="T24939" s="44">
        <v>24938</v>
      </c>
    </row>
    <row r="24940" spans="20:20" x14ac:dyDescent="0.35">
      <c r="T24940" s="44">
        <v>24939</v>
      </c>
    </row>
    <row r="24941" spans="20:20" x14ac:dyDescent="0.35">
      <c r="T24941" s="44">
        <v>24940</v>
      </c>
    </row>
    <row r="24942" spans="20:20" x14ac:dyDescent="0.35">
      <c r="T24942" s="44">
        <v>24941</v>
      </c>
    </row>
    <row r="24943" spans="20:20" x14ac:dyDescent="0.35">
      <c r="T24943" s="44">
        <v>24942</v>
      </c>
    </row>
    <row r="24944" spans="20:20" x14ac:dyDescent="0.35">
      <c r="T24944" s="44">
        <v>24943</v>
      </c>
    </row>
    <row r="24945" spans="20:20" x14ac:dyDescent="0.35">
      <c r="T24945" s="44">
        <v>24944</v>
      </c>
    </row>
    <row r="24946" spans="20:20" x14ac:dyDescent="0.35">
      <c r="T24946" s="44">
        <v>24945</v>
      </c>
    </row>
    <row r="24947" spans="20:20" x14ac:dyDescent="0.35">
      <c r="T24947" s="44">
        <v>24946</v>
      </c>
    </row>
    <row r="24948" spans="20:20" x14ac:dyDescent="0.35">
      <c r="T24948" s="44">
        <v>24947</v>
      </c>
    </row>
    <row r="24949" spans="20:20" x14ac:dyDescent="0.35">
      <c r="T24949" s="44">
        <v>24948</v>
      </c>
    </row>
    <row r="24950" spans="20:20" x14ac:dyDescent="0.35">
      <c r="T24950" s="44">
        <v>24949</v>
      </c>
    </row>
    <row r="24951" spans="20:20" x14ac:dyDescent="0.35">
      <c r="T24951" s="44">
        <v>24950</v>
      </c>
    </row>
    <row r="24952" spans="20:20" x14ac:dyDescent="0.35">
      <c r="T24952" s="44">
        <v>24951</v>
      </c>
    </row>
    <row r="24953" spans="20:20" x14ac:dyDescent="0.35">
      <c r="T24953" s="44">
        <v>24952</v>
      </c>
    </row>
    <row r="24954" spans="20:20" x14ac:dyDescent="0.35">
      <c r="T24954" s="44">
        <v>24953</v>
      </c>
    </row>
    <row r="24955" spans="20:20" x14ac:dyDescent="0.35">
      <c r="T24955" s="44">
        <v>24954</v>
      </c>
    </row>
    <row r="24956" spans="20:20" x14ac:dyDescent="0.35">
      <c r="T24956" s="44">
        <v>24955</v>
      </c>
    </row>
    <row r="24957" spans="20:20" x14ac:dyDescent="0.35">
      <c r="T24957" s="44">
        <v>24956</v>
      </c>
    </row>
    <row r="24958" spans="20:20" x14ac:dyDescent="0.35">
      <c r="T24958" s="44">
        <v>24957</v>
      </c>
    </row>
    <row r="24959" spans="20:20" x14ac:dyDescent="0.35">
      <c r="T24959" s="44">
        <v>24958</v>
      </c>
    </row>
    <row r="24960" spans="20:20" x14ac:dyDescent="0.35">
      <c r="T24960" s="44">
        <v>24959</v>
      </c>
    </row>
    <row r="24961" spans="20:20" x14ac:dyDescent="0.35">
      <c r="T24961" s="44">
        <v>24960</v>
      </c>
    </row>
    <row r="24962" spans="20:20" x14ac:dyDescent="0.35">
      <c r="T24962" s="44">
        <v>24961</v>
      </c>
    </row>
    <row r="24963" spans="20:20" x14ac:dyDescent="0.35">
      <c r="T24963" s="44">
        <v>24962</v>
      </c>
    </row>
    <row r="24964" spans="20:20" x14ac:dyDescent="0.35">
      <c r="T24964" s="44">
        <v>24963</v>
      </c>
    </row>
    <row r="24965" spans="20:20" x14ac:dyDescent="0.35">
      <c r="T24965" s="44">
        <v>24964</v>
      </c>
    </row>
    <row r="24966" spans="20:20" x14ac:dyDescent="0.35">
      <c r="T24966" s="44">
        <v>24965</v>
      </c>
    </row>
    <row r="24967" spans="20:20" x14ac:dyDescent="0.35">
      <c r="T24967" s="44">
        <v>24966</v>
      </c>
    </row>
    <row r="24968" spans="20:20" x14ac:dyDescent="0.35">
      <c r="T24968" s="44">
        <v>24967</v>
      </c>
    </row>
    <row r="24969" spans="20:20" x14ac:dyDescent="0.35">
      <c r="T24969" s="44">
        <v>24968</v>
      </c>
    </row>
    <row r="24970" spans="20:20" x14ac:dyDescent="0.35">
      <c r="T24970" s="44">
        <v>24969</v>
      </c>
    </row>
    <row r="24971" spans="20:20" x14ac:dyDescent="0.35">
      <c r="T24971" s="44">
        <v>24970</v>
      </c>
    </row>
    <row r="24972" spans="20:20" x14ac:dyDescent="0.35">
      <c r="T24972" s="44">
        <v>24971</v>
      </c>
    </row>
    <row r="24973" spans="20:20" x14ac:dyDescent="0.35">
      <c r="T24973" s="44">
        <v>24972</v>
      </c>
    </row>
    <row r="24974" spans="20:20" x14ac:dyDescent="0.35">
      <c r="T24974" s="44">
        <v>24973</v>
      </c>
    </row>
    <row r="24975" spans="20:20" x14ac:dyDescent="0.35">
      <c r="T24975" s="44">
        <v>24974</v>
      </c>
    </row>
    <row r="24976" spans="20:20" x14ac:dyDescent="0.35">
      <c r="T24976" s="44">
        <v>24975</v>
      </c>
    </row>
    <row r="24977" spans="20:20" x14ac:dyDescent="0.35">
      <c r="T24977" s="44">
        <v>24976</v>
      </c>
    </row>
    <row r="24978" spans="20:20" x14ac:dyDescent="0.35">
      <c r="T24978" s="44">
        <v>24977</v>
      </c>
    </row>
    <row r="24979" spans="20:20" x14ac:dyDescent="0.35">
      <c r="T24979" s="44">
        <v>24978</v>
      </c>
    </row>
    <row r="24980" spans="20:20" x14ac:dyDescent="0.35">
      <c r="T24980" s="44">
        <v>24979</v>
      </c>
    </row>
    <row r="24981" spans="20:20" x14ac:dyDescent="0.35">
      <c r="T24981" s="44">
        <v>24980</v>
      </c>
    </row>
    <row r="24982" spans="20:20" x14ac:dyDescent="0.35">
      <c r="T24982" s="44">
        <v>24981</v>
      </c>
    </row>
    <row r="24983" spans="20:20" x14ac:dyDescent="0.35">
      <c r="T24983" s="44">
        <v>24982</v>
      </c>
    </row>
    <row r="24984" spans="20:20" x14ac:dyDescent="0.35">
      <c r="T24984" s="44">
        <v>24983</v>
      </c>
    </row>
    <row r="24985" spans="20:20" x14ac:dyDescent="0.35">
      <c r="T24985" s="44">
        <v>24984</v>
      </c>
    </row>
    <row r="24986" spans="20:20" x14ac:dyDescent="0.35">
      <c r="T24986" s="44">
        <v>24985</v>
      </c>
    </row>
    <row r="24987" spans="20:20" x14ac:dyDescent="0.35">
      <c r="T24987" s="44">
        <v>24986</v>
      </c>
    </row>
    <row r="24988" spans="20:20" x14ac:dyDescent="0.35">
      <c r="T24988" s="44">
        <v>24987</v>
      </c>
    </row>
    <row r="24989" spans="20:20" x14ac:dyDescent="0.35">
      <c r="T24989" s="44">
        <v>24988</v>
      </c>
    </row>
    <row r="24990" spans="20:20" x14ac:dyDescent="0.35">
      <c r="T24990" s="44">
        <v>24989</v>
      </c>
    </row>
    <row r="24991" spans="20:20" x14ac:dyDescent="0.35">
      <c r="T24991" s="44">
        <v>24990</v>
      </c>
    </row>
    <row r="24992" spans="20:20" x14ac:dyDescent="0.35">
      <c r="T24992" s="44">
        <v>24991</v>
      </c>
    </row>
    <row r="24993" spans="20:20" x14ac:dyDescent="0.35">
      <c r="T24993" s="44">
        <v>24992</v>
      </c>
    </row>
    <row r="24994" spans="20:20" x14ac:dyDescent="0.35">
      <c r="T24994" s="44">
        <v>24993</v>
      </c>
    </row>
    <row r="24995" spans="20:20" x14ac:dyDescent="0.35">
      <c r="T24995" s="44">
        <v>24994</v>
      </c>
    </row>
    <row r="24996" spans="20:20" x14ac:dyDescent="0.35">
      <c r="T24996" s="44">
        <v>24995</v>
      </c>
    </row>
    <row r="24997" spans="20:20" x14ac:dyDescent="0.35">
      <c r="T24997" s="44">
        <v>24996</v>
      </c>
    </row>
    <row r="24998" spans="20:20" x14ac:dyDescent="0.35">
      <c r="T24998" s="44">
        <v>24997</v>
      </c>
    </row>
    <row r="24999" spans="20:20" x14ac:dyDescent="0.35">
      <c r="T24999" s="44">
        <v>24998</v>
      </c>
    </row>
    <row r="25000" spans="20:20" x14ac:dyDescent="0.35">
      <c r="T25000" s="44">
        <v>24999</v>
      </c>
    </row>
    <row r="25001" spans="20:20" x14ac:dyDescent="0.35">
      <c r="T25001" s="44">
        <v>25000</v>
      </c>
    </row>
  </sheetData>
  <phoneticPr fontId="0" type="noConversion"/>
  <conditionalFormatting sqref="B116:J120">
    <cfRule type="expression" dxfId="18" priority="1" stopIfTrue="1">
      <formula>IF($C$39="ja",TRUE,FALSE)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0"/>
  <dimension ref="B1:BG105"/>
  <sheetViews>
    <sheetView topLeftCell="A70" zoomScale="112" zoomScaleNormal="112" workbookViewId="0">
      <selection activeCell="L40" sqref="L40:L52"/>
    </sheetView>
  </sheetViews>
  <sheetFormatPr baseColWidth="10" defaultColWidth="3.1875" defaultRowHeight="15" x14ac:dyDescent="0.35"/>
  <cols>
    <col min="1" max="1" width="2.375" style="79" customWidth="1"/>
    <col min="2" max="4" width="3.6875" style="79" customWidth="1"/>
    <col min="5" max="6" width="15.125" style="79" customWidth="1"/>
    <col min="7" max="12" width="6.1875" style="79" customWidth="1"/>
    <col min="13" max="18" width="6.1875" style="80" customWidth="1"/>
    <col min="19" max="19" width="8.125" style="80" customWidth="1"/>
    <col min="20" max="23" width="6.1875" style="80" customWidth="1"/>
    <col min="24" max="24" width="8.1875" style="80" customWidth="1"/>
    <col min="25" max="25" width="8.5" style="80" customWidth="1"/>
    <col min="26" max="26" width="6.1875" style="80" customWidth="1"/>
    <col min="27" max="27" width="7.875" style="80" customWidth="1"/>
    <col min="28" max="28" width="6.1875" style="79" customWidth="1"/>
    <col min="29" max="29" width="10.125" style="79" customWidth="1"/>
    <col min="30" max="33" width="6.6875" style="79" customWidth="1"/>
    <col min="34" max="35" width="10.375" style="79" customWidth="1"/>
    <col min="36" max="36" width="4.1875" style="80" customWidth="1"/>
    <col min="37" max="37" width="11.875" style="81" customWidth="1"/>
    <col min="38" max="38" width="4.375" style="79" customWidth="1"/>
    <col min="39" max="39" width="9.875" style="79" customWidth="1"/>
    <col min="40" max="40" width="9.375" style="82" customWidth="1"/>
    <col min="41" max="41" width="7.875" style="82" customWidth="1"/>
    <col min="42" max="42" width="9.125" style="79" customWidth="1"/>
    <col min="43" max="43" width="5.875" style="79" customWidth="1"/>
    <col min="44" max="44" width="11.875" style="79" customWidth="1"/>
    <col min="45" max="45" width="4.375" style="79" customWidth="1"/>
    <col min="46" max="46" width="3.1875" style="79" customWidth="1"/>
    <col min="47" max="47" width="13.1875" style="81" customWidth="1"/>
    <col min="48" max="48" width="9.875" style="79" customWidth="1"/>
    <col min="49" max="49" width="9.375" style="82" customWidth="1"/>
    <col min="50" max="50" width="7.875" style="82" customWidth="1"/>
    <col min="51" max="51" width="9.125" style="79" customWidth="1"/>
    <col min="52" max="52" width="5.875" style="79" customWidth="1"/>
    <col min="53" max="53" width="11.875" style="79" customWidth="1"/>
    <col min="54" max="54" width="4.375" style="79" customWidth="1"/>
    <col min="55" max="55" width="17.875" style="79" customWidth="1"/>
    <col min="56" max="61" width="10.625" style="79" customWidth="1"/>
    <col min="62" max="16384" width="3.1875" style="79"/>
  </cols>
  <sheetData>
    <row r="1" spans="2:54" ht="12" customHeight="1" x14ac:dyDescent="0.35"/>
    <row r="2" spans="2:54" ht="65.099999999999994" customHeight="1" x14ac:dyDescent="0.35">
      <c r="E2" s="83" t="s">
        <v>71</v>
      </c>
      <c r="F2" s="84"/>
      <c r="G2" s="85" t="s">
        <v>61</v>
      </c>
      <c r="H2" s="85" t="s">
        <v>286</v>
      </c>
      <c r="I2" s="85" t="s">
        <v>287</v>
      </c>
      <c r="J2" s="85" t="s">
        <v>63</v>
      </c>
      <c r="K2" s="86" t="s">
        <v>288</v>
      </c>
      <c r="L2" s="85" t="s">
        <v>289</v>
      </c>
      <c r="M2" s="85" t="s">
        <v>290</v>
      </c>
      <c r="N2" s="85" t="s">
        <v>291</v>
      </c>
      <c r="O2" s="85" t="s">
        <v>292</v>
      </c>
      <c r="P2" s="85" t="s">
        <v>293</v>
      </c>
      <c r="Q2" s="85" t="s">
        <v>61</v>
      </c>
      <c r="R2" s="85"/>
      <c r="S2" s="85"/>
      <c r="T2" s="87" t="s">
        <v>294</v>
      </c>
      <c r="U2" s="87" t="s">
        <v>295</v>
      </c>
      <c r="V2" s="85"/>
      <c r="W2" s="85"/>
      <c r="X2" s="85" t="s">
        <v>77</v>
      </c>
      <c r="Y2" s="85" t="s">
        <v>77</v>
      </c>
      <c r="Z2" s="85" t="s">
        <v>296</v>
      </c>
      <c r="AA2" s="85" t="s">
        <v>297</v>
      </c>
      <c r="AB2" s="86" t="s">
        <v>298</v>
      </c>
      <c r="AC2" s="86"/>
      <c r="AD2" s="704" t="s">
        <v>299</v>
      </c>
      <c r="AE2" s="704"/>
      <c r="AF2" s="704"/>
      <c r="AG2" s="704"/>
      <c r="AH2" s="82"/>
      <c r="AI2" s="82"/>
      <c r="AJ2" s="88" t="s">
        <v>52</v>
      </c>
      <c r="AK2" s="89" t="s">
        <v>300</v>
      </c>
      <c r="AL2" s="79" t="str">
        <f>IF(AM2="Normal","nein","ja")</f>
        <v>nein</v>
      </c>
      <c r="AM2" s="79" t="str">
        <f>IF(AND(J3=J4,J3=J5,J3&lt;&gt;J6),"ohne A4",IF(AND(J3=J4,J3=J6,J3&lt;&gt;J5),"ohne A3",IF(AND(J3=J5,J3=J6,J3&lt;&gt;J4),"ohne A2",IF(AND(J4=J5,J4=J6,J4&lt;&gt;J3),"ohne A1","Normal"))))</f>
        <v>Normal</v>
      </c>
      <c r="AN2" s="89" t="s">
        <v>301</v>
      </c>
      <c r="AO2" s="82" t="str">
        <f>IF(AL2="ja",VLOOKUP(AM2,'Sub-Tab_A'!C$1:T$137,14,0),"nicht notwendig")</f>
        <v>nicht notwendig</v>
      </c>
      <c r="AU2" s="89"/>
      <c r="AW2" s="89"/>
    </row>
    <row r="3" spans="2:54" ht="12.75" customHeight="1" x14ac:dyDescent="0.35">
      <c r="D3" s="79">
        <f>AB3</f>
        <v>1</v>
      </c>
      <c r="E3" s="90" t="s">
        <v>166</v>
      </c>
      <c r="F3" s="91" t="str">
        <f>VLOOKUP(E3,'Gen-Tab'!$Q$3:$S$26,3,0)</f>
        <v>Deutschland</v>
      </c>
      <c r="G3" s="79">
        <f>SUMIF($E$10:$E$15,F3,$G$10:$G$15)+SUMIF($F$10:$F$15,F3,$I$10:$I$15)</f>
        <v>0</v>
      </c>
      <c r="H3" s="79">
        <f>SUMIF($E$10:$E$15,F3,$I$10:$I$15)+SUMIF($F$10:$F$15,F3,$G$10:$G$15)</f>
        <v>0</v>
      </c>
      <c r="I3" s="79">
        <f>G3-H3</f>
        <v>0</v>
      </c>
      <c r="J3" s="79">
        <f>SUMIF($E$10:$E$15,F3,$M$10:$M$15)+SUMIF($F$10:$F$15,F3,$N$10:$N$15)</f>
        <v>0</v>
      </c>
      <c r="K3" s="92">
        <f>RANK(J3,J3:J6,0)</f>
        <v>1</v>
      </c>
      <c r="L3" s="93">
        <f>VLOOKUP(F3,'Sub-Tab_A'!C$120:Q$123,15,0)</f>
        <v>0</v>
      </c>
      <c r="M3" s="93">
        <f>IF(OR(AO$2="nein",AO$2="nicht notwendig"),0,IF(AM$2="ohne A4",VLOOKUP(E3,'Sub-Tab_A'!B$6:Q$9,16,0),IF(AM$2="ohne A3",VLOOKUP(E3,'Sub-Tab_A'!B$21:Q$24,16,0),IF(AM$2="ohne A2",VLOOKUP(E3,'Sub-Tab_A'!B$36:Q$39,16,0),IF(AM$2="ohne A1",VLOOKUP(E3,'Sub-Tab_A'!B$51:Q$54,16,0),0)))))</f>
        <v>0</v>
      </c>
      <c r="N3" s="93">
        <f>IF(AND($AS$3="ja",$AP$3="a1-a2"),VLOOKUP($F3,'Sub-Tab_A'!$C$66:$Q$69,15,0),IF(AND($AS$3="ja",$AP$3="a1-a3"),VLOOKUP($F3,'Sub-Tab_A'!$C$74:$Q$77,15,0),IF(AND($AS$3="ja",$AP$3="a1-a4"),VLOOKUP($F3,'Sub-Tab_A'!$C$82:$Q$85,15,0),IF(AND($AS$3="ja",$AP$3="a2-a3"),VLOOKUP($F3,'Sub-Tab_A'!$C$90:$Q$93,15,0),IF(AND($AS$3="ja",$AP$3="a2-a4"),VLOOKUP($F3,'Sub-Tab_A'!$C$98:$Q$101,15,0),IF(AND($AS$3="ja",$AP$3="a3-a4"),VLOOKUP($F3,'Sub-Tab_A'!$C$106:$Q$109,15,0),0))))))</f>
        <v>0</v>
      </c>
      <c r="O3" s="93">
        <f>IF(AND($AS$4="ja",$AP$4="a1-a2"),VLOOKUP($F3,'Sub-Tab_A'!$C$66:$Q$69,15,0),IF(AND($AS$4="ja",$AP$4="a1-a3"),VLOOKUP($F3,'Sub-Tab_A'!$C$74:$Q$77,15,0),IF(AND($AS$4="ja",$AP$4="a1-a4"),VLOOKUP($F3,'Sub-Tab_A'!$C$82:$Q$85,15,0),IF(AND($AS$4="ja",$AP$4="a2-a3"),VLOOKUP($F3,'Sub-Tab_A'!$C$90:$Q$93,15,0),IF(AND($AS$4="ja",$AP$4="a2-a4"),VLOOKUP($F3,'Sub-Tab_A'!$C$98:$Q$101,15,0),IF(AND($AS$4="ja",$AP$4="a3-a4"),VLOOKUP($F3,'Sub-Tab_A'!$C$106:$Q$109,15,0),0))))))</f>
        <v>0</v>
      </c>
      <c r="P3" s="93">
        <f>0.00072/RANK(I3,I$3:I$6,0)</f>
        <v>7.2000000000000005E-4</v>
      </c>
      <c r="Q3" s="93">
        <f>0.000072/RANK(G3,G$3:G$6,0)</f>
        <v>7.2000000000000002E-5</v>
      </c>
      <c r="R3" s="93">
        <f>J3+SUM(L3:Q3)</f>
        <v>7.9200000000000006E-4</v>
      </c>
      <c r="S3" s="92">
        <f>RANK(R3,R3:R6,0)</f>
        <v>1</v>
      </c>
      <c r="T3" s="93">
        <f>IF(AND($BB$3="ja",$AY$3="a1-a2"),VLOOKUP($F3,'Sub-Tab_A'!$C$66:$Q$69,15,0),IF(AND($BB$3="ja",$AY$3="a1-a3"),VLOOKUP($F3,'Sub-Tab_A'!$C$74:$Q$77,15,0),IF(AND($BB$3="ja",$AY$3="a1-a4"),VLOOKUP($F3,'Sub-Tab_A'!$C$82:$Q$85,15,0),IF(AND($BB$3="ja",$AY$3="a2-a3"),VLOOKUP($F3,'Sub-Tab_A'!$C$90:$Q$93,15,0),IF(AND($BB$3="ja",$AY$3="a2-a4"),VLOOKUP($F3,'Sub-Tab_A'!$C$98:$Q$101,15,0),IF(AND($BB$3="ja",$AY$3="a3-a4"),VLOOKUP($F3,'Sub-Tab_A'!$C$106:$Q$109,15,0),0))))))/1000</f>
        <v>0</v>
      </c>
      <c r="U3" s="93">
        <f>IF(AND($BB$4="ja",$AY$4="a1-a2"),VLOOKUP($F3,'Sub-Tab_A'!$C$66:$Q$69,15,0),IF(AND($BB$4="ja",$AY$4="a1-a3"),VLOOKUP($F3,'Sub-Tab_A'!$C$74:$Q$77,15,0),IF(AND($BB$4="ja",$AY$4="a1-a4"),VLOOKUP($F3,'Sub-Tab_A'!$C$82:$Q$85,15,0),IF(AND($BB$4="ja",$AY$4="a2-a3"),VLOOKUP($F3,'Sub-Tab_A'!$C$90:$Q$93,15,0),IF(AND($BB$4="ja",$AY$4="a2-a4"),VLOOKUP($F3,'Sub-Tab_A'!$C$98:$Q$101,15,0),IF(AND($BB$4="ja",$AY$4="a3-a4"),VLOOKUP($F3,'Sub-Tab_A'!$C$106:$Q$109,15,0),0))))))/1000</f>
        <v>0</v>
      </c>
      <c r="V3" s="93">
        <f>R3+T3+U3</f>
        <v>7.9200000000000006E-4</v>
      </c>
      <c r="W3" s="92">
        <f>RANK(V3,V3:V6,0)</f>
        <v>1</v>
      </c>
      <c r="X3" s="94">
        <f>IF('Tipp-Formular'!$DA$7&lt;1,VLOOKUP(F3,'Tipp-Formular'!$DN$4:$DO$27,2,0),VLOOKUP(F3,'Tipp-Formular'!$DV$4:$DW$7,2,0))</f>
        <v>24</v>
      </c>
      <c r="Y3" s="93">
        <f>0.00000072/RANK(X3,X$3:X$6,0)</f>
        <v>7.1999999999999999E-7</v>
      </c>
      <c r="Z3" s="93">
        <f>L3+M3+N3+O3+P3+Q3+Y3</f>
        <v>7.9272000000000001E-4</v>
      </c>
      <c r="AA3" s="93">
        <f>J3+L3+M3+N3+O3+P3+Q3+T3+Y3</f>
        <v>7.9272000000000001E-4</v>
      </c>
      <c r="AB3" s="92">
        <f>RANK(AA3,AA3:AA6,0)</f>
        <v>1</v>
      </c>
      <c r="AC3" s="93">
        <f>L3+M3+N3+O3+Y3</f>
        <v>7.1999999999999999E-7</v>
      </c>
      <c r="AD3" s="95" t="str">
        <f>IF(AC3&gt;0.2,"1)",IF(AND(AC3&gt;0.02,AC3&lt;0.2),"2)",IF(AND(AC3&gt;0.002,AC3&lt;0.02),"3)",IF(AND(AC3&lt;0.002,S$7=1),"4)",IF(AND(AC3&lt;0.002,S$7=9,S3=1),"5)",IF(AND(AC3&lt;0.002,S$7=9,S3=3),"5)",""))))))</f>
        <v>4)</v>
      </c>
      <c r="AE3" s="95" t="str">
        <f>IF(AC3&gt;0.2,"1)",IF(AND(AC3&gt;0.02,AC3&lt;0.2),"2)",IF(AND(AC3&gt;0.002,AC3&lt;0.02),"3)",IF(AND(AC3&lt;0.002,S$7=16,S3=2),"4)",IF(AND(AC3&lt;0.002,S$7=18,S3=3),"4)",IF(AND(AC3&lt;0.002,S$7=12,S3=1),"4)",""))))))</f>
        <v/>
      </c>
      <c r="AF3" s="95" t="str">
        <f>IF(AND(AC3&lt;0.002,S$7=4,S3=1),"6)",IF(AND(AC3&lt;0.002,S$7=8,S3=2),"6)",""))</f>
        <v/>
      </c>
      <c r="AG3" s="95" t="str">
        <f>IF(AF3="6)",AF3,IF((T3+U3)&gt;0,"3)",IF(AD3="",AE3,AD3)))</f>
        <v>4)</v>
      </c>
      <c r="AH3" s="95" t="str">
        <f>CONCATENATE(AB3,"A")</f>
        <v>1A</v>
      </c>
      <c r="AI3" s="96" t="str">
        <f>F3</f>
        <v>Deutschland</v>
      </c>
      <c r="AJ3" s="97">
        <f>3-COUNTIF(K10,0)-COUNTIF(K12,0)-COUNTIF(K14,0)</f>
        <v>0</v>
      </c>
      <c r="AK3" s="705" t="s">
        <v>302</v>
      </c>
      <c r="AM3" s="19" t="str">
        <f>IF(AND(J3=J4,J3&lt;&gt;J5,J3&lt;&gt;J6),"A1-A2",IF(AND(J3=J5,J3&lt;&gt;J4,J3&lt;&gt;J6),"A1-A3",IF(AND(J3=J6,J3&lt;&gt;J4,J3&lt;&gt;J5),"A1-A4","OK")))</f>
        <v>OK</v>
      </c>
      <c r="AN3" s="98">
        <f>MATCH(AM3,AM$3:AM$6,0)</f>
        <v>1</v>
      </c>
      <c r="AO3" s="82" t="str">
        <f>AM3</f>
        <v>OK</v>
      </c>
      <c r="AP3" s="19" t="str">
        <f>VLOOKUP(1,AN$3:AO$6,2,0)</f>
        <v>OK</v>
      </c>
      <c r="AQ3" s="19">
        <f>IF(AP3="OK",0,VLOOKUP(AP3,'Gen-Tab'!F$3:G$99,2,0))</f>
        <v>0</v>
      </c>
      <c r="AR3" s="79" t="s">
        <v>303</v>
      </c>
      <c r="AS3" s="79">
        <f>IF(AQ3=0,0,IF(VLOOKUP(AQ3,'Tipp-Formular'!B$3:K$48,10,0)="X","nein","ja"))</f>
        <v>0</v>
      </c>
      <c r="AU3" s="705" t="s">
        <v>304</v>
      </c>
      <c r="AV3" s="19" t="str">
        <f>IF(AND(S3=S4,S3&lt;&gt;S5,S3&lt;&gt;S6),"A1-A2",IF(AND(S3=S5,S3&lt;&gt;S4,S3&lt;&gt;S6),"A1-A3",IF(AND(S3=S6,S3&lt;&gt;S4,S3&lt;&gt;S5),"A1-A4","OK")))</f>
        <v>OK</v>
      </c>
      <c r="AW3" s="98">
        <f>MATCH(AV3,AV$3:AV$6,0)</f>
        <v>1</v>
      </c>
      <c r="AX3" s="82" t="str">
        <f>AV3</f>
        <v>OK</v>
      </c>
      <c r="AY3" s="19" t="str">
        <f>VLOOKUP(1,AW$3:AX$6,2,0)</f>
        <v>OK</v>
      </c>
      <c r="AZ3" s="19">
        <f>IF(AY3="OK",0,VLOOKUP(AY3,'Gen-Tab'!F$3:G$99,2,0))</f>
        <v>0</v>
      </c>
      <c r="BA3" s="79" t="s">
        <v>303</v>
      </c>
      <c r="BB3" s="79">
        <f>IF(AZ3=0,0,IF(VLOOKUP(AZ3,'Tipp-Formular'!B$3:K$48,10,0)="X","nein","ja"))</f>
        <v>0</v>
      </c>
    </row>
    <row r="4" spans="2:54" ht="13.15" x14ac:dyDescent="0.35">
      <c r="D4" s="79">
        <f>AB4</f>
        <v>3</v>
      </c>
      <c r="E4" s="90" t="s">
        <v>167</v>
      </c>
      <c r="F4" s="91" t="str">
        <f>VLOOKUP(E4,'Gen-Tab'!$Q$3:$S$26,3,0)</f>
        <v>Schottland</v>
      </c>
      <c r="G4" s="79">
        <f>SUMIF($E$10:$E$15,F4,$G$10:$G$15)+SUMIF($F$10:$F$15,F4,$I$10:$I$15)</f>
        <v>0</v>
      </c>
      <c r="H4" s="79">
        <f>SUMIF($E$10:$E$15,F4,$I$10:$I$15)+SUMIF($F$10:$F$15,F4,$G$10:$G$15)</f>
        <v>0</v>
      </c>
      <c r="I4" s="79">
        <f>G4-H4</f>
        <v>0</v>
      </c>
      <c r="J4" s="79">
        <f>SUMIF($E$10:$E$15,F4,$M$10:$M$15)+SUMIF($F$10:$F$15,F4,$N$10:$N$15)</f>
        <v>0</v>
      </c>
      <c r="K4" s="92">
        <f>RANK(J4,J3:J6,0)</f>
        <v>1</v>
      </c>
      <c r="L4" s="93">
        <f>VLOOKUP(F4,'Sub-Tab_A'!C$120:Q$123,15,0)</f>
        <v>0</v>
      </c>
      <c r="M4" s="93">
        <f>IF(OR(AO$2="nein",AO$2="nicht notwendig"),0,IF(AM$2="ohne A4",VLOOKUP(E4,'Sub-Tab_A'!B$6:Q$9,16,0),IF(AM$2="ohne A3",VLOOKUP(E4,'Sub-Tab_A'!B$21:Q$24,16,0),IF(AM$2="ohne A2",VLOOKUP(E4,'Sub-Tab_A'!B$36:Q$39,16,0),IF(AM$2="ohne A1",VLOOKUP(E4,'Sub-Tab_A'!B$51:Q$54,16,0),0)))))</f>
        <v>0</v>
      </c>
      <c r="N4" s="93">
        <f>IF(AND($AS$3="ja",$AP$3="a1-a2"),VLOOKUP($F4,'Sub-Tab_A'!$C$66:$Q$69,15,0),IF(AND($AS$3="ja",$AP$3="a1-a3"),VLOOKUP($F4,'Sub-Tab_A'!$C$74:$Q$77,15,0),IF(AND($AS$3="ja",$AP$3="a1-a4"),VLOOKUP($F4,'Sub-Tab_A'!$C$82:$Q$85,15,0),IF(AND($AS$3="ja",$AP$3="a2-a3"),VLOOKUP($F4,'Sub-Tab_A'!$C$90:$Q$93,15,0),IF(AND($AS$3="ja",$AP$3="a2-a4"),VLOOKUP($F4,'Sub-Tab_A'!$C$98:$Q$101,15,0),IF(AND($AS$3="ja",$AP$3="a3-a4"),VLOOKUP($F4,'Sub-Tab_A'!$C$106:$Q$109,15,0),0))))))</f>
        <v>0</v>
      </c>
      <c r="O4" s="93">
        <f>IF(AND($AS$4="ja",$AP$4="a1-a2"),VLOOKUP($F4,'Sub-Tab_A'!$C$66:$Q$69,15,0),IF(AND($AS$4="ja",$AP$4="a1-a3"),VLOOKUP($F4,'Sub-Tab_A'!$C$74:$Q$77,15,0),IF(AND($AS$4="ja",$AP$4="a1-a4"),VLOOKUP($F4,'Sub-Tab_A'!$C$82:$Q$85,15,0),IF(AND($AS$4="ja",$AP$4="a2-a3"),VLOOKUP($F4,'Sub-Tab_A'!$C$90:$Q$93,15,0),IF(AND($AS$4="ja",$AP$4="a2-a4"),VLOOKUP($F4,'Sub-Tab_A'!$C$98:$Q$101,15,0),IF(AND($AS$4="ja",$AP$4="a3-a4"),VLOOKUP($F4,'Sub-Tab_A'!$C$106:$Q$109,15,0),0))))))</f>
        <v>0</v>
      </c>
      <c r="P4" s="93">
        <f>0.00072/RANK(I4,I$3:I$6,0)</f>
        <v>7.2000000000000005E-4</v>
      </c>
      <c r="Q4" s="93">
        <f>0.000072/RANK(G4,G$3:G$6,0)</f>
        <v>7.2000000000000002E-5</v>
      </c>
      <c r="R4" s="93">
        <f>J4+SUM(L4:Q4)</f>
        <v>7.9200000000000006E-4</v>
      </c>
      <c r="S4" s="92">
        <f>RANK(R4,R3:R6,0)</f>
        <v>1</v>
      </c>
      <c r="T4" s="93">
        <f>IF(AND($BB$3="ja",$AY$3="a1-a2"),VLOOKUP($F4,'Sub-Tab_A'!$C$66:$Q$69,15,0),IF(AND($BB$3="ja",$AY$3="a1-a3"),VLOOKUP($F4,'Sub-Tab_A'!$C$74:$Q$77,15,0),IF(AND($BB$3="ja",$AY$3="a1-a4"),VLOOKUP($F4,'Sub-Tab_A'!$C$82:$Q$85,15,0),IF(AND($BB$3="ja",$AY$3="a2-a3"),VLOOKUP($F4,'Sub-Tab_A'!$C$90:$Q$93,15,0),IF(AND($BB$3="ja",$AY$3="a2-a4"),VLOOKUP($F4,'Sub-Tab_A'!$C$98:$Q$101,15,0),IF(AND($BB$3="ja",$AY$3="a3-a4"),VLOOKUP($F4,'Sub-Tab_A'!$C$106:$Q$109,15,0),0))))))/1000</f>
        <v>0</v>
      </c>
      <c r="U4" s="93">
        <f>IF(AND($BB$4="ja",$AY$4="a1-a2"),VLOOKUP($F4,'Sub-Tab_A'!$C$66:$Q$69,15,0),IF(AND($BB$4="ja",$AY$4="a1-a3"),VLOOKUP($F4,'Sub-Tab_A'!$C$74:$Q$77,15,0),IF(AND($BB$4="ja",$AY$4="a1-a4"),VLOOKUP($F4,'Sub-Tab_A'!$C$82:$Q$85,15,0),IF(AND($BB$4="ja",$AY$4="a2-a3"),VLOOKUP($F4,'Sub-Tab_A'!$C$90:$Q$93,15,0),IF(AND($BB$4="ja",$AY$4="a2-a4"),VLOOKUP($F4,'Sub-Tab_A'!$C$98:$Q$101,15,0),IF(AND($BB$4="ja",$AY$4="a3-a4"),VLOOKUP($F4,'Sub-Tab_A'!$C$106:$Q$109,15,0),0))))))/1000</f>
        <v>0</v>
      </c>
      <c r="V4" s="93">
        <f>R4+T4+U4</f>
        <v>7.9200000000000006E-4</v>
      </c>
      <c r="W4" s="92">
        <f>RANK(V4,V3:V6,0)</f>
        <v>1</v>
      </c>
      <c r="X4" s="94">
        <f>IF('Tipp-Formular'!$DA$7&lt;1,VLOOKUP(F4,'Tipp-Formular'!$DN$4:$DO$27,2,0),VLOOKUP(F4,'Tipp-Formular'!$DV$4:$DW$7,2,0))</f>
        <v>11</v>
      </c>
      <c r="Y4" s="93">
        <f>0.00000072/RANK(X4,X$3:X$6,0)</f>
        <v>2.3999999999999998E-7</v>
      </c>
      <c r="Z4" s="93">
        <f>L4+M4+N4+O4+P4+Q4+Y4</f>
        <v>7.9224000000000004E-4</v>
      </c>
      <c r="AA4" s="93">
        <f>J4+L4+M4+N4+O4+P4+Q4+T4+Y4</f>
        <v>7.9224000000000004E-4</v>
      </c>
      <c r="AB4" s="92">
        <f>RANK(AA4,AA3:AA6,0)</f>
        <v>3</v>
      </c>
      <c r="AC4" s="93">
        <f>L4+M4+N4+O4+Y4</f>
        <v>2.3999999999999998E-7</v>
      </c>
      <c r="AD4" s="95" t="str">
        <f>IF(AC4&gt;0.2,"1)",IF(AND(AC4&gt;0.02,AC4&lt;0.2),"2)",IF(AND(AC4&gt;0.002,AC4&lt;0.02),"3)",IF(AND(AC4&lt;0.002,S$7=1),"4)",IF(AND(AC4&lt;0.002,S$7=9,S4=1),"5)",IF(AND(AC4&lt;0.002,S$7=9,S4=3),"5)",""))))))</f>
        <v>4)</v>
      </c>
      <c r="AE4" s="95" t="str">
        <f>IF(AC4&gt;0.2,"1)",IF(AND(AC4&gt;0.02,AC4&lt;0.2),"2)",IF(AND(AC4&gt;0.002,AC4&lt;0.02),"3)",IF(AND(AC4&lt;0.002,S$7=16,S4=2),"4)",IF(AND(AC4&lt;0.002,S$7=18,S4=3),"4)",IF(AND(AC4&lt;0.002,S$7=12,S4=1),"4)",""))))))</f>
        <v/>
      </c>
      <c r="AF4" s="95" t="str">
        <f>IF(AND(AC4&lt;0.002,S$7=4,S4=1),"6)",IF(AND(AC4&lt;0.002,S$7=8,S4=2),"6)",""))</f>
        <v/>
      </c>
      <c r="AG4" s="95" t="str">
        <f>IF(AF4="6)",AF4,IF((T4+U4)&gt;0,"3)",IF(AD4="",AE4,AD4)))</f>
        <v>4)</v>
      </c>
      <c r="AH4" s="95" t="str">
        <f>CONCATENATE(AB4,"A")</f>
        <v>3A</v>
      </c>
      <c r="AI4" s="96" t="str">
        <f>F4</f>
        <v>Schottland</v>
      </c>
      <c r="AJ4" s="97">
        <f>3-COUNTIF(K10,0)-COUNTIF(K13,0)-COUNTIF(K15,0)</f>
        <v>0</v>
      </c>
      <c r="AK4" s="705"/>
      <c r="AM4" s="19" t="str">
        <f>IF(AND(J3=J4,J3&lt;&gt;J5,J3&lt;&gt;J6),"A1-A2",IF(AND(J4=J5,J4&lt;&gt;J6,J4&lt;&gt;J3),"A2-A3",IF(AND(J4=J6,J4&lt;&gt;J5,J4&lt;&gt;J3),"A2-A4","OK")))</f>
        <v>OK</v>
      </c>
      <c r="AN4" s="98">
        <f>MATCH(AM4,AM$3:AM$6,0)</f>
        <v>1</v>
      </c>
      <c r="AO4" s="82" t="str">
        <f>AM4</f>
        <v>OK</v>
      </c>
      <c r="AP4" s="46" t="str">
        <f>IF(AN7&lt;5,VLOOKUP(1,AN$3:AO$6,2,0),IF(AN7&gt;7,VLOOKUP(3,AN$3:AO$6,2,0),VLOOKUP(2,AN$3:AO$6,2,0)))</f>
        <v>OK</v>
      </c>
      <c r="AQ4" s="19">
        <f>IF(AP4="OK",0,VLOOKUP(AP4,'Gen-Tab'!F$3:G$99,2,0))</f>
        <v>0</v>
      </c>
      <c r="AR4" s="79" t="s">
        <v>303</v>
      </c>
      <c r="AS4" s="79">
        <f>IF(AQ4=0,0,IF(VLOOKUP(AQ4,'Tipp-Formular'!B$3:K$48,10,0)="X","nein","ja"))</f>
        <v>0</v>
      </c>
      <c r="AU4" s="705"/>
      <c r="AV4" s="19" t="str">
        <f>IF(AND(S3=S4,S3&lt;&gt;S5,S3&lt;&gt;S6),"A1-A2",IF(AND(S4=S5,S4&lt;&gt;S6,S4&lt;&gt;S3),"A2-A3",IF(AND(S4=S6,S4&lt;&gt;S5,S4&lt;&gt;S3),"A2-A4","OK")))</f>
        <v>OK</v>
      </c>
      <c r="AW4" s="98">
        <f>MATCH(AV4,AV$3:AV$6,0)</f>
        <v>1</v>
      </c>
      <c r="AX4" s="82" t="str">
        <f>AV4</f>
        <v>OK</v>
      </c>
      <c r="AY4" s="46" t="str">
        <f>IF(AW7&lt;5,VLOOKUP(1,AW$3:AX$6,2,0),IF(AW7&gt;7,VLOOKUP(3,AW$3:AX$6,2,0),VLOOKUP(2,AW$3:AX$6,2,0)))</f>
        <v>OK</v>
      </c>
      <c r="AZ4" s="19">
        <f>IF(AY4="OK",0,VLOOKUP(AY4,'Gen-Tab'!F$3:G$99,2,0))</f>
        <v>0</v>
      </c>
      <c r="BA4" s="79" t="s">
        <v>303</v>
      </c>
      <c r="BB4" s="79">
        <f>IF(AZ4=0,0,IF(VLOOKUP(AZ4,'Tipp-Formular'!B$3:K$48,10,0)="X","nein","ja"))</f>
        <v>0</v>
      </c>
    </row>
    <row r="5" spans="2:54" ht="13.15" x14ac:dyDescent="0.35">
      <c r="D5" s="79">
        <f>AB5</f>
        <v>2</v>
      </c>
      <c r="E5" s="90" t="s">
        <v>171</v>
      </c>
      <c r="F5" s="91" t="str">
        <f>VLOOKUP(E5,'Gen-Tab'!$Q$3:$S$26,3,0)</f>
        <v>Ungarn</v>
      </c>
      <c r="G5" s="79">
        <f>SUMIF($E$10:$E$15,F5,$G$10:$G$15)+SUMIF($F$10:$F$15,F5,$I$10:$I$15)</f>
        <v>0</v>
      </c>
      <c r="H5" s="79">
        <f>SUMIF($E$10:$E$15,F5,$I$10:$I$15)+SUMIF($F$10:$F$15,F5,$G$10:$G$15)</f>
        <v>0</v>
      </c>
      <c r="I5" s="79">
        <f>G5-H5</f>
        <v>0</v>
      </c>
      <c r="J5" s="79">
        <f>SUMIF($E$10:$E$15,F5,$M$10:$M$15)+SUMIF($F$10:$F$15,F5,$N$10:$N$15)</f>
        <v>0</v>
      </c>
      <c r="K5" s="92">
        <f>RANK(J5,J3:J6,0)</f>
        <v>1</v>
      </c>
      <c r="L5" s="93">
        <f>VLOOKUP(F5,'Sub-Tab_A'!C$120:Q$123,15,0)</f>
        <v>0</v>
      </c>
      <c r="M5" s="93">
        <f>IF(OR(AO$2="nein",AO$2="nicht notwendig"),0,IF(AM$2="ohne A4",VLOOKUP(E5,'Sub-Tab_A'!B$6:Q$9,16,0),IF(AM$2="ohne A3",VLOOKUP(E5,'Sub-Tab_A'!B$21:Q$24,16,0),IF(AM$2="ohne A2",VLOOKUP(E5,'Sub-Tab_A'!B$36:Q$39,16,0),IF(AM$2="ohne A1",VLOOKUP(E5,'Sub-Tab_A'!B$51:Q$54,16,0),0)))))</f>
        <v>0</v>
      </c>
      <c r="N5" s="93">
        <f>IF(AND($AS$3="ja",$AP$3="a1-a2"),VLOOKUP($F5,'Sub-Tab_A'!$C$66:$Q$69,15,0),IF(AND($AS$3="ja",$AP$3="a1-a3"),VLOOKUP($F5,'Sub-Tab_A'!$C$74:$Q$77,15,0),IF(AND($AS$3="ja",$AP$3="a1-a4"),VLOOKUP($F5,'Sub-Tab_A'!$C$82:$Q$85,15,0),IF(AND($AS$3="ja",$AP$3="a2-a3"),VLOOKUP($F5,'Sub-Tab_A'!$C$90:$Q$93,15,0),IF(AND($AS$3="ja",$AP$3="a2-a4"),VLOOKUP($F5,'Sub-Tab_A'!$C$98:$Q$101,15,0),IF(AND($AS$3="ja",$AP$3="a3-a4"),VLOOKUP($F5,'Sub-Tab_A'!$C$106:$Q$109,15,0),0))))))</f>
        <v>0</v>
      </c>
      <c r="O5" s="93">
        <f>IF(AND($AS$4="ja",$AP$4="a1-a2"),VLOOKUP($F5,'Sub-Tab_A'!$C$66:$Q$69,15,0),IF(AND($AS$4="ja",$AP$4="a1-a3"),VLOOKUP($F5,'Sub-Tab_A'!$C$74:$Q$77,15,0),IF(AND($AS$4="ja",$AP$4="a1-a4"),VLOOKUP($F5,'Sub-Tab_A'!$C$82:$Q$85,15,0),IF(AND($AS$4="ja",$AP$4="a2-a3"),VLOOKUP($F5,'Sub-Tab_A'!$C$90:$Q$93,15,0),IF(AND($AS$4="ja",$AP$4="a2-a4"),VLOOKUP($F5,'Sub-Tab_A'!$C$98:$Q$101,15,0),IF(AND($AS$4="ja",$AP$4="a3-a4"),VLOOKUP($F5,'Sub-Tab_A'!$C$106:$Q$109,15,0),0))))))</f>
        <v>0</v>
      </c>
      <c r="P5" s="93">
        <f>0.00072/RANK(I5,I$3:I$6,0)</f>
        <v>7.2000000000000005E-4</v>
      </c>
      <c r="Q5" s="93">
        <f>0.000072/RANK(G5,G$3:G$6,0)</f>
        <v>7.2000000000000002E-5</v>
      </c>
      <c r="R5" s="93">
        <f>J5+SUM(L5:Q5)</f>
        <v>7.9200000000000006E-4</v>
      </c>
      <c r="S5" s="92">
        <f>RANK(R5,R3:R6,0)</f>
        <v>1</v>
      </c>
      <c r="T5" s="93">
        <f>IF(AND($BB$3="ja",$AY$3="a1-a2"),VLOOKUP($F5,'Sub-Tab_A'!$C$66:$Q$69,15,0),IF(AND($BB$3="ja",$AY$3="a1-a3"),VLOOKUP($F5,'Sub-Tab_A'!$C$74:$Q$77,15,0),IF(AND($BB$3="ja",$AY$3="a1-a4"),VLOOKUP($F5,'Sub-Tab_A'!$C$82:$Q$85,15,0),IF(AND($BB$3="ja",$AY$3="a2-a3"),VLOOKUP($F5,'Sub-Tab_A'!$C$90:$Q$93,15,0),IF(AND($BB$3="ja",$AY$3="a2-a4"),VLOOKUP($F5,'Sub-Tab_A'!$C$98:$Q$101,15,0),IF(AND($BB$3="ja",$AY$3="a3-a4"),VLOOKUP($F5,'Sub-Tab_A'!$C$106:$Q$109,15,0),0))))))/1000</f>
        <v>0</v>
      </c>
      <c r="U5" s="93">
        <f>IF(AND($BB$4="ja",$AY$4="a1-a2"),VLOOKUP($F5,'Sub-Tab_A'!$C$66:$Q$69,15,0),IF(AND($BB$4="ja",$AY$4="a1-a3"),VLOOKUP($F5,'Sub-Tab_A'!$C$74:$Q$77,15,0),IF(AND($BB$4="ja",$AY$4="a1-a4"),VLOOKUP($F5,'Sub-Tab_A'!$C$82:$Q$85,15,0),IF(AND($BB$4="ja",$AY$4="a2-a3"),VLOOKUP($F5,'Sub-Tab_A'!$C$90:$Q$93,15,0),IF(AND($BB$4="ja",$AY$4="a2-a4"),VLOOKUP($F5,'Sub-Tab_A'!$C$98:$Q$101,15,0),IF(AND($BB$4="ja",$AY$4="a3-a4"),VLOOKUP($F5,'Sub-Tab_A'!$C$106:$Q$109,15,0),0))))))/1000</f>
        <v>0</v>
      </c>
      <c r="V5" s="93">
        <f>R5+T5+U5</f>
        <v>7.9200000000000006E-4</v>
      </c>
      <c r="W5" s="92">
        <f>RANK(V5,V3:V6,0)</f>
        <v>1</v>
      </c>
      <c r="X5" s="94">
        <f>IF('Tipp-Formular'!$DA$7&lt;1,VLOOKUP(F5,'Tipp-Formular'!$DN$4:$DO$27,2,0),VLOOKUP(F5,'Tipp-Formular'!$DV$4:$DW$7,2,0))</f>
        <v>18</v>
      </c>
      <c r="Y5" s="93">
        <f>0.00000072/RANK(X5,X$3:X$6,0)</f>
        <v>3.5999999999999999E-7</v>
      </c>
      <c r="Z5" s="93">
        <f>L5+M5+N5+O5+P5+Q5+Y5</f>
        <v>7.9236000000000009E-4</v>
      </c>
      <c r="AA5" s="93">
        <f>J5+L5+M5+N5+O5+P5+Q5+T5+Y5</f>
        <v>7.9236000000000009E-4</v>
      </c>
      <c r="AB5" s="92">
        <f>RANK(AA5,AA3:AA6,0)</f>
        <v>2</v>
      </c>
      <c r="AC5" s="93">
        <f>L5+M5+N5+O5+Y5</f>
        <v>3.5999999999999999E-7</v>
      </c>
      <c r="AD5" s="95" t="str">
        <f>IF(AC5&gt;0.2,"1)",IF(AND(AC5&gt;0.02,AC5&lt;0.2),"2)",IF(AND(AC5&gt;0.002,AC5&lt;0.02),"3)",IF(AND(AC5&lt;0.002,S$7=1),"4)",IF(AND(AC5&lt;0.002,S$7=9,S5=1),"5)",IF(AND(AC5&lt;0.002,S$7=9,S5=3),"5)",""))))))</f>
        <v>4)</v>
      </c>
      <c r="AE5" s="95" t="str">
        <f>IF(AC5&gt;0.2,"1)",IF(AND(AC5&gt;0.02,AC5&lt;0.2),"2)",IF(AND(AC5&gt;0.002,AC5&lt;0.02),"3)",IF(AND(AC5&lt;0.002,S$7=16,S5=2),"4)",IF(AND(AC5&lt;0.002,S$7=18,S5=3),"4)",IF(AND(AC5&lt;0.002,S$7=12,S5=1),"4)",""))))))</f>
        <v/>
      </c>
      <c r="AF5" s="95" t="str">
        <f>IF(AND(AC5&lt;0.002,S$7=4,S5=1),"6)",IF(AND(AC5&lt;0.002,S$7=8,S5=2),"6)",""))</f>
        <v/>
      </c>
      <c r="AG5" s="95" t="str">
        <f>IF(AF5="6)",AF5,IF((T5+U5)&gt;0,"3)",IF(AD5="",AE5,AD5)))</f>
        <v>4)</v>
      </c>
      <c r="AH5" s="95" t="str">
        <f>CONCATENATE(AB5,"A")</f>
        <v>2A</v>
      </c>
      <c r="AI5" s="96" t="str">
        <f>F5</f>
        <v>Ungarn</v>
      </c>
      <c r="AJ5" s="97">
        <f>3-COUNTIF(K11,0)-COUNTIF(K12,0)-COUNTIF(K15,0)</f>
        <v>0</v>
      </c>
      <c r="AK5" s="705"/>
      <c r="AM5" s="19" t="str">
        <f>IF(AND(J3=J5,J3&lt;&gt;J4,J3&lt;&gt;J6),"A1-A3",IF(AND(J4=J5,J4&lt;&gt;J6,J4&lt;&gt;J3),"A2-A3",IF(AND(J5=J6,J5&lt;&gt;J3,J5&lt;&gt;J4),"A3-A4","OK")))</f>
        <v>OK</v>
      </c>
      <c r="AN5" s="98">
        <f>MATCH(AM5,AM$3:AM$6,0)</f>
        <v>1</v>
      </c>
      <c r="AO5" s="82" t="str">
        <f>AM5</f>
        <v>OK</v>
      </c>
      <c r="AU5" s="705"/>
      <c r="AV5" s="19" t="str">
        <f>IF(AND(S3=S5,S3&lt;&gt;S4,S3&lt;&gt;S6),"A1-A3",IF(AND(S4=S5,S4&lt;&gt;S6,S4&lt;&gt;S3),"A2-A3",IF(AND(S5=S6,S5&lt;&gt;S3,S5&lt;&gt;S4),"A3-A4","OK")))</f>
        <v>OK</v>
      </c>
      <c r="AW5" s="98">
        <f>MATCH(AV5,AV$3:AV$6,0)</f>
        <v>1</v>
      </c>
      <c r="AX5" s="82" t="str">
        <f>AV5</f>
        <v>OK</v>
      </c>
    </row>
    <row r="6" spans="2:54" ht="13.15" x14ac:dyDescent="0.35">
      <c r="D6" s="79">
        <f>AB6</f>
        <v>4</v>
      </c>
      <c r="E6" s="90" t="s">
        <v>172</v>
      </c>
      <c r="F6" s="91" t="str">
        <f>VLOOKUP(E6,'Gen-Tab'!$Q$3:$S$26,3,0)</f>
        <v>Schweiz</v>
      </c>
      <c r="G6" s="79">
        <f>SUMIF($E$10:$E$15,F6,$G$10:$G$15)+SUMIF($F$10:$F$15,F6,$I$10:$I$15)</f>
        <v>0</v>
      </c>
      <c r="H6" s="79">
        <f>SUMIF($E$10:$E$15,F6,$I$10:$I$15)+SUMIF($F$10:$F$15,F6,$G$10:$G$15)</f>
        <v>0</v>
      </c>
      <c r="I6" s="79">
        <f>G6-H6</f>
        <v>0</v>
      </c>
      <c r="J6" s="79">
        <f>SUMIF($E$10:$E$15,F6,$M$10:$M$15)+SUMIF($F$10:$F$15,F6,$N$10:$N$15)</f>
        <v>0</v>
      </c>
      <c r="K6" s="92">
        <f>RANK(J6,J3:J6,0)</f>
        <v>1</v>
      </c>
      <c r="L6" s="99">
        <f>VLOOKUP(F6,'Sub-Tab_A'!C$120:Q$123,15,0)</f>
        <v>0</v>
      </c>
      <c r="M6" s="99">
        <f>IF(OR(AO$2="nein",AO$2="nicht notwendig"),0,IF(AM$2="ohne A4",VLOOKUP(E6,'Sub-Tab_A'!B$6:Q$9,16,0),IF(AM$2="ohne A3",VLOOKUP(E6,'Sub-Tab_A'!B$21:Q$24,16,0),IF(AM$2="ohne A2",VLOOKUP(E6,'Sub-Tab_A'!B$36:Q$39,16,0),IF(AM$2="ohne A1",VLOOKUP(E6,'Sub-Tab_A'!B$51:Q$54,16,0),0)))))</f>
        <v>0</v>
      </c>
      <c r="N6" s="99">
        <f>IF(AND($AS$3="ja",$AP$3="a1-a2"),VLOOKUP($F6,'Sub-Tab_A'!$C$66:$Q$69,15,0),IF(AND($AS$3="ja",$AP$3="a1-a3"),VLOOKUP($F6,'Sub-Tab_A'!$C$74:$Q$77,15,0),IF(AND($AS$3="ja",$AP$3="a1-a4"),VLOOKUP($F6,'Sub-Tab_A'!$C$82:$Q$85,15,0),IF(AND($AS$3="ja",$AP$3="a2-a3"),VLOOKUP($F6,'Sub-Tab_A'!$C$90:$Q$93,15,0),IF(AND($AS$3="ja",$AP$3="a2-a4"),VLOOKUP($F6,'Sub-Tab_A'!$C$98:$Q$101,15,0),IF(AND($AS$3="ja",$AP$3="a3-a4"),VLOOKUP($F6,'Sub-Tab_A'!$C$106:$Q$109,15,0),0))))))</f>
        <v>0</v>
      </c>
      <c r="O6" s="99">
        <f>IF(AND($AS$4="ja",$AP$4="a1-a2"),VLOOKUP($F6,'Sub-Tab_A'!$C$66:$Q$69,15,0),IF(AND($AS$4="ja",$AP$4="a1-a3"),VLOOKUP($F6,'Sub-Tab_A'!$C$74:$Q$77,15,0),IF(AND($AS$4="ja",$AP$4="a1-a4"),VLOOKUP($F6,'Sub-Tab_A'!$C$82:$Q$85,15,0),IF(AND($AS$4="ja",$AP$4="a2-a3"),VLOOKUP($F6,'Sub-Tab_A'!$C$90:$Q$93,15,0),IF(AND($AS$4="ja",$AP$4="a2-a4"),VLOOKUP($F6,'Sub-Tab_A'!$C$98:$Q$101,15,0),IF(AND($AS$4="ja",$AP$4="a3-a4"),VLOOKUP($F6,'Sub-Tab_A'!$C$106:$Q$109,15,0),0))))))</f>
        <v>0</v>
      </c>
      <c r="P6" s="99">
        <f>0.00072/RANK(I6,I$3:I$6,0)</f>
        <v>7.2000000000000005E-4</v>
      </c>
      <c r="Q6" s="99">
        <f>0.000072/RANK(G6,G$3:G$6,0)</f>
        <v>7.2000000000000002E-5</v>
      </c>
      <c r="R6" s="99">
        <f>J6+SUM(L6:Q6)</f>
        <v>7.9200000000000006E-4</v>
      </c>
      <c r="S6" s="100">
        <f>RANK(R6,R3:R6,0)</f>
        <v>1</v>
      </c>
      <c r="T6" s="99">
        <f>IF(AND($BB$3="ja",$AY$3="a1-a2"),VLOOKUP($F6,'Sub-Tab_A'!$C$66:$Q$69,15,0),IF(AND($BB$3="ja",$AY$3="a1-a3"),VLOOKUP($F6,'Sub-Tab_A'!$C$74:$Q$77,15,0),IF(AND($BB$3="ja",$AY$3="a1-a4"),VLOOKUP($F6,'Sub-Tab_A'!$C$82:$Q$85,15,0),IF(AND($BB$3="ja",$AY$3="a2-a3"),VLOOKUP($F6,'Sub-Tab_A'!$C$90:$Q$93,15,0),IF(AND($BB$3="ja",$AY$3="a2-a4"),VLOOKUP($F6,'Sub-Tab_A'!$C$98:$Q$101,15,0),IF(AND($BB$3="ja",$AY$3="a3-a4"),VLOOKUP($F6,'Sub-Tab_A'!$C$106:$Q$109,15,0),0))))))/1000</f>
        <v>0</v>
      </c>
      <c r="U6" s="99">
        <f>IF(AND($BB$4="ja",$AY$4="a1-a2"),VLOOKUP($F6,'Sub-Tab_A'!$C$66:$Q$69,15,0),IF(AND($BB$4="ja",$AY$4="a1-a3"),VLOOKUP($F6,'Sub-Tab_A'!$C$74:$Q$77,15,0),IF(AND($BB$4="ja",$AY$4="a1-a4"),VLOOKUP($F6,'Sub-Tab_A'!$C$82:$Q$85,15,0),IF(AND($BB$4="ja",$AY$4="a2-a3"),VLOOKUP($F6,'Sub-Tab_A'!$C$90:$Q$93,15,0),IF(AND($BB$4="ja",$AY$4="a2-a4"),VLOOKUP($F6,'Sub-Tab_A'!$C$98:$Q$101,15,0),IF(AND($BB$4="ja",$AY$4="a3-a4"),VLOOKUP($F6,'Sub-Tab_A'!$C$106:$Q$109,15,0),0))))))/1000</f>
        <v>0</v>
      </c>
      <c r="V6" s="99">
        <f>R6+T6+U6</f>
        <v>7.9200000000000006E-4</v>
      </c>
      <c r="W6" s="100">
        <f>RANK(V6,V3:V6,0)</f>
        <v>1</v>
      </c>
      <c r="X6" s="101">
        <f>IF('Tipp-Formular'!$DA$7&lt;1,VLOOKUP(F6,'Tipp-Formular'!$DN$4:$DO$27,2,0),VLOOKUP(F6,'Tipp-Formular'!$DV$4:$DW$7,2,0))</f>
        <v>4</v>
      </c>
      <c r="Y6" s="99">
        <f>0.00000072/RANK(X6,X$3:X$6,0)</f>
        <v>1.8E-7</v>
      </c>
      <c r="Z6" s="99">
        <f>L6+M6+N6+O6+P6+Q6+Y6</f>
        <v>7.9218000000000008E-4</v>
      </c>
      <c r="AA6" s="99">
        <f>J6+L6+M6+N6+O6+P6+Q6+T6+Y6</f>
        <v>7.9218000000000008E-4</v>
      </c>
      <c r="AB6" s="100">
        <f>RANK(AA6,AA3:AA6,0)</f>
        <v>4</v>
      </c>
      <c r="AC6" s="93">
        <f>L6+M6+N6+O6+Y6</f>
        <v>1.8E-7</v>
      </c>
      <c r="AD6" s="95" t="str">
        <f>IF(AC6&gt;0.2,"1)",IF(AND(AC6&gt;0.02,AC6&lt;0.2),"2)",IF(AND(AC6&gt;0.002,AC6&lt;0.02),"3)",IF(AND(AC6&lt;0.002,S$7=1),"4)",IF(AND(AC6&lt;0.002,S$7=9,S6=1),"5)",IF(AND(AC6&lt;0.002,S$7=9,S6=3),"5)",""))))))</f>
        <v>4)</v>
      </c>
      <c r="AE6" s="95" t="str">
        <f>IF(AC6&gt;0.2,"1)",IF(AND(AC6&gt;0.02,AC6&lt;0.2),"2)",IF(AND(AC6&gt;0.002,AC6&lt;0.02),"3)",IF(AND(AC6&lt;0.002,S$7=16,S6=2),"4)",IF(AND(AC6&lt;0.002,S$7=18,S6=3),"4)",IF(AND(AC6&lt;0.002,S$7=12,S6=1),"4)",""))))))</f>
        <v/>
      </c>
      <c r="AF6" s="95" t="str">
        <f>IF(AND(AC6&lt;0.002,S$7=4,S6=1),"6)",IF(AND(AC6&lt;0.002,S$7=8,S6=2),"6)",""))</f>
        <v/>
      </c>
      <c r="AG6" s="95" t="str">
        <f>IF(AF6="6)",AF6,IF((T6+U6)&gt;0,"3)",IF(AD6="",AE6,AD6)))</f>
        <v>4)</v>
      </c>
      <c r="AH6" s="95" t="str">
        <f>CONCATENATE(AB6,"A")</f>
        <v>4A</v>
      </c>
      <c r="AI6" s="96" t="str">
        <f>F6</f>
        <v>Schweiz</v>
      </c>
      <c r="AJ6" s="102">
        <f>3-COUNTIF(K11,0)-COUNTIF(K13,0)-COUNTIF(K14,0)</f>
        <v>0</v>
      </c>
      <c r="AK6" s="705"/>
      <c r="AM6" s="19" t="str">
        <f>IF(AND(J3=J6,J3&lt;&gt;J4,J3&lt;&gt;J5),"A1-A4",IF(AND(J4=J6,J4&lt;&gt;J5,J4&lt;&gt;J3),"A2-A4",IF(AND(J5=J6,J5&lt;&gt;J3,J5&lt;&gt;J4),"A3-A4","OK")))</f>
        <v>OK</v>
      </c>
      <c r="AN6" s="103">
        <f>MATCH(AM6,AM$3:AM$6,0)</f>
        <v>1</v>
      </c>
      <c r="AO6" s="82" t="str">
        <f>AM6</f>
        <v>OK</v>
      </c>
      <c r="AU6" s="705"/>
      <c r="AV6" s="19" t="str">
        <f>IF(AND(S3=S6,S3&lt;&gt;S4,S3&lt;&gt;S5),"A1-A4",IF(AND(S4=S6,S4&lt;&gt;S5,S4&lt;&gt;S3),"A2-A4",IF(AND(S5=S6,S5&lt;&gt;S3,S5&lt;&gt;S4),"A3-A4","OK")))</f>
        <v>OK</v>
      </c>
      <c r="AW6" s="103">
        <f>MATCH(AV6,AV$3:AV$6,0)</f>
        <v>1</v>
      </c>
      <c r="AX6" s="82" t="str">
        <f>AV6</f>
        <v>OK</v>
      </c>
    </row>
    <row r="7" spans="2:54" ht="13.15" x14ac:dyDescent="0.35">
      <c r="E7" s="104"/>
      <c r="L7" s="93">
        <f>SUM(L3:L6)</f>
        <v>0</v>
      </c>
      <c r="M7" s="93">
        <f t="shared" ref="M7:Y7" si="0">SUM(M3:M6)</f>
        <v>0</v>
      </c>
      <c r="N7" s="93">
        <f t="shared" si="0"/>
        <v>0</v>
      </c>
      <c r="O7" s="93">
        <f t="shared" si="0"/>
        <v>0</v>
      </c>
      <c r="P7" s="93">
        <f t="shared" si="0"/>
        <v>2.8800000000000002E-3</v>
      </c>
      <c r="Q7" s="93">
        <f t="shared" si="0"/>
        <v>2.8800000000000001E-4</v>
      </c>
      <c r="R7" s="93"/>
      <c r="S7" s="93">
        <f>S3*S4*S5*S6</f>
        <v>1</v>
      </c>
      <c r="T7" s="93"/>
      <c r="U7" s="93"/>
      <c r="V7" s="93"/>
      <c r="W7" s="93">
        <f>W3*W4*W5*W6</f>
        <v>1</v>
      </c>
      <c r="X7" s="93"/>
      <c r="Y7" s="93">
        <f t="shared" si="0"/>
        <v>1.4999999999999998E-6</v>
      </c>
      <c r="Z7" s="93"/>
      <c r="AA7" s="105"/>
      <c r="AB7" s="79">
        <f>SUM(AB3:AB6)</f>
        <v>10</v>
      </c>
      <c r="AJ7" s="97">
        <f>SUM(AJ3:AJ6)</f>
        <v>0</v>
      </c>
      <c r="AK7" s="106"/>
      <c r="AN7" s="82">
        <f>SUM(AN3:AN6)</f>
        <v>4</v>
      </c>
      <c r="AU7" s="106"/>
      <c r="AW7" s="82">
        <f>SUM(AW3:AW6)</f>
        <v>4</v>
      </c>
    </row>
    <row r="8" spans="2:54" ht="13.15" x14ac:dyDescent="0.35">
      <c r="M8" s="105"/>
      <c r="N8" s="105"/>
      <c r="O8" s="105"/>
      <c r="P8" s="105"/>
      <c r="Q8" s="105"/>
      <c r="R8" s="105"/>
      <c r="S8" s="93"/>
      <c r="T8" s="93"/>
      <c r="U8" s="93"/>
      <c r="V8" s="93"/>
      <c r="W8" s="93"/>
      <c r="X8" s="105"/>
      <c r="Y8" s="105"/>
      <c r="Z8" s="105"/>
      <c r="AA8" s="105"/>
      <c r="AJ8" s="105"/>
      <c r="AK8" s="106"/>
      <c r="AU8" s="106"/>
    </row>
    <row r="9" spans="2:54" ht="13.15" x14ac:dyDescent="0.35">
      <c r="G9" s="91"/>
      <c r="H9" s="91"/>
      <c r="J9" s="84"/>
      <c r="L9" s="84"/>
      <c r="M9" s="91"/>
      <c r="N9" s="91"/>
      <c r="O9" s="91"/>
      <c r="P9" s="91"/>
      <c r="Q9" s="91"/>
      <c r="R9" s="91"/>
      <c r="S9" s="91"/>
      <c r="T9" s="91"/>
      <c r="U9" s="91"/>
      <c r="V9" s="91"/>
      <c r="W9" s="91"/>
      <c r="X9" s="91"/>
      <c r="Y9" s="91"/>
      <c r="Z9" s="91"/>
      <c r="AA9" s="91"/>
      <c r="AJ9" s="91"/>
      <c r="AK9" s="106"/>
      <c r="AU9" s="106"/>
    </row>
    <row r="10" spans="2:54" ht="13.15" x14ac:dyDescent="0.35">
      <c r="B10" s="90">
        <v>1</v>
      </c>
      <c r="C10" s="79" t="str">
        <f>VLOOKUP(B10,'Gen-Tab'!$B$3:$D$38,2,0)</f>
        <v>A1</v>
      </c>
      <c r="D10" s="79" t="str">
        <f>VLOOKUP(B10,'Gen-Tab'!$B$3:$D$38,3,0)</f>
        <v>A2</v>
      </c>
      <c r="E10" s="79" t="str">
        <f>VLOOKUP(C10,'Gen-Tab'!$Q$3:$S$26,3,0)</f>
        <v>Deutschland</v>
      </c>
      <c r="F10" s="79" t="str">
        <f>VLOOKUP(D10,'Gen-Tab'!$Q$3:$S$26,3,0)</f>
        <v>Schottland</v>
      </c>
      <c r="G10" s="19">
        <f>IF(R10=0,0,VLOOKUP(B10,'Tipp-Formular'!$B$2:$I$48,6,0))</f>
        <v>0</v>
      </c>
      <c r="H10" s="79" t="s">
        <v>54</v>
      </c>
      <c r="I10" s="19">
        <f>IF(R10=0,0,VLOOKUP(B10,'Tipp-Formular'!$B$2:$I$48,8,0))</f>
        <v>0</v>
      </c>
      <c r="J10" s="84"/>
      <c r="K10" s="79">
        <f t="shared" ref="K10:K15" si="1">IF(R10=0,0,IF(G10&gt;I10,1,IF(G10&lt;I10,2,"X")))</f>
        <v>0</v>
      </c>
      <c r="L10" s="84"/>
      <c r="M10" s="79">
        <f t="shared" ref="M10:M15" si="2">IF(R10=0,0,IF(G10&gt;I10,3,IF(G10=I10,1,0)))</f>
        <v>0</v>
      </c>
      <c r="N10" s="79">
        <f t="shared" ref="N10:N15" si="3">IF(R10=0,0,IF(M10=3,0,IF(M10=1,1,3)))</f>
        <v>0</v>
      </c>
      <c r="O10" s="79"/>
      <c r="P10" s="79"/>
      <c r="Q10" s="79"/>
      <c r="R10" s="79">
        <f>VLOOKUP(B10,'Tipp-Formular'!$B$3:$L$48,11,0)</f>
        <v>0</v>
      </c>
      <c r="S10" s="79"/>
      <c r="T10" s="79"/>
      <c r="U10" s="79"/>
      <c r="V10" s="79"/>
      <c r="W10" s="79"/>
      <c r="X10" s="79"/>
      <c r="Y10" s="79"/>
      <c r="Z10" s="79"/>
      <c r="AA10" s="79"/>
      <c r="AJ10" s="79"/>
      <c r="AK10" s="106"/>
      <c r="AU10" s="106"/>
    </row>
    <row r="11" spans="2:54" ht="13.15" x14ac:dyDescent="0.35">
      <c r="B11" s="90">
        <v>2</v>
      </c>
      <c r="C11" s="79" t="str">
        <f>VLOOKUP(B11,'Gen-Tab'!$B$3:$D$38,2,0)</f>
        <v>A3</v>
      </c>
      <c r="D11" s="79" t="str">
        <f>VLOOKUP(B11,'Gen-Tab'!$B$3:$D$38,3,0)</f>
        <v>A4</v>
      </c>
      <c r="E11" s="79" t="str">
        <f>VLOOKUP(C11,'Gen-Tab'!$Q$3:$S$26,3,0)</f>
        <v>Ungarn</v>
      </c>
      <c r="F11" s="79" t="str">
        <f>VLOOKUP(D11,'Gen-Tab'!$Q$3:$S$26,3,0)</f>
        <v>Schweiz</v>
      </c>
      <c r="G11" s="19">
        <f>IF(R11=0,0,VLOOKUP(B11,'Tipp-Formular'!$B$2:$I$48,6,0))</f>
        <v>0</v>
      </c>
      <c r="H11" s="79" t="s">
        <v>54</v>
      </c>
      <c r="I11" s="19">
        <f>IF(R11=0,0,VLOOKUP(B11,'Tipp-Formular'!$B$2:$I$48,8,0))</f>
        <v>0</v>
      </c>
      <c r="J11" s="84"/>
      <c r="K11" s="79">
        <f t="shared" si="1"/>
        <v>0</v>
      </c>
      <c r="L11" s="84"/>
      <c r="M11" s="79">
        <f t="shared" si="2"/>
        <v>0</v>
      </c>
      <c r="N11" s="79">
        <f t="shared" si="3"/>
        <v>0</v>
      </c>
      <c r="O11" s="79"/>
      <c r="P11" s="79"/>
      <c r="Q11" s="79"/>
      <c r="R11" s="79">
        <f>VLOOKUP(B11,'Tipp-Formular'!$B$3:$L$48,11,0)</f>
        <v>0</v>
      </c>
      <c r="S11" s="79"/>
      <c r="T11" s="79"/>
      <c r="U11" s="79"/>
      <c r="V11" s="79"/>
      <c r="W11" s="79"/>
      <c r="X11" s="79"/>
      <c r="Y11" s="79"/>
      <c r="Z11" s="79"/>
      <c r="AA11" s="79"/>
      <c r="AJ11" s="79"/>
      <c r="AK11" s="106"/>
      <c r="AU11" s="106"/>
    </row>
    <row r="12" spans="2:54" ht="13.15" x14ac:dyDescent="0.35">
      <c r="B12" s="90">
        <v>13</v>
      </c>
      <c r="C12" s="79" t="str">
        <f>VLOOKUP(B12,'Gen-Tab'!$B$3:$D$38,2,0)</f>
        <v>A2</v>
      </c>
      <c r="D12" s="79" t="str">
        <f>VLOOKUP(B12,'Gen-Tab'!$B$3:$D$38,3,0)</f>
        <v>A4</v>
      </c>
      <c r="E12" s="79" t="str">
        <f>VLOOKUP(C12,'Gen-Tab'!$Q$3:$S$26,3,0)</f>
        <v>Schottland</v>
      </c>
      <c r="F12" s="79" t="str">
        <f>VLOOKUP(D12,'Gen-Tab'!$Q$3:$S$26,3,0)</f>
        <v>Schweiz</v>
      </c>
      <c r="G12" s="19">
        <f>IF(R12=0,0,VLOOKUP(B12,'Tipp-Formular'!$B$2:$I$48,6,0))</f>
        <v>0</v>
      </c>
      <c r="H12" s="79" t="s">
        <v>54</v>
      </c>
      <c r="I12" s="19">
        <f>IF(R12=0,0,VLOOKUP(B12,'Tipp-Formular'!$B$2:$I$48,8,0))</f>
        <v>0</v>
      </c>
      <c r="J12" s="84"/>
      <c r="K12" s="79">
        <f t="shared" si="1"/>
        <v>0</v>
      </c>
      <c r="L12" s="84"/>
      <c r="M12" s="79">
        <f t="shared" si="2"/>
        <v>0</v>
      </c>
      <c r="N12" s="79">
        <f t="shared" si="3"/>
        <v>0</v>
      </c>
      <c r="O12" s="79"/>
      <c r="P12" s="79"/>
      <c r="Q12" s="79"/>
      <c r="R12" s="79">
        <f>VLOOKUP(B12,'Tipp-Formular'!$B$3:$L$48,11,0)</f>
        <v>0</v>
      </c>
      <c r="S12" s="79"/>
      <c r="T12" s="79"/>
      <c r="U12" s="79"/>
      <c r="V12" s="79"/>
      <c r="W12" s="79"/>
      <c r="X12" s="79"/>
      <c r="Y12" s="79"/>
      <c r="Z12" s="79"/>
      <c r="AA12" s="79"/>
      <c r="AJ12" s="79"/>
      <c r="AK12" s="106"/>
      <c r="AU12" s="106"/>
    </row>
    <row r="13" spans="2:54" x14ac:dyDescent="0.35">
      <c r="B13" s="90">
        <v>14</v>
      </c>
      <c r="C13" s="79" t="str">
        <f>VLOOKUP(B13,'Gen-Tab'!$B$3:$D$38,2,0)</f>
        <v>A1</v>
      </c>
      <c r="D13" s="79" t="str">
        <f>VLOOKUP(B13,'Gen-Tab'!$B$3:$D$38,3,0)</f>
        <v>A3</v>
      </c>
      <c r="E13" s="79" t="str">
        <f>VLOOKUP(C13,'Gen-Tab'!$Q$3:$S$26,3,0)</f>
        <v>Deutschland</v>
      </c>
      <c r="F13" s="79" t="str">
        <f>VLOOKUP(D13,'Gen-Tab'!$Q$3:$S$26,3,0)</f>
        <v>Ungarn</v>
      </c>
      <c r="G13" s="19">
        <f>IF(R13=0,0,VLOOKUP(B13,'Tipp-Formular'!$B$2:$I$48,6,0))</f>
        <v>0</v>
      </c>
      <c r="H13" s="79" t="s">
        <v>54</v>
      </c>
      <c r="I13" s="19">
        <f>IF(R13=0,0,VLOOKUP(B13,'Tipp-Formular'!$B$2:$I$48,8,0))</f>
        <v>0</v>
      </c>
      <c r="J13" s="84"/>
      <c r="K13" s="79">
        <f t="shared" si="1"/>
        <v>0</v>
      </c>
      <c r="L13" s="84"/>
      <c r="M13" s="79">
        <f t="shared" si="2"/>
        <v>0</v>
      </c>
      <c r="N13" s="79">
        <f t="shared" si="3"/>
        <v>0</v>
      </c>
      <c r="O13" s="79"/>
      <c r="P13" s="79"/>
      <c r="Q13" s="79"/>
      <c r="R13" s="79">
        <f>VLOOKUP(B13,'Tipp-Formular'!$B$3:$L$48,11,0)</f>
        <v>0</v>
      </c>
      <c r="S13" s="79"/>
      <c r="T13" s="79"/>
      <c r="U13" s="79"/>
      <c r="V13" s="79"/>
      <c r="W13" s="79"/>
      <c r="X13" s="79"/>
      <c r="Y13" s="79"/>
      <c r="Z13" s="79"/>
      <c r="AA13" s="79"/>
      <c r="AJ13" s="79"/>
      <c r="AK13" s="106"/>
      <c r="AL13" s="107" t="s">
        <v>305</v>
      </c>
      <c r="AU13" s="106"/>
    </row>
    <row r="14" spans="2:54" ht="13.15" x14ac:dyDescent="0.35">
      <c r="B14" s="90">
        <v>25</v>
      </c>
      <c r="C14" s="79" t="str">
        <f>VLOOKUP(B14,'Gen-Tab'!$B$3:$D$38,2,0)</f>
        <v>A4</v>
      </c>
      <c r="D14" s="79" t="str">
        <f>VLOOKUP(B14,'Gen-Tab'!$B$3:$D$38,3,0)</f>
        <v>A1</v>
      </c>
      <c r="E14" s="79" t="str">
        <f>VLOOKUP(C14,'Gen-Tab'!$Q$3:$S$26,3,0)</f>
        <v>Schweiz</v>
      </c>
      <c r="F14" s="79" t="str">
        <f>VLOOKUP(D14,'Gen-Tab'!$Q$3:$S$26,3,0)</f>
        <v>Deutschland</v>
      </c>
      <c r="G14" s="19">
        <f>IF(R14=0,0,VLOOKUP(B14,'Tipp-Formular'!$B$2:$I$48,6,0))</f>
        <v>0</v>
      </c>
      <c r="H14" s="79" t="s">
        <v>54</v>
      </c>
      <c r="I14" s="19">
        <f>IF(R14=0,0,VLOOKUP(B14,'Tipp-Formular'!$B$2:$I$48,8,0))</f>
        <v>0</v>
      </c>
      <c r="J14" s="84"/>
      <c r="K14" s="79">
        <f t="shared" si="1"/>
        <v>0</v>
      </c>
      <c r="L14" s="84"/>
      <c r="M14" s="79">
        <f t="shared" si="2"/>
        <v>0</v>
      </c>
      <c r="N14" s="79">
        <f t="shared" si="3"/>
        <v>0</v>
      </c>
      <c r="O14" s="79"/>
      <c r="P14" s="79"/>
      <c r="Q14" s="79"/>
      <c r="R14" s="79">
        <f>VLOOKUP(B14,'Tipp-Formular'!$B$3:$L$48,11,0)</f>
        <v>0</v>
      </c>
      <c r="S14" s="79"/>
      <c r="T14" s="79"/>
      <c r="U14" s="79"/>
      <c r="V14" s="79"/>
      <c r="W14" s="79"/>
      <c r="X14" s="79"/>
      <c r="Y14" s="79"/>
      <c r="Z14" s="79"/>
      <c r="AA14" s="79"/>
      <c r="AJ14" s="79"/>
      <c r="AK14" s="106"/>
      <c r="AL14" s="79">
        <f>VLOOKUP(B14,'Tipp-Formular'!B$2:R$99,16,0)</f>
        <v>0</v>
      </c>
      <c r="AU14" s="106"/>
    </row>
    <row r="15" spans="2:54" ht="13.15" x14ac:dyDescent="0.35">
      <c r="B15" s="90">
        <v>26</v>
      </c>
      <c r="C15" s="79" t="str">
        <f>VLOOKUP(B15,'Gen-Tab'!$B$3:$D$38,2,0)</f>
        <v>A2</v>
      </c>
      <c r="D15" s="79" t="str">
        <f>VLOOKUP(B15,'Gen-Tab'!$B$3:$D$38,3,0)</f>
        <v>A3</v>
      </c>
      <c r="E15" s="79" t="str">
        <f>VLOOKUP(C15,'Gen-Tab'!$Q$3:$S$26,3,0)</f>
        <v>Schottland</v>
      </c>
      <c r="F15" s="79" t="str">
        <f>VLOOKUP(D15,'Gen-Tab'!$Q$3:$S$26,3,0)</f>
        <v>Ungarn</v>
      </c>
      <c r="G15" s="19">
        <f>IF(R15=0,0,VLOOKUP(B15,'Tipp-Formular'!$B$2:$I$48,6,0))</f>
        <v>0</v>
      </c>
      <c r="H15" s="79" t="s">
        <v>54</v>
      </c>
      <c r="I15" s="19">
        <f>IF(R15=0,0,VLOOKUP(B15,'Tipp-Formular'!$B$2:$I$48,8,0))</f>
        <v>0</v>
      </c>
      <c r="J15" s="84"/>
      <c r="K15" s="79">
        <f t="shared" si="1"/>
        <v>0</v>
      </c>
      <c r="L15" s="84"/>
      <c r="M15" s="79">
        <f t="shared" si="2"/>
        <v>0</v>
      </c>
      <c r="N15" s="79">
        <f t="shared" si="3"/>
        <v>0</v>
      </c>
      <c r="O15" s="79"/>
      <c r="P15" s="79"/>
      <c r="Q15" s="79"/>
      <c r="R15" s="79">
        <f>VLOOKUP(B15,'Tipp-Formular'!$B$3:$L$48,11,0)</f>
        <v>0</v>
      </c>
      <c r="S15" s="79"/>
      <c r="T15" s="79"/>
      <c r="U15" s="79"/>
      <c r="V15" s="79"/>
      <c r="W15" s="79"/>
      <c r="X15" s="79"/>
      <c r="Y15" s="79"/>
      <c r="Z15" s="79"/>
      <c r="AA15" s="79"/>
      <c r="AJ15" s="79"/>
      <c r="AK15" s="106"/>
      <c r="AL15" s="79">
        <f>VLOOKUP(B15,'Tipp-Formular'!B$2:R$99,16,0)</f>
        <v>0</v>
      </c>
      <c r="AU15" s="106"/>
    </row>
    <row r="16" spans="2:54" x14ac:dyDescent="0.35">
      <c r="E16" s="84"/>
      <c r="F16" s="84"/>
      <c r="G16" s="108"/>
      <c r="H16" s="108"/>
      <c r="M16" s="109"/>
      <c r="N16" s="109"/>
      <c r="O16" s="109"/>
      <c r="P16" s="109"/>
      <c r="Q16" s="109"/>
      <c r="R16" s="109"/>
      <c r="S16" s="109"/>
      <c r="T16" s="109"/>
      <c r="U16" s="109"/>
      <c r="V16" s="109"/>
      <c r="W16" s="109"/>
      <c r="X16" s="109"/>
      <c r="Y16" s="109"/>
      <c r="Z16" s="109"/>
      <c r="AA16" s="109"/>
      <c r="AJ16" s="109"/>
      <c r="AK16" s="110"/>
      <c r="AU16" s="110"/>
    </row>
    <row r="17" spans="2:54" ht="65.099999999999994" customHeight="1" x14ac:dyDescent="0.35">
      <c r="E17" s="83" t="s">
        <v>72</v>
      </c>
      <c r="F17" s="84"/>
      <c r="G17" s="85" t="s">
        <v>61</v>
      </c>
      <c r="H17" s="85" t="s">
        <v>286</v>
      </c>
      <c r="I17" s="85" t="s">
        <v>287</v>
      </c>
      <c r="J17" s="85" t="s">
        <v>63</v>
      </c>
      <c r="K17" s="86" t="s">
        <v>56</v>
      </c>
      <c r="L17" s="85" t="s">
        <v>289</v>
      </c>
      <c r="M17" s="85" t="s">
        <v>290</v>
      </c>
      <c r="N17" s="85" t="s">
        <v>291</v>
      </c>
      <c r="O17" s="85" t="s">
        <v>292</v>
      </c>
      <c r="P17" s="85" t="s">
        <v>293</v>
      </c>
      <c r="Q17" s="85" t="s">
        <v>61</v>
      </c>
      <c r="R17" s="85"/>
      <c r="S17" s="85"/>
      <c r="T17" s="87" t="s">
        <v>294</v>
      </c>
      <c r="U17" s="87" t="s">
        <v>295</v>
      </c>
      <c r="V17" s="85"/>
      <c r="W17" s="85"/>
      <c r="X17" s="85" t="s">
        <v>77</v>
      </c>
      <c r="Y17" s="85" t="s">
        <v>77</v>
      </c>
      <c r="Z17" s="85" t="s">
        <v>296</v>
      </c>
      <c r="AA17" s="85" t="s">
        <v>297</v>
      </c>
      <c r="AB17" s="86" t="s">
        <v>298</v>
      </c>
      <c r="AC17" s="86"/>
      <c r="AD17" s="704" t="s">
        <v>299</v>
      </c>
      <c r="AE17" s="704"/>
      <c r="AF17" s="704"/>
      <c r="AG17" s="704"/>
      <c r="AH17" s="82"/>
      <c r="AI17" s="82"/>
      <c r="AJ17" s="88" t="s">
        <v>52</v>
      </c>
      <c r="AK17" s="89" t="s">
        <v>300</v>
      </c>
      <c r="AL17" s="79" t="str">
        <f>IF(AM17="Normal","nein","ja")</f>
        <v>nein</v>
      </c>
      <c r="AM17" s="79" t="str">
        <f>IF(AND(J18=J19,J18=J20,J18&lt;&gt;J21),"ohne B4",IF(AND(J18=J19,J18=J21,J18&lt;&gt;J20),"ohne B3",IF(AND(J18=J20,J18=J21,J18&lt;&gt;J19),"ohne B2",IF(AND(J19=J20,J19=J21,J19&lt;&gt;J18),"ohne B1","Normal"))))</f>
        <v>Normal</v>
      </c>
      <c r="AN17" s="89" t="s">
        <v>301</v>
      </c>
      <c r="AO17" s="82" t="str">
        <f>IF(AL17="ja",VLOOKUP(AM17,'Sub-Tab_B'!C$1:T$137,14,0),"nicht notwendig")</f>
        <v>nicht notwendig</v>
      </c>
      <c r="AU17" s="89"/>
      <c r="AW17" s="89"/>
    </row>
    <row r="18" spans="2:54" ht="12.75" customHeight="1" x14ac:dyDescent="0.35">
      <c r="D18" s="79">
        <f>AB18</f>
        <v>1</v>
      </c>
      <c r="E18" s="90" t="s">
        <v>173</v>
      </c>
      <c r="F18" s="91" t="str">
        <f>VLOOKUP(E18,'Gen-Tab'!$Q$3:$S$26,3,0)</f>
        <v>Spanien</v>
      </c>
      <c r="G18" s="79">
        <f>SUMIF($E$25:$E$30,F18,$G$25:$G$30)+SUMIF($F$25:$F$30,F18,$I$25:$I$30)</f>
        <v>0</v>
      </c>
      <c r="H18" s="79">
        <f>SUMIF($E$25:$E$30,F18,$I$25:$I$30)+SUMIF($F$25:$F$30,F18,$G$25:$G$30)</f>
        <v>0</v>
      </c>
      <c r="I18" s="79">
        <f>G18-H18</f>
        <v>0</v>
      </c>
      <c r="J18" s="79">
        <f>SUMIF($E$25:$E$30,F18,$M$25:$M$30)+SUMIF($F$25:$F$30,F18,$N$25:$N$30)</f>
        <v>0</v>
      </c>
      <c r="K18" s="92">
        <f>RANK(J18,J18:J21,0)</f>
        <v>1</v>
      </c>
      <c r="L18" s="93">
        <f>VLOOKUP(F18,'Sub-Tab_B'!C$120:Q$123,15,0)</f>
        <v>0</v>
      </c>
      <c r="M18" s="93">
        <f>IF(OR(AO$17="nein",AO$17="nicht notwendig"),0,IF(AM$17="ohne B4",VLOOKUP(E18,'Sub-Tab_B'!B$6:Q$9,16,0),IF(AM$17="ohne B3",VLOOKUP(E18,'Sub-Tab_B'!B$21:Q$24,16,0),IF(AM$17="ohne B2",VLOOKUP(E18,'Sub-Tab_B'!B$36:Q$39,16,0),IF(AM$17="ohne B1",VLOOKUP(E18,'Sub-Tab_B'!B$51:Q$54,16,0),0)))))</f>
        <v>0</v>
      </c>
      <c r="N18" s="93">
        <f>IF(AND($AS$18="ja",$AP$18="b1-b2"),VLOOKUP($F18,'Sub-Tab_B'!$C$66:$Q$69,15,0),IF(AND($AS$18="ja",$AP$18="b1-b3"),VLOOKUP($F18,'Sub-Tab_B'!$C$74:$Q$77,15,0),IF(AND($AS$18="ja",$AP$18="b1-b4"),VLOOKUP($F18,'Sub-Tab_B'!$C$82:$Q$85,15,0),IF(AND($AS$18="ja",$AP$18="b2-b3"),VLOOKUP($F18,'Sub-Tab_B'!$C$90:$Q$93,15,0),IF(AND($AS$18="ja",$AP$18="b2-b4"),VLOOKUP($F18,'Sub-Tab_B'!$C$98:$Q$101,15,0),IF(AND($AS$18="ja",$AP$18="b3-b4"),VLOOKUP($F18,'Sub-Tab_B'!$C$106:$Q$109,15,0),0))))))</f>
        <v>0</v>
      </c>
      <c r="O18" s="93">
        <f>IF(AND($AS$19="ja",$AP$19="b1-b2"),VLOOKUP($F18,'Sub-Tab_B'!$C$66:$Q$69,15,0),IF(AND($AS$19="ja",$AP$19="b1-b3"),VLOOKUP($F18,'Sub-Tab_B'!$C$74:$Q$77,15,0),IF(AND($AS$19="ja",$AP$19="b1-b4"),VLOOKUP($F18,'Sub-Tab_B'!$C$82:$Q$85,15,0),IF(AND($AS$19="ja",$AP$19="b2-b3"),VLOOKUP($F18,'Sub-Tab_B'!$C$90:$Q$93,15,0),IF(AND($AS$19="ja",$AP$19="b2-b4"),VLOOKUP($F18,'Sub-Tab_B'!$C$98:$Q$101,15,0),IF(AND($AS$19="ja",$AP$19="b3-b4"),VLOOKUP($F18,'Sub-Tab_B'!$C$106:$Q$109,15,0),0))))))</f>
        <v>0</v>
      </c>
      <c r="P18" s="93">
        <f>0.00072/RANK(I18,I$18:I$21,0)</f>
        <v>7.2000000000000005E-4</v>
      </c>
      <c r="Q18" s="93">
        <f>0.000072/RANK(G18,G$18:G$21,0)</f>
        <v>7.2000000000000002E-5</v>
      </c>
      <c r="R18" s="93">
        <f>J18+SUM(L18:Q18)</f>
        <v>7.9200000000000006E-4</v>
      </c>
      <c r="S18" s="92">
        <f>RANK(R18,R18:R21,0)</f>
        <v>1</v>
      </c>
      <c r="T18" s="93">
        <f>IF(AND($BB$18="ja",$AY$18="b1-b2"),VLOOKUP($F18,'Sub-Tab_B'!$C$66:$Q$69,15,0),IF(AND($BB$18="ja",$AY$18="b1-b3"),VLOOKUP($F18,'Sub-Tab_B'!$C$74:$Q$77,15,0),IF(AND($BB$18="ja",$AY$18="b1-b4"),VLOOKUP($F18,'Sub-Tab_B'!$C$82:$Q$85,15,0),IF(AND($BB$18="ja",$AY$18="b2-b3"),VLOOKUP($F18,'Sub-Tab_B'!$C$90:$Q$93,15,0),IF(AND($BB$18="ja",$AY$18="b2-b4"),VLOOKUP($F18,'Sub-Tab_B'!$C$98:$Q$101,15,0),IF(AND($BB$18="ja",$AY$18="b3-b4"),VLOOKUP($F18,'Sub-Tab_B'!$C$106:$Q$109,15,0),0))))))/1000</f>
        <v>0</v>
      </c>
      <c r="U18" s="93">
        <f>IF(AND($AZ$19="ja",$AY$19="b1-b2"),VLOOKUP($F18,'Sub-Tab_B'!$C$66:$Q$69,15,0),IF(AND($AZ$19="ja",$AY$19="b1-b3"),VLOOKUP($F18,'Sub-Tab_B'!$C$74:$Q$77,15,0),IF(AND($AZ$19="ja",$AY$19="b1-b4"),VLOOKUP($F18,'Sub-Tab_B'!$C$82:$Q$85,15,0),IF(AND($AZ$19="ja",$AY$19="b2-b3"),VLOOKUP($F18,'Sub-Tab_B'!$C$90:$Q$93,15,0),IF(AND($AZ$19="ja",$AY$19="b2-b4"),VLOOKUP($F18,'Sub-Tab_B'!$C$98:$Q$101,15,0),IF(AND($AZ$19="ja",$AY$19="b3-b4"),VLOOKUP($F18,'Sub-Tab_B'!$C$106:$Q$109,15,0),0))))))/1000</f>
        <v>0</v>
      </c>
      <c r="V18" s="93">
        <f>R18+T18+U18</f>
        <v>7.9200000000000006E-4</v>
      </c>
      <c r="W18" s="92">
        <f>RANK(V18,V18:V21,0)</f>
        <v>1</v>
      </c>
      <c r="X18" s="94">
        <f>IF('Tipp-Formular'!$DA$15&lt;1,VLOOKUP(F18,'Tipp-Formular'!$DN$4:$DO$27,2,0),VLOOKUP(F18,'Tipp-Formular'!$DV$8:$DW$11,2,0))</f>
        <v>21</v>
      </c>
      <c r="Y18" s="93">
        <f>0.00000072/RANK(X18,X$18:X$21,0)</f>
        <v>7.1999999999999999E-7</v>
      </c>
      <c r="Z18" s="93">
        <f>L18+M18+N18+O18+P18+Q18+Y18</f>
        <v>7.9272000000000001E-4</v>
      </c>
      <c r="AA18" s="93">
        <f>J18+L18+M18+N18+O18+P18+Q18+T18+Y18</f>
        <v>7.9272000000000001E-4</v>
      </c>
      <c r="AB18" s="92">
        <f>RANK(AA18,AA18:AA21,0)</f>
        <v>1</v>
      </c>
      <c r="AC18" s="93">
        <f>L18+M18+N18+O18+Y18</f>
        <v>7.1999999999999999E-7</v>
      </c>
      <c r="AD18" s="95" t="str">
        <f>IF(AC18&gt;0.2,"1)",IF(AND(AC18&gt;0.02,AC18&lt;0.2),"2)",IF(AND(AC18&gt;0.002,AC18&lt;0.02),"3)",IF(AND(AC18&lt;0.002,S$22=1),"4)",IF(AND(AC18&lt;0.002,S$22=9,S18=1),"5)",IF(AND(AC18&lt;0.002,S$22=9,S18=3),"5)",""))))))</f>
        <v>4)</v>
      </c>
      <c r="AE18" s="95" t="str">
        <f>IF(AC18&gt;0.2,"1)",IF(AND(AC18&gt;0.02,AC18&lt;0.2),"2)",IF(AND(AC18&gt;0.002,AC18&lt;0.02),"3)",IF(AND(AC18&lt;0.002,S$22=16,S18=2),"4)",IF(AND(AC18&lt;0.002,S$22=18,S18=3),"4)",IF(AND(AC18&lt;0.002,S$22=12,S18=1),"4)",""))))))</f>
        <v/>
      </c>
      <c r="AF18" s="95" t="str">
        <f>IF(AND(AC18&lt;0.002,S$22=4,S18=1),"6)",IF(AND(AC18&lt;0.002,S$22=8,S18=2),"6)",""))</f>
        <v/>
      </c>
      <c r="AG18" s="95" t="str">
        <f>IF(AF18="6)",AF18,IF((T18+U18)&gt;0,"3)",IF(AD18="",AE18,AD18)))</f>
        <v>4)</v>
      </c>
      <c r="AH18" s="95" t="str">
        <f>CONCATENATE(AB18,"B")</f>
        <v>1B</v>
      </c>
      <c r="AI18" s="96" t="str">
        <f>F18</f>
        <v>Spanien</v>
      </c>
      <c r="AJ18" s="97">
        <f>3-COUNTIF(K25,0)-COUNTIF(K27,0)-COUNTIF(K29,0)</f>
        <v>0</v>
      </c>
      <c r="AK18" s="705" t="s">
        <v>302</v>
      </c>
      <c r="AM18" s="19" t="str">
        <f>IF(AND(J18=J19,J18&lt;&gt;J20,J18&lt;&gt;J21),"B1-B2",IF(AND(J18=J20,J18&lt;&gt;J19,J18&lt;&gt;J21),"B1-B3",IF(AND(J18=J21,J18&lt;&gt;J19,J18&lt;&gt;J20),"B1-B4","OK")))</f>
        <v>OK</v>
      </c>
      <c r="AN18" s="98">
        <f>MATCH(AM18,AM$18:AM$21,0)</f>
        <v>1</v>
      </c>
      <c r="AO18" s="82" t="str">
        <f>AM18</f>
        <v>OK</v>
      </c>
      <c r="AP18" s="19" t="str">
        <f>VLOOKUP(1,AN$18:AO$21,2,0)</f>
        <v>OK</v>
      </c>
      <c r="AQ18" s="19">
        <f>IF(AP18="OK",0,VLOOKUP(AP18,'Gen-Tab'!F$3:G$99,2,0))</f>
        <v>0</v>
      </c>
      <c r="AR18" s="79" t="s">
        <v>303</v>
      </c>
      <c r="AS18" s="79">
        <f>IF(AQ18=0,0,IF(VLOOKUP(AQ18,'Tipp-Formular'!B$3:K$48,10,0)="X","nein","ja"))</f>
        <v>0</v>
      </c>
      <c r="AU18" s="705" t="s">
        <v>304</v>
      </c>
      <c r="AV18" s="19" t="str">
        <f>IF(AND(S18=S19,S18&lt;&gt;S20,S18&lt;&gt;S21),"B1-B2",IF(AND(S18=S20,S18&lt;&gt;S19,S18&lt;&gt;S21),"B1-B3",IF(AND(S18=S21,S18&lt;&gt;S19,S18&lt;&gt;S20),"B1-B4","OK")))</f>
        <v>OK</v>
      </c>
      <c r="AW18" s="98">
        <f>MATCH(AV18,AV$18:AV$21,0)</f>
        <v>1</v>
      </c>
      <c r="AX18" s="82" t="str">
        <f>AV18</f>
        <v>OK</v>
      </c>
      <c r="AY18" s="19" t="str">
        <f>VLOOKUP(1,AW$18:AX$21,2,0)</f>
        <v>OK</v>
      </c>
      <c r="AZ18" s="19">
        <f>IF(AY18="OK",0,VLOOKUP(AY18,'Gen-Tab'!F$3:G$99,2,0))</f>
        <v>0</v>
      </c>
      <c r="BA18" s="79" t="s">
        <v>303</v>
      </c>
      <c r="BB18" s="79">
        <f>IF(AZ18=0,0,IF(VLOOKUP(AZ18,'Tipp-Formular'!B$3:K$48,10,0)="X","nein","ja"))</f>
        <v>0</v>
      </c>
    </row>
    <row r="19" spans="2:54" ht="13.15" x14ac:dyDescent="0.35">
      <c r="D19" s="79">
        <f>AB19</f>
        <v>3</v>
      </c>
      <c r="E19" s="90" t="s">
        <v>174</v>
      </c>
      <c r="F19" s="91" t="str">
        <f>VLOOKUP(E19,'Gen-Tab'!$Q$3:$S$26,3,0)</f>
        <v>Kroatien</v>
      </c>
      <c r="G19" s="79">
        <f>SUMIF($E$25:$E$30,F19,$G$25:$G$30)+SUMIF($F$25:$F$30,F19,$I$25:$I$30)</f>
        <v>0</v>
      </c>
      <c r="H19" s="79">
        <f>SUMIF($E$25:$E$30,F19,$I$25:$I$30)+SUMIF($F$25:$F$30,F19,$G$25:$G$30)</f>
        <v>0</v>
      </c>
      <c r="I19" s="79">
        <f>G19-H19</f>
        <v>0</v>
      </c>
      <c r="J19" s="79">
        <f>SUMIF($E$25:$E$30,F19,$M$25:$M$30)+SUMIF($F$25:$F$30,F19,$N$25:$N$30)</f>
        <v>0</v>
      </c>
      <c r="K19" s="92">
        <f>RANK(J19,J18:J21,0)</f>
        <v>1</v>
      </c>
      <c r="L19" s="93">
        <f>VLOOKUP(F19,'Sub-Tab_B'!C$120:Q$123,15,0)</f>
        <v>0</v>
      </c>
      <c r="M19" s="93">
        <f>IF(OR(AO$17="nein",AO$17="nicht notwendig"),0,IF(AM$17="ohne B4",VLOOKUP(E19,'Sub-Tab_B'!B$6:Q$9,16,0),IF(AM$17="ohne B3",VLOOKUP(E19,'Sub-Tab_B'!B$21:Q$24,16,0),IF(AM$17="ohne B2",VLOOKUP(E19,'Sub-Tab_B'!B$36:Q$39,16,0),IF(AM$17="ohne B1",VLOOKUP(E19,'Sub-Tab_B'!B$51:Q$54,16,0),0)))))</f>
        <v>0</v>
      </c>
      <c r="N19" s="93">
        <f>IF(AND($AS$18="ja",$AP$18="b1-b2"),VLOOKUP($F19,'Sub-Tab_B'!$C$66:$Q$69,15,0),IF(AND($AS$18="ja",$AP$18="b1-b3"),VLOOKUP($F19,'Sub-Tab_B'!$C$74:$Q$77,15,0),IF(AND($AS$18="ja",$AP$18="b1-b4"),VLOOKUP($F19,'Sub-Tab_B'!$C$82:$Q$85,15,0),IF(AND($AS$18="ja",$AP$18="b2-b3"),VLOOKUP($F19,'Sub-Tab_B'!$C$90:$Q$93,15,0),IF(AND($AS$18="ja",$AP$18="b2-b4"),VLOOKUP($F19,'Sub-Tab_B'!$C$98:$Q$101,15,0),IF(AND($AS$18="ja",$AP$18="b3-b4"),VLOOKUP($F19,'Sub-Tab_B'!$C$106:$Q$109,15,0),0))))))</f>
        <v>0</v>
      </c>
      <c r="O19" s="93">
        <f>IF(AND($AS$19="ja",$AP$19="b1-b2"),VLOOKUP($F19,'Sub-Tab_B'!$C$66:$Q$69,15,0),IF(AND($AS$19="ja",$AP$19="b1-b3"),VLOOKUP($F19,'Sub-Tab_B'!$C$74:$Q$77,15,0),IF(AND($AS$19="ja",$AP$19="b1-b4"),VLOOKUP($F19,'Sub-Tab_B'!$C$82:$Q$85,15,0),IF(AND($AS$19="ja",$AP$19="b2-b3"),VLOOKUP($F19,'Sub-Tab_B'!$C$90:$Q$93,15,0),IF(AND($AS$19="ja",$AP$19="b2-b4"),VLOOKUP($F19,'Sub-Tab_B'!$C$98:$Q$101,15,0),IF(AND($AS$19="ja",$AP$19="b3-b4"),VLOOKUP($F19,'Sub-Tab_B'!$C$106:$Q$109,15,0),0))))))</f>
        <v>0</v>
      </c>
      <c r="P19" s="93">
        <f>0.00072/RANK(I19,I$18:I$21,0)</f>
        <v>7.2000000000000005E-4</v>
      </c>
      <c r="Q19" s="93">
        <f>0.000072/RANK(G19,G$18:G$21,0)</f>
        <v>7.2000000000000002E-5</v>
      </c>
      <c r="R19" s="93">
        <f>J19+SUM(L19:Q19)</f>
        <v>7.9200000000000006E-4</v>
      </c>
      <c r="S19" s="92">
        <f>RANK(R19,R18:R21,0)</f>
        <v>1</v>
      </c>
      <c r="T19" s="93">
        <f>IF(AND($BB$18="ja",$AY$18="b1-b2"),VLOOKUP($F19,'Sub-Tab_B'!$C$66:$Q$69,15,0),IF(AND($BB$18="ja",$AY$18="b1-b3"),VLOOKUP($F19,'Sub-Tab_B'!$C$74:$Q$77,15,0),IF(AND($BB$18="ja",$AY$18="b1-b4"),VLOOKUP($F19,'Sub-Tab_B'!$C$82:$Q$85,15,0),IF(AND($BB$18="ja",$AY$18="b2-b3"),VLOOKUP($F19,'Sub-Tab_B'!$C$90:$Q$93,15,0),IF(AND($BB$18="ja",$AY$18="b2-b4"),VLOOKUP($F19,'Sub-Tab_B'!$C$98:$Q$101,15,0),IF(AND($BB$18="ja",$AY$18="b3-b4"),VLOOKUP($F19,'Sub-Tab_B'!$C$106:$Q$109,15,0),0))))))/1000</f>
        <v>0</v>
      </c>
      <c r="U19" s="93">
        <f>IF(AND($AZ$19="ja",$AY$19="b1-b2"),VLOOKUP($F19,'Sub-Tab_B'!$C$66:$Q$69,15,0),IF(AND($AZ$19="ja",$AY$19="b1-b3"),VLOOKUP($F19,'Sub-Tab_B'!$C$74:$Q$77,15,0),IF(AND($AZ$19="ja",$AY$19="b1-b4"),VLOOKUP($F19,'Sub-Tab_B'!$C$82:$Q$85,15,0),IF(AND($AZ$19="ja",$AY$19="b2-b3"),VLOOKUP($F19,'Sub-Tab_B'!$C$90:$Q$93,15,0),IF(AND($AZ$19="ja",$AY$19="b2-b4"),VLOOKUP($F19,'Sub-Tab_B'!$C$98:$Q$101,15,0),IF(AND($AZ$19="ja",$AY$19="b3-b4"),VLOOKUP($F19,'Sub-Tab_B'!$C$106:$Q$109,15,0),0))))))/1000</f>
        <v>0</v>
      </c>
      <c r="V19" s="93">
        <f>R19+T19+U19</f>
        <v>7.9200000000000006E-4</v>
      </c>
      <c r="W19" s="92">
        <f>RANK(V19,V18:V21,0)</f>
        <v>1</v>
      </c>
      <c r="X19" s="94">
        <f>IF('Tipp-Formular'!$DA$15&lt;1,VLOOKUP(F19,'Tipp-Formular'!$DN$4:$DO$27,2,0),VLOOKUP(F19,'Tipp-Formular'!$DV$8:$DW$11,2,0))</f>
        <v>10</v>
      </c>
      <c r="Y19" s="93">
        <f>0.00000072/RANK(X19,X$18:X$21,0)</f>
        <v>2.3999999999999998E-7</v>
      </c>
      <c r="Z19" s="93">
        <f>L19+M19+N19+O19+P19+Q19+Y19</f>
        <v>7.9224000000000004E-4</v>
      </c>
      <c r="AA19" s="93">
        <f>J19+L19+M19+N19+O19+P19+Q19+T19+Y19</f>
        <v>7.9224000000000004E-4</v>
      </c>
      <c r="AB19" s="92">
        <f>RANK(AA19,AA18:AA21,0)</f>
        <v>3</v>
      </c>
      <c r="AC19" s="93">
        <f>L19+M19+N19+O19+Y19</f>
        <v>2.3999999999999998E-7</v>
      </c>
      <c r="AD19" s="95" t="str">
        <f>IF(AC19&gt;0.2,"1)",IF(AND(AC19&gt;0.02,AC19&lt;0.2),"2)",IF(AND(AC19&gt;0.002,AC19&lt;0.02),"3)",IF(AND(AC19&lt;0.002,S$22=1),"4)",IF(AND(AC19&lt;0.002,S$22=9,S19=1),"5)",IF(AND(AC19&lt;0.002,S$22=9,S19=3),"5)",""))))))</f>
        <v>4)</v>
      </c>
      <c r="AE19" s="95" t="str">
        <f>IF(AC19&gt;0.2,"1)",IF(AND(AC19&gt;0.02,AC19&lt;0.2),"2)",IF(AND(AC19&gt;0.002,AC19&lt;0.02),"3)",IF(AND(AC19&lt;0.002,S$22=16,S19=2),"4)",IF(AND(AC19&lt;0.002,S$22=18,S19=3),"4)",IF(AND(AC19&lt;0.002,S$22=12,S19=1),"4)",""))))))</f>
        <v/>
      </c>
      <c r="AF19" s="95" t="str">
        <f>IF(AND(AC19&lt;0.002,S$22=4,S19=1),"6)",IF(AND(AC19&lt;0.002,S$22=8,S19=2),"6)",""))</f>
        <v/>
      </c>
      <c r="AG19" s="95" t="str">
        <f>IF(AF19="6)",AF19,IF((T19+U19)&gt;0,"3)",IF(AD19="",AE19,AD19)))</f>
        <v>4)</v>
      </c>
      <c r="AH19" s="95" t="str">
        <f>CONCATENATE(AB19,"B")</f>
        <v>3B</v>
      </c>
      <c r="AI19" s="96" t="str">
        <f>F19</f>
        <v>Kroatien</v>
      </c>
      <c r="AJ19" s="97">
        <f>3-COUNTIF(K25,0)-COUNTIF(K28,0)-COUNTIF(K30,0)</f>
        <v>0</v>
      </c>
      <c r="AK19" s="705"/>
      <c r="AM19" s="19" t="str">
        <f>IF(AND(J18=J19,J18&lt;&gt;J20,J18&lt;&gt;J21),"B1-B2",IF(AND(J19=J20,J19&lt;&gt;J21,J19&lt;&gt;J18),"B2-B3",IF(AND(J19=J21,J19&lt;&gt;J20,J19&lt;&gt;J18),"B2-B4","OK")))</f>
        <v>OK</v>
      </c>
      <c r="AN19" s="98">
        <f>MATCH(AM19,AM$18:AM$21,0)</f>
        <v>1</v>
      </c>
      <c r="AO19" s="82" t="str">
        <f>AM19</f>
        <v>OK</v>
      </c>
      <c r="AP19" s="46" t="str">
        <f>IF(AN22&lt;5,VLOOKUP(1,AN$18:AO$21,2,0),IF(AN22&gt;7,VLOOKUP(3,AN$18:AO$21,2,0),VLOOKUP(2,AN$18:AO$21,2,0)))</f>
        <v>OK</v>
      </c>
      <c r="AQ19" s="19">
        <f>IF(AP19="OK",0,VLOOKUP(AP19,'Gen-Tab'!F$3:G$99,2,0))</f>
        <v>0</v>
      </c>
      <c r="AR19" s="79" t="s">
        <v>303</v>
      </c>
      <c r="AS19" s="79">
        <f>IF(AQ19=0,0,IF(VLOOKUP(AQ19,'Tipp-Formular'!B$3:K$48,10,0)="X","nein","ja"))</f>
        <v>0</v>
      </c>
      <c r="AU19" s="705"/>
      <c r="AV19" s="19" t="str">
        <f>IF(AND(S18=S19,S18&lt;&gt;S20,S18&lt;&gt;S21),"B1-B2",IF(AND(S19=S20,S19&lt;&gt;S21,S19&lt;&gt;S18),"B2-B3",IF(AND(S19=S21,S19&lt;&gt;S20,S19&lt;&gt;S18),"B2-B4","OK")))</f>
        <v>OK</v>
      </c>
      <c r="AW19" s="98">
        <f>MATCH(AV19,AV$18:AV$21,0)</f>
        <v>1</v>
      </c>
      <c r="AX19" s="82" t="str">
        <f>AV19</f>
        <v>OK</v>
      </c>
      <c r="AY19" s="46" t="str">
        <f>IF(AW22&lt;5,VLOOKUP(1,AW$18:AX$21,2,0),IF(AW22&gt;7,VLOOKUP(3,AW$18:AX$21,2,0),VLOOKUP(2,AW$18:AX$21,2,0)))</f>
        <v>OK</v>
      </c>
      <c r="AZ19" s="19">
        <f>IF(AY19="OK",0,VLOOKUP(AY19,'Gen-Tab'!F$3:G$99,2,0))</f>
        <v>0</v>
      </c>
      <c r="BA19" s="79" t="s">
        <v>303</v>
      </c>
      <c r="BB19" s="79">
        <f>IF(AZ19=0,0,IF(VLOOKUP(AZ19,'Tipp-Formular'!B$3:K$48,10,0)="X","nein","ja"))</f>
        <v>0</v>
      </c>
    </row>
    <row r="20" spans="2:54" ht="13.15" x14ac:dyDescent="0.35">
      <c r="D20" s="79">
        <f>AB20</f>
        <v>4</v>
      </c>
      <c r="E20" s="90" t="s">
        <v>175</v>
      </c>
      <c r="F20" s="91" t="str">
        <f>VLOOKUP(E20,'Gen-Tab'!$Q$3:$S$26,3,0)</f>
        <v>Italien</v>
      </c>
      <c r="G20" s="79">
        <f>SUMIF($E$25:$E$30,F20,$G$25:$G$30)+SUMIF($F$25:$F$30,F20,$I$25:$I$30)</f>
        <v>0</v>
      </c>
      <c r="H20" s="79">
        <f>SUMIF($E$25:$E$30,F20,$I$25:$I$30)+SUMIF($F$25:$F$30,F20,$G$25:$G$30)</f>
        <v>0</v>
      </c>
      <c r="I20" s="79">
        <f>G20-H20</f>
        <v>0</v>
      </c>
      <c r="J20" s="79">
        <f>SUMIF($E$25:$E$30,F20,$M$25:$M$30)+SUMIF($F$25:$F$30,F20,$N$25:$N$30)</f>
        <v>0</v>
      </c>
      <c r="K20" s="92">
        <f>RANK(J20,J18:J21,0)</f>
        <v>1</v>
      </c>
      <c r="L20" s="93">
        <f>VLOOKUP(F20,'Sub-Tab_B'!C$120:Q$123,15,0)</f>
        <v>0</v>
      </c>
      <c r="M20" s="93">
        <f>IF(OR(AO$17="nein",AO$17="nicht notwendig"),0,IF(AM$17="ohne B4",VLOOKUP(E20,'Sub-Tab_B'!B$6:Q$9,16,0),IF(AM$17="ohne B3",VLOOKUP(E20,'Sub-Tab_B'!B$21:Q$24,16,0),IF(AM$17="ohne B2",VLOOKUP(E20,'Sub-Tab_B'!B$36:Q$39,16,0),IF(AM$17="ohne B1",VLOOKUP(E20,'Sub-Tab_B'!B$51:Q$54,16,0),0)))))</f>
        <v>0</v>
      </c>
      <c r="N20" s="93">
        <f>IF(AND($AS$18="ja",$AP$18="b1-b2"),VLOOKUP($F20,'Sub-Tab_B'!$C$66:$Q$69,15,0),IF(AND($AS$18="ja",$AP$18="b1-b3"),VLOOKUP($F20,'Sub-Tab_B'!$C$74:$Q$77,15,0),IF(AND($AS$18="ja",$AP$18="b1-b4"),VLOOKUP($F20,'Sub-Tab_B'!$C$82:$Q$85,15,0),IF(AND($AS$18="ja",$AP$18="b2-b3"),VLOOKUP($F20,'Sub-Tab_B'!$C$90:$Q$93,15,0),IF(AND($AS$18="ja",$AP$18="b2-b4"),VLOOKUP($F20,'Sub-Tab_B'!$C$98:$Q$101,15,0),IF(AND($AS$18="ja",$AP$18="b3-b4"),VLOOKUP($F20,'Sub-Tab_B'!$C$106:$Q$109,15,0),0))))))</f>
        <v>0</v>
      </c>
      <c r="O20" s="93">
        <f>IF(AND($AS$19="ja",$AP$19="b1-b2"),VLOOKUP($F20,'Sub-Tab_B'!$C$66:$Q$69,15,0),IF(AND($AS$19="ja",$AP$19="b1-b3"),VLOOKUP($F20,'Sub-Tab_B'!$C$74:$Q$77,15,0),IF(AND($AS$19="ja",$AP$19="b1-b4"),VLOOKUP($F20,'Sub-Tab_B'!$C$82:$Q$85,15,0),IF(AND($AS$19="ja",$AP$19="b2-b3"),VLOOKUP($F20,'Sub-Tab_B'!$C$90:$Q$93,15,0),IF(AND($AS$19="ja",$AP$19="b2-b4"),VLOOKUP($F20,'Sub-Tab_B'!$C$98:$Q$101,15,0),IF(AND($AS$19="ja",$AP$19="b3-b4"),VLOOKUP($F20,'Sub-Tab_B'!$C$106:$Q$109,15,0),0))))))</f>
        <v>0</v>
      </c>
      <c r="P20" s="93">
        <f>0.00072/RANK(I20,I$18:I$21,0)</f>
        <v>7.2000000000000005E-4</v>
      </c>
      <c r="Q20" s="93">
        <f>0.000072/RANK(G20,G$18:G$21,0)</f>
        <v>7.2000000000000002E-5</v>
      </c>
      <c r="R20" s="93">
        <f>J20+SUM(L20:Q20)</f>
        <v>7.9200000000000006E-4</v>
      </c>
      <c r="S20" s="92">
        <f>RANK(R20,R18:R21,0)</f>
        <v>1</v>
      </c>
      <c r="T20" s="93">
        <f>IF(AND($BB$18="ja",$AY$18="b1-b2"),VLOOKUP($F20,'Sub-Tab_B'!$C$66:$Q$69,15,0),IF(AND($BB$18="ja",$AY$18="b1-b3"),VLOOKUP($F20,'Sub-Tab_B'!$C$74:$Q$77,15,0),IF(AND($BB$18="ja",$AY$18="b1-b4"),VLOOKUP($F20,'Sub-Tab_B'!$C$82:$Q$85,15,0),IF(AND($BB$18="ja",$AY$18="b2-b3"),VLOOKUP($F20,'Sub-Tab_B'!$C$90:$Q$93,15,0),IF(AND($BB$18="ja",$AY$18="b2-b4"),VLOOKUP($F20,'Sub-Tab_B'!$C$98:$Q$101,15,0),IF(AND($BB$18="ja",$AY$18="b3-b4"),VLOOKUP($F20,'Sub-Tab_B'!$C$106:$Q$109,15,0),0))))))/1000</f>
        <v>0</v>
      </c>
      <c r="U20" s="93">
        <f>IF(AND($AZ$19="ja",$AY$19="b1-b2"),VLOOKUP($F20,'Sub-Tab_B'!$C$66:$Q$69,15,0),IF(AND($AZ$19="ja",$AY$19="b1-b3"),VLOOKUP($F20,'Sub-Tab_B'!$C$74:$Q$77,15,0),IF(AND($AZ$19="ja",$AY$19="b1-b4"),VLOOKUP($F20,'Sub-Tab_B'!$C$82:$Q$85,15,0),IF(AND($AZ$19="ja",$AY$19="b2-b3"),VLOOKUP($F20,'Sub-Tab_B'!$C$90:$Q$93,15,0),IF(AND($AZ$19="ja",$AY$19="b2-b4"),VLOOKUP($F20,'Sub-Tab_B'!$C$98:$Q$101,15,0),IF(AND($AZ$19="ja",$AY$19="b3-b4"),VLOOKUP($F20,'Sub-Tab_B'!$C$106:$Q$109,15,0),0))))))/1000</f>
        <v>0</v>
      </c>
      <c r="V20" s="93">
        <f>R20+T20+U20</f>
        <v>7.9200000000000006E-4</v>
      </c>
      <c r="W20" s="92">
        <f>RANK(V20,V18:V21,0)</f>
        <v>1</v>
      </c>
      <c r="X20" s="94">
        <f>IF('Tipp-Formular'!$DA$15&lt;1,VLOOKUP(F20,'Tipp-Formular'!$DN$4:$DO$27,2,0),VLOOKUP(F20,'Tipp-Formular'!$DV$8:$DW$11,2,0))</f>
        <v>6</v>
      </c>
      <c r="Y20" s="93">
        <f>0.00000072/RANK(X20,X$18:X$21,0)</f>
        <v>1.8E-7</v>
      </c>
      <c r="Z20" s="93">
        <f>L20+M20+N20+O20+P20+Q20+Y20</f>
        <v>7.9218000000000008E-4</v>
      </c>
      <c r="AA20" s="93">
        <f>J20+L20+M20+N20+O20+P20+Q20+T20+Y20</f>
        <v>7.9218000000000008E-4</v>
      </c>
      <c r="AB20" s="92">
        <f>RANK(AA20,AA18:AA21,0)</f>
        <v>4</v>
      </c>
      <c r="AC20" s="93">
        <f>L20+M20+N20+O20+Y20</f>
        <v>1.8E-7</v>
      </c>
      <c r="AD20" s="95" t="str">
        <f>IF(AC20&gt;0.2,"1)",IF(AND(AC20&gt;0.02,AC20&lt;0.2),"2)",IF(AND(AC20&gt;0.002,AC20&lt;0.02),"3)",IF(AND(AC20&lt;0.002,S$22=1),"4)",IF(AND(AC20&lt;0.002,S$22=9,S20=1),"5)",IF(AND(AC20&lt;0.002,S$22=9,S20=3),"5)",""))))))</f>
        <v>4)</v>
      </c>
      <c r="AE20" s="95" t="str">
        <f>IF(AC20&gt;0.2,"1)",IF(AND(AC20&gt;0.02,AC20&lt;0.2),"2)",IF(AND(AC20&gt;0.002,AC20&lt;0.02),"3)",IF(AND(AC20&lt;0.002,S$22=16,S20=2),"4)",IF(AND(AC20&lt;0.002,S$22=18,S20=3),"4)",IF(AND(AC20&lt;0.002,S$22=12,S20=1),"4)",""))))))</f>
        <v/>
      </c>
      <c r="AF20" s="95" t="str">
        <f>IF(AND(AC20&lt;0.002,S$22=4,S20=1),"6)",IF(AND(AC20&lt;0.002,S$22=8,S20=2),"6)",""))</f>
        <v/>
      </c>
      <c r="AG20" s="95" t="str">
        <f>IF(AF20="6)",AF20,IF((T20+U20)&gt;0,"3)",IF(AD20="",AE20,AD20)))</f>
        <v>4)</v>
      </c>
      <c r="AH20" s="95" t="str">
        <f>CONCATENATE(AB20,"B")</f>
        <v>4B</v>
      </c>
      <c r="AI20" s="96" t="str">
        <f>F20</f>
        <v>Italien</v>
      </c>
      <c r="AJ20" s="97">
        <f>3-COUNTIF(K26,0)-COUNTIF(K27,0)-COUNTIF(K30,0)</f>
        <v>0</v>
      </c>
      <c r="AK20" s="705"/>
      <c r="AM20" s="19" t="str">
        <f>IF(AND(J18=J20,J18&lt;&gt;J19,J18&lt;&gt;J21),"B1-B3",IF(AND(J19=J20,J19&lt;&gt;J21,J19&lt;&gt;J18),"B2-B3",IF(AND(J20=J21,J20&lt;&gt;J18,J20&lt;&gt;J19),"B3-B4","OK")))</f>
        <v>OK</v>
      </c>
      <c r="AN20" s="98">
        <f>MATCH(AM20,AM$18:AM$21,0)</f>
        <v>1</v>
      </c>
      <c r="AO20" s="82" t="str">
        <f>AM20</f>
        <v>OK</v>
      </c>
      <c r="AU20" s="705"/>
      <c r="AV20" s="19" t="str">
        <f>IF(AND(S18=S20,S18&lt;&gt;S19,S18&lt;&gt;S21),"B1-B3",IF(AND(S19=S20,S19&lt;&gt;S21,S19&lt;&gt;S18),"B2-B3",IF(AND(S20=S21,S20&lt;&gt;S18,S20&lt;&gt;S19),"B3-B4","OK")))</f>
        <v>OK</v>
      </c>
      <c r="AW20" s="98">
        <f>MATCH(AV20,AV$18:AV$21,0)</f>
        <v>1</v>
      </c>
      <c r="AX20" s="82" t="str">
        <f>AV20</f>
        <v>OK</v>
      </c>
    </row>
    <row r="21" spans="2:54" ht="13.15" x14ac:dyDescent="0.35">
      <c r="D21" s="79">
        <f>AB21</f>
        <v>2</v>
      </c>
      <c r="E21" s="90" t="s">
        <v>176</v>
      </c>
      <c r="F21" s="91" t="str">
        <f>VLOOKUP(E21,'Gen-Tab'!$Q$3:$S$26,3,0)</f>
        <v>Albanien</v>
      </c>
      <c r="G21" s="79">
        <f>SUMIF($E$25:$E$30,F21,$G$25:$G$30)+SUMIF($F$25:$F$30,F21,$I$25:$I$30)</f>
        <v>0</v>
      </c>
      <c r="H21" s="79">
        <f>SUMIF($E$25:$E$30,F21,$I$25:$I$30)+SUMIF($F$25:$F$30,F21,$G$25:$G$30)</f>
        <v>0</v>
      </c>
      <c r="I21" s="79">
        <f>G21-H21</f>
        <v>0</v>
      </c>
      <c r="J21" s="79">
        <f>SUMIF($E$25:$E$30,F21,$M$25:$M$30)+SUMIF($F$25:$F$30,F21,$N$25:$N$30)</f>
        <v>0</v>
      </c>
      <c r="K21" s="92">
        <f>RANK(J21,J18:J21,0)</f>
        <v>1</v>
      </c>
      <c r="L21" s="99">
        <f>VLOOKUP(F21,'Sub-Tab_B'!C$120:Q$123,15,0)</f>
        <v>0</v>
      </c>
      <c r="M21" s="99">
        <f>IF(OR(AO$17="nein",AO$17="nicht notwendig"),0,IF(AM$17="ohne B4",VLOOKUP(E21,'Sub-Tab_B'!B$6:Q$9,16,0),IF(AM$17="ohne B3",VLOOKUP(E21,'Sub-Tab_B'!B$21:Q$24,16,0),IF(AM$17="ohne B2",VLOOKUP(E21,'Sub-Tab_B'!B$36:Q$39,16,0),IF(AM$17="ohne B1",VLOOKUP(E21,'Sub-Tab_B'!B$51:Q$54,16,0),0)))))</f>
        <v>0</v>
      </c>
      <c r="N21" s="99">
        <f>IF(AND($AS$18="ja",$AP$18="b1-b2"),VLOOKUP($F21,'Sub-Tab_B'!$C$66:$Q$69,15,0),IF(AND($AS$18="ja",$AP$18="b1-b3"),VLOOKUP($F21,'Sub-Tab_B'!$C$74:$Q$77,15,0),IF(AND($AS$18="ja",$AP$18="b1-b4"),VLOOKUP($F21,'Sub-Tab_B'!$C$82:$Q$85,15,0),IF(AND($AS$18="ja",$AP$18="b2-b3"),VLOOKUP($F21,'Sub-Tab_B'!$C$90:$Q$93,15,0),IF(AND($AS$18="ja",$AP$18="b2-b4"),VLOOKUP($F21,'Sub-Tab_B'!$C$98:$Q$101,15,0),IF(AND($AS$18="ja",$AP$18="b3-b4"),VLOOKUP($F21,'Sub-Tab_B'!$C$106:$Q$109,15,0),0))))))</f>
        <v>0</v>
      </c>
      <c r="O21" s="99">
        <f>IF(AND($AS$19="ja",$AP$19="b1-b2"),VLOOKUP($F21,'Sub-Tab_B'!$C$66:$Q$69,15,0),IF(AND($AS$19="ja",$AP$19="b1-b3"),VLOOKUP($F21,'Sub-Tab_B'!$C$74:$Q$77,15,0),IF(AND($AS$19="ja",$AP$19="b1-b4"),VLOOKUP($F21,'Sub-Tab_B'!$C$82:$Q$85,15,0),IF(AND($AS$19="ja",$AP$19="b2-b3"),VLOOKUP($F21,'Sub-Tab_B'!$C$90:$Q$93,15,0),IF(AND($AS$19="ja",$AP$19="b2-b4"),VLOOKUP($F21,'Sub-Tab_B'!$C$98:$Q$101,15,0),IF(AND($AS$19="ja",$AP$19="b3-b4"),VLOOKUP($F21,'Sub-Tab_B'!$C$106:$Q$109,15,0),0))))))</f>
        <v>0</v>
      </c>
      <c r="P21" s="99">
        <f>0.00072/RANK(I21,I$18:I$21,0)</f>
        <v>7.2000000000000005E-4</v>
      </c>
      <c r="Q21" s="99">
        <f>0.000072/RANK(G21,G$18:G$21,0)</f>
        <v>7.2000000000000002E-5</v>
      </c>
      <c r="R21" s="99">
        <f>J21+SUM(L21:Q21)</f>
        <v>7.9200000000000006E-4</v>
      </c>
      <c r="S21" s="100">
        <f>RANK(R21,R18:R21,0)</f>
        <v>1</v>
      </c>
      <c r="T21" s="99">
        <f>IF(AND($BB$18="ja",$AY$18="b1-b2"),VLOOKUP($F21,'Sub-Tab_B'!$C$66:$Q$69,15,0),IF(AND($BB$18="ja",$AY$18="b1-b3"),VLOOKUP($F21,'Sub-Tab_B'!$C$74:$Q$77,15,0),IF(AND($BB$18="ja",$AY$18="b1-b4"),VLOOKUP($F21,'Sub-Tab_B'!$C$82:$Q$85,15,0),IF(AND($BB$18="ja",$AY$18="b2-b3"),VLOOKUP($F21,'Sub-Tab_B'!$C$90:$Q$93,15,0),IF(AND($BB$18="ja",$AY$18="b2-b4"),VLOOKUP($F21,'Sub-Tab_B'!$C$98:$Q$101,15,0),IF(AND($BB$18="ja",$AY$18="b3-b4"),VLOOKUP($F21,'Sub-Tab_B'!$C$106:$Q$109,15,0),0))))))/1000</f>
        <v>0</v>
      </c>
      <c r="U21" s="99">
        <f>IF(AND($AZ$19="ja",$AY$19="b1-b2"),VLOOKUP($F21,'Sub-Tab_B'!$C$66:$Q$69,15,0),IF(AND($AZ$19="ja",$AY$19="b1-b3"),VLOOKUP($F21,'Sub-Tab_B'!$C$74:$Q$77,15,0),IF(AND($AZ$19="ja",$AY$19="b1-b4"),VLOOKUP($F21,'Sub-Tab_B'!$C$82:$Q$85,15,0),IF(AND($AZ$19="ja",$AY$19="b2-b3"),VLOOKUP($F21,'Sub-Tab_B'!$C$90:$Q$93,15,0),IF(AND($AZ$19="ja",$AY$19="b2-b4"),VLOOKUP($F21,'Sub-Tab_B'!$C$98:$Q$101,15,0),IF(AND($AZ$19="ja",$AY$19="b3-b4"),VLOOKUP($F21,'Sub-Tab_B'!$C$106:$Q$109,15,0),0))))))/1000</f>
        <v>0</v>
      </c>
      <c r="V21" s="99">
        <f>R21+T21+U21</f>
        <v>7.9200000000000006E-4</v>
      </c>
      <c r="W21" s="100">
        <f>RANK(V21,V18:V21,0)</f>
        <v>1</v>
      </c>
      <c r="X21" s="101">
        <f>IF('Tipp-Formular'!$DA$15&lt;1,VLOOKUP(F21,'Tipp-Formular'!$DN$4:$DO$27,2,0),VLOOKUP(F21,'Tipp-Formular'!$DV$8:$DW$11,2,0))</f>
        <v>14</v>
      </c>
      <c r="Y21" s="99">
        <f>0.00000072/RANK(X21,X$18:X$21,0)</f>
        <v>3.5999999999999999E-7</v>
      </c>
      <c r="Z21" s="99">
        <f>L21+M21+N21+O21+P21+Q21+Y21</f>
        <v>7.9236000000000009E-4</v>
      </c>
      <c r="AA21" s="99">
        <f>J21+L21+M21+N21+O21+P21+Q21+T21+Y21</f>
        <v>7.9236000000000009E-4</v>
      </c>
      <c r="AB21" s="100">
        <f>RANK(AA21,AA18:AA21,0)</f>
        <v>2</v>
      </c>
      <c r="AC21" s="93">
        <f>L21+M21+N21+O21+Y21</f>
        <v>3.5999999999999999E-7</v>
      </c>
      <c r="AD21" s="95" t="str">
        <f>IF(AC21&gt;0.2,"1)",IF(AND(AC21&gt;0.02,AC21&lt;0.2),"2)",IF(AND(AC21&gt;0.002,AC21&lt;0.02),"3)",IF(AND(AC21&lt;0.002,S$22=1),"4)",IF(AND(AC21&lt;0.002,S$22=9,S21=1),"5)",IF(AND(AC21&lt;0.002,S$22=9,S21=3),"5)",""))))))</f>
        <v>4)</v>
      </c>
      <c r="AE21" s="95" t="str">
        <f>IF(AC21&gt;0.2,"1)",IF(AND(AC21&gt;0.02,AC21&lt;0.2),"2)",IF(AND(AC21&gt;0.002,AC21&lt;0.02),"3)",IF(AND(AC21&lt;0.002,S$22=16,S21=2),"4)",IF(AND(AC21&lt;0.002,S$22=18,S21=3),"4)",IF(AND(AC21&lt;0.002,S$22=12,S21=1),"4)",""))))))</f>
        <v/>
      </c>
      <c r="AF21" s="95" t="str">
        <f>IF(AND(AC21&lt;0.002,S$22=4,S21=1),"6)",IF(AND(AC21&lt;0.002,S$22=8,S21=2),"6)",""))</f>
        <v/>
      </c>
      <c r="AG21" s="95" t="str">
        <f>IF(AF21="6)",AF21,IF((T21+U21)&gt;0,"3)",IF(AD21="",AE21,AD21)))</f>
        <v>4)</v>
      </c>
      <c r="AH21" s="95" t="str">
        <f>CONCATENATE(AB21,"B")</f>
        <v>2B</v>
      </c>
      <c r="AI21" s="96" t="str">
        <f>F21</f>
        <v>Albanien</v>
      </c>
      <c r="AJ21" s="102">
        <f>3-COUNTIF(K26,0)-COUNTIF(K28,0)-COUNTIF(K29,0)</f>
        <v>0</v>
      </c>
      <c r="AK21" s="705"/>
      <c r="AM21" s="19" t="str">
        <f>IF(AND(J18=J21,J18&lt;&gt;J19,J18&lt;&gt;J20),"B1-B4",IF(AND(J19=J21,J19&lt;&gt;J20,J19&lt;&gt;J18),"B2-B4",IF(AND(J20=J21,J20&lt;&gt;J18,J20&lt;&gt;J19),"B3-B4","OK")))</f>
        <v>OK</v>
      </c>
      <c r="AN21" s="103">
        <f>MATCH(AM21,AM$18:AM$21,0)</f>
        <v>1</v>
      </c>
      <c r="AO21" s="82" t="str">
        <f>AM21</f>
        <v>OK</v>
      </c>
      <c r="AU21" s="705"/>
      <c r="AV21" s="19" t="str">
        <f>IF(AND(S18=S21,S18&lt;&gt;S19,S18&lt;&gt;S20),"B1-B4",IF(AND(S19=S21,S19&lt;&gt;S20,S19&lt;&gt;S18),"B2-B4",IF(AND(S20=S21,S20&lt;&gt;S18,S20&lt;&gt;S19),"B3-B4","OK")))</f>
        <v>OK</v>
      </c>
      <c r="AW21" s="103">
        <f>MATCH(AV21,AV$18:AV$21,0)</f>
        <v>1</v>
      </c>
      <c r="AX21" s="82" t="str">
        <f>AV21</f>
        <v>OK</v>
      </c>
    </row>
    <row r="22" spans="2:54" ht="13.15" x14ac:dyDescent="0.35">
      <c r="E22" s="104"/>
      <c r="L22" s="93">
        <f t="shared" ref="L22:Q22" si="4">SUM(L18:L21)</f>
        <v>0</v>
      </c>
      <c r="M22" s="93">
        <f t="shared" si="4"/>
        <v>0</v>
      </c>
      <c r="N22" s="93">
        <f t="shared" si="4"/>
        <v>0</v>
      </c>
      <c r="O22" s="93">
        <f t="shared" si="4"/>
        <v>0</v>
      </c>
      <c r="P22" s="93">
        <f t="shared" si="4"/>
        <v>2.8800000000000002E-3</v>
      </c>
      <c r="Q22" s="93">
        <f t="shared" si="4"/>
        <v>2.8800000000000001E-4</v>
      </c>
      <c r="R22" s="93"/>
      <c r="S22" s="93">
        <f>S18*S19*S20*S21</f>
        <v>1</v>
      </c>
      <c r="T22" s="93"/>
      <c r="U22" s="93"/>
      <c r="V22" s="93"/>
      <c r="W22" s="93">
        <f>W18*W19*W20*W21</f>
        <v>1</v>
      </c>
      <c r="X22" s="93"/>
      <c r="Y22" s="93">
        <f>SUM(Y18:Y21)</f>
        <v>1.4999999999999998E-6</v>
      </c>
      <c r="Z22" s="93"/>
      <c r="AA22" s="105"/>
      <c r="AB22" s="79">
        <f>SUM(AB18:AB21)</f>
        <v>10</v>
      </c>
      <c r="AJ22" s="97">
        <f>SUM(AJ18:AJ21)</f>
        <v>0</v>
      </c>
      <c r="AK22" s="106"/>
      <c r="AN22" s="82">
        <f>SUM(AN18:AN21)</f>
        <v>4</v>
      </c>
      <c r="AU22" s="106"/>
      <c r="AW22" s="82">
        <f>SUM(AW18:AW21)</f>
        <v>4</v>
      </c>
    </row>
    <row r="23" spans="2:54" ht="13.15" x14ac:dyDescent="0.35">
      <c r="M23" s="105"/>
      <c r="N23" s="105"/>
      <c r="O23" s="105"/>
      <c r="P23" s="105"/>
      <c r="Q23" s="105"/>
      <c r="R23" s="105"/>
      <c r="S23" s="93"/>
      <c r="T23" s="93"/>
      <c r="U23" s="93"/>
      <c r="V23" s="93"/>
      <c r="W23" s="93"/>
      <c r="X23" s="105"/>
      <c r="Y23" s="105"/>
      <c r="Z23" s="105"/>
      <c r="AA23" s="105"/>
      <c r="AJ23" s="105"/>
      <c r="AK23" s="106"/>
      <c r="AU23" s="106"/>
    </row>
    <row r="24" spans="2:54" ht="13.15" x14ac:dyDescent="0.35">
      <c r="G24" s="91"/>
      <c r="H24" s="91"/>
      <c r="J24" s="84"/>
      <c r="L24" s="84"/>
      <c r="M24" s="91"/>
      <c r="N24" s="91"/>
      <c r="O24" s="91"/>
      <c r="P24" s="91"/>
      <c r="Q24" s="91"/>
      <c r="R24" s="91"/>
      <c r="S24" s="91"/>
      <c r="T24" s="91"/>
      <c r="U24" s="91"/>
      <c r="V24" s="91"/>
      <c r="W24" s="91"/>
      <c r="X24" s="91"/>
      <c r="Y24" s="91"/>
      <c r="Z24" s="91"/>
      <c r="AA24" s="91"/>
      <c r="AJ24" s="91"/>
      <c r="AK24" s="106"/>
      <c r="AU24" s="106"/>
    </row>
    <row r="25" spans="2:54" ht="13.15" x14ac:dyDescent="0.35">
      <c r="B25" s="90">
        <v>3</v>
      </c>
      <c r="C25" s="79" t="str">
        <f>VLOOKUP(B25,'Gen-Tab'!$B$3:$D$38,2,0)</f>
        <v>B1</v>
      </c>
      <c r="D25" s="79" t="str">
        <f>VLOOKUP(B25,'Gen-Tab'!$B$3:$D$38,3,0)</f>
        <v>B2</v>
      </c>
      <c r="E25" s="79" t="str">
        <f>VLOOKUP(C25,'Gen-Tab'!$Q$3:$S$26,3,0)</f>
        <v>Spanien</v>
      </c>
      <c r="F25" s="79" t="str">
        <f>VLOOKUP(D25,'Gen-Tab'!$Q$3:$S$26,3,0)</f>
        <v>Kroatien</v>
      </c>
      <c r="G25" s="19">
        <f>IF(R25=0,0,VLOOKUP(B25,'Tipp-Formular'!$B$2:$I$48,6,0))</f>
        <v>0</v>
      </c>
      <c r="H25" s="79" t="s">
        <v>54</v>
      </c>
      <c r="I25" s="19">
        <f>IF(R25=0,0,VLOOKUP(B25,'Tipp-Formular'!$B$2:$I$48,8,0))</f>
        <v>0</v>
      </c>
      <c r="J25" s="84"/>
      <c r="K25" s="79">
        <f t="shared" ref="K25:K30" si="5">IF(R25=0,0,IF(G25&gt;I25,1,IF(G25&lt;I25,2,"X")))</f>
        <v>0</v>
      </c>
      <c r="L25" s="84"/>
      <c r="M25" s="79">
        <f t="shared" ref="M25:M30" si="6">IF(R25=0,0,IF(G25&gt;I25,3,IF(G25=I25,1,0)))</f>
        <v>0</v>
      </c>
      <c r="N25" s="79">
        <f t="shared" ref="N25:N30" si="7">IF(R25=0,0,IF(M25=3,0,IF(M25=1,1,3)))</f>
        <v>0</v>
      </c>
      <c r="O25" s="79"/>
      <c r="P25" s="79"/>
      <c r="Q25" s="79"/>
      <c r="R25" s="79">
        <f>VLOOKUP(B25,'Tipp-Formular'!$B$3:$L$48,11,0)</f>
        <v>0</v>
      </c>
      <c r="S25" s="79"/>
      <c r="T25" s="79"/>
      <c r="U25" s="79"/>
      <c r="V25" s="79"/>
      <c r="W25" s="79"/>
      <c r="X25" s="79"/>
      <c r="Y25" s="79"/>
      <c r="Z25" s="79"/>
      <c r="AA25" s="79"/>
      <c r="AJ25" s="79"/>
      <c r="AK25" s="106"/>
      <c r="AU25" s="106"/>
    </row>
    <row r="26" spans="2:54" ht="13.15" x14ac:dyDescent="0.35">
      <c r="B26" s="90">
        <v>4</v>
      </c>
      <c r="C26" s="79" t="str">
        <f>VLOOKUP(B26,'Gen-Tab'!$B$3:$D$38,2,0)</f>
        <v>B3</v>
      </c>
      <c r="D26" s="79" t="str">
        <f>VLOOKUP(B26,'Gen-Tab'!$B$3:$D$38,3,0)</f>
        <v>B4</v>
      </c>
      <c r="E26" s="79" t="str">
        <f>VLOOKUP(C26,'Gen-Tab'!$Q$3:$S$26,3,0)</f>
        <v>Italien</v>
      </c>
      <c r="F26" s="79" t="str">
        <f>VLOOKUP(D26,'Gen-Tab'!$Q$3:$S$26,3,0)</f>
        <v>Albanien</v>
      </c>
      <c r="G26" s="19">
        <f>IF(R26=0,0,VLOOKUP(B26,'Tipp-Formular'!$B$2:$I$48,6,0))</f>
        <v>0</v>
      </c>
      <c r="H26" s="79" t="s">
        <v>54</v>
      </c>
      <c r="I26" s="19">
        <f>IF(R26=0,0,VLOOKUP(B26,'Tipp-Formular'!$B$2:$I$48,8,0))</f>
        <v>0</v>
      </c>
      <c r="J26" s="84"/>
      <c r="K26" s="79">
        <f t="shared" si="5"/>
        <v>0</v>
      </c>
      <c r="L26" s="84"/>
      <c r="M26" s="79">
        <f t="shared" si="6"/>
        <v>0</v>
      </c>
      <c r="N26" s="79">
        <f t="shared" si="7"/>
        <v>0</v>
      </c>
      <c r="O26" s="79"/>
      <c r="P26" s="79"/>
      <c r="Q26" s="79"/>
      <c r="R26" s="79">
        <f>VLOOKUP(B26,'Tipp-Formular'!$B$3:$L$48,11,0)</f>
        <v>0</v>
      </c>
      <c r="S26" s="79"/>
      <c r="T26" s="79"/>
      <c r="U26" s="79"/>
      <c r="V26" s="79"/>
      <c r="W26" s="79"/>
      <c r="X26" s="79"/>
      <c r="Y26" s="79"/>
      <c r="Z26" s="79"/>
      <c r="AA26" s="79"/>
      <c r="AJ26" s="79"/>
      <c r="AK26" s="106"/>
      <c r="AU26" s="106"/>
    </row>
    <row r="27" spans="2:54" ht="13.15" x14ac:dyDescent="0.35">
      <c r="B27" s="90">
        <v>15</v>
      </c>
      <c r="C27" s="79" t="str">
        <f>VLOOKUP(B27,'Gen-Tab'!$B$3:$D$38,2,0)</f>
        <v>B2</v>
      </c>
      <c r="D27" s="79" t="str">
        <f>VLOOKUP(B27,'Gen-Tab'!$B$3:$D$38,3,0)</f>
        <v>B4</v>
      </c>
      <c r="E27" s="79" t="str">
        <f>VLOOKUP(C27,'Gen-Tab'!$Q$3:$S$26,3,0)</f>
        <v>Kroatien</v>
      </c>
      <c r="F27" s="79" t="str">
        <f>VLOOKUP(D27,'Gen-Tab'!$Q$3:$S$26,3,0)</f>
        <v>Albanien</v>
      </c>
      <c r="G27" s="19">
        <f>IF(R27=0,0,VLOOKUP(B27,'Tipp-Formular'!$B$2:$I$48,6,0))</f>
        <v>0</v>
      </c>
      <c r="H27" s="79" t="s">
        <v>54</v>
      </c>
      <c r="I27" s="19">
        <f>IF(R27=0,0,VLOOKUP(B27,'Tipp-Formular'!$B$2:$I$48,8,0))</f>
        <v>0</v>
      </c>
      <c r="J27" s="84"/>
      <c r="K27" s="79">
        <f t="shared" si="5"/>
        <v>0</v>
      </c>
      <c r="L27" s="84"/>
      <c r="M27" s="79">
        <f t="shared" si="6"/>
        <v>0</v>
      </c>
      <c r="N27" s="79">
        <f t="shared" si="7"/>
        <v>0</v>
      </c>
      <c r="O27" s="79"/>
      <c r="P27" s="79"/>
      <c r="Q27" s="79"/>
      <c r="R27" s="79">
        <f>VLOOKUP(B27,'Tipp-Formular'!$B$3:$L$48,11,0)</f>
        <v>0</v>
      </c>
      <c r="S27" s="79"/>
      <c r="T27" s="79"/>
      <c r="U27" s="79"/>
      <c r="V27" s="79"/>
      <c r="W27" s="79"/>
      <c r="X27" s="79"/>
      <c r="Y27" s="79"/>
      <c r="Z27" s="79"/>
      <c r="AA27" s="79"/>
      <c r="AJ27" s="79"/>
      <c r="AK27" s="106"/>
      <c r="AU27" s="106"/>
    </row>
    <row r="28" spans="2:54" x14ac:dyDescent="0.35">
      <c r="B28" s="90">
        <v>16</v>
      </c>
      <c r="C28" s="79" t="str">
        <f>VLOOKUP(B28,'Gen-Tab'!$B$3:$D$38,2,0)</f>
        <v>B1</v>
      </c>
      <c r="D28" s="79" t="str">
        <f>VLOOKUP(B28,'Gen-Tab'!$B$3:$D$38,3,0)</f>
        <v>B3</v>
      </c>
      <c r="E28" s="79" t="str">
        <f>VLOOKUP(C28,'Gen-Tab'!$Q$3:$S$26,3,0)</f>
        <v>Spanien</v>
      </c>
      <c r="F28" s="79" t="str">
        <f>VLOOKUP(D28,'Gen-Tab'!$Q$3:$S$26,3,0)</f>
        <v>Italien</v>
      </c>
      <c r="G28" s="19">
        <f>IF(R28=0,0,VLOOKUP(B28,'Tipp-Formular'!$B$2:$I$48,6,0))</f>
        <v>0</v>
      </c>
      <c r="H28" s="79" t="s">
        <v>54</v>
      </c>
      <c r="I28" s="19">
        <f>IF(R28=0,0,VLOOKUP(B28,'Tipp-Formular'!$B$2:$I$48,8,0))</f>
        <v>0</v>
      </c>
      <c r="J28" s="84"/>
      <c r="K28" s="79">
        <f t="shared" si="5"/>
        <v>0</v>
      </c>
      <c r="L28" s="84"/>
      <c r="M28" s="79">
        <f t="shared" si="6"/>
        <v>0</v>
      </c>
      <c r="N28" s="79">
        <f t="shared" si="7"/>
        <v>0</v>
      </c>
      <c r="O28" s="79"/>
      <c r="P28" s="79"/>
      <c r="Q28" s="79"/>
      <c r="R28" s="79">
        <f>VLOOKUP(B28,'Tipp-Formular'!$B$3:$L$48,11,0)</f>
        <v>0</v>
      </c>
      <c r="S28" s="79"/>
      <c r="T28" s="79"/>
      <c r="U28" s="79"/>
      <c r="V28" s="79"/>
      <c r="W28" s="79"/>
      <c r="X28" s="79"/>
      <c r="Y28" s="79"/>
      <c r="Z28" s="79"/>
      <c r="AA28" s="79"/>
      <c r="AJ28" s="79"/>
      <c r="AK28" s="106"/>
      <c r="AL28" s="107" t="s">
        <v>305</v>
      </c>
      <c r="AU28" s="106"/>
    </row>
    <row r="29" spans="2:54" ht="13.15" x14ac:dyDescent="0.35">
      <c r="B29" s="90">
        <v>27</v>
      </c>
      <c r="C29" s="79" t="str">
        <f>VLOOKUP(B29,'Gen-Tab'!$B$3:$D$38,2,0)</f>
        <v>B4</v>
      </c>
      <c r="D29" s="79" t="str">
        <f>VLOOKUP(B29,'Gen-Tab'!$B$3:$D$38,3,0)</f>
        <v>B1</v>
      </c>
      <c r="E29" s="79" t="str">
        <f>VLOOKUP(C29,'Gen-Tab'!$Q$3:$S$26,3,0)</f>
        <v>Albanien</v>
      </c>
      <c r="F29" s="79" t="str">
        <f>VLOOKUP(D29,'Gen-Tab'!$Q$3:$S$26,3,0)</f>
        <v>Spanien</v>
      </c>
      <c r="G29" s="19">
        <f>IF(R29=0,0,VLOOKUP(B29,'Tipp-Formular'!$B$2:$I$48,6,0))</f>
        <v>0</v>
      </c>
      <c r="H29" s="79" t="s">
        <v>54</v>
      </c>
      <c r="I29" s="19">
        <f>IF(R29=0,0,VLOOKUP(B29,'Tipp-Formular'!$B$2:$I$48,8,0))</f>
        <v>0</v>
      </c>
      <c r="J29" s="84"/>
      <c r="K29" s="79">
        <f t="shared" si="5"/>
        <v>0</v>
      </c>
      <c r="L29" s="84"/>
      <c r="M29" s="79">
        <f t="shared" si="6"/>
        <v>0</v>
      </c>
      <c r="N29" s="79">
        <f t="shared" si="7"/>
        <v>0</v>
      </c>
      <c r="O29" s="79"/>
      <c r="P29" s="79"/>
      <c r="Q29" s="79"/>
      <c r="R29" s="79">
        <f>VLOOKUP(B29,'Tipp-Formular'!$B$3:$L$48,11,0)</f>
        <v>0</v>
      </c>
      <c r="S29" s="79"/>
      <c r="T29" s="79"/>
      <c r="U29" s="79"/>
      <c r="V29" s="79"/>
      <c r="W29" s="79"/>
      <c r="X29" s="79"/>
      <c r="Y29" s="79"/>
      <c r="Z29" s="79"/>
      <c r="AA29" s="79"/>
      <c r="AJ29" s="79"/>
      <c r="AK29" s="106"/>
      <c r="AL29" s="79">
        <f>VLOOKUP(B29,'Tipp-Formular'!B$2:R$99,16,0)</f>
        <v>0</v>
      </c>
      <c r="AU29" s="106"/>
    </row>
    <row r="30" spans="2:54" ht="13.15" x14ac:dyDescent="0.35">
      <c r="B30" s="90">
        <v>28</v>
      </c>
      <c r="C30" s="79" t="str">
        <f>VLOOKUP(B30,'Gen-Tab'!$B$3:$D$38,2,0)</f>
        <v>B2</v>
      </c>
      <c r="D30" s="79" t="str">
        <f>VLOOKUP(B30,'Gen-Tab'!$B$3:$D$38,3,0)</f>
        <v>B3</v>
      </c>
      <c r="E30" s="79" t="str">
        <f>VLOOKUP(C30,'Gen-Tab'!$Q$3:$S$26,3,0)</f>
        <v>Kroatien</v>
      </c>
      <c r="F30" s="79" t="str">
        <f>VLOOKUP(D30,'Gen-Tab'!$Q$3:$S$26,3,0)</f>
        <v>Italien</v>
      </c>
      <c r="G30" s="19">
        <f>IF(R30=0,0,VLOOKUP(B30,'Tipp-Formular'!$B$2:$I$48,6,0))</f>
        <v>0</v>
      </c>
      <c r="H30" s="79" t="s">
        <v>54</v>
      </c>
      <c r="I30" s="19">
        <f>IF(R30=0,0,VLOOKUP(B30,'Tipp-Formular'!$B$2:$I$48,8,0))</f>
        <v>0</v>
      </c>
      <c r="J30" s="84"/>
      <c r="K30" s="79">
        <f t="shared" si="5"/>
        <v>0</v>
      </c>
      <c r="L30" s="84"/>
      <c r="M30" s="79">
        <f t="shared" si="6"/>
        <v>0</v>
      </c>
      <c r="N30" s="79">
        <f t="shared" si="7"/>
        <v>0</v>
      </c>
      <c r="O30" s="79"/>
      <c r="P30" s="79"/>
      <c r="Q30" s="79"/>
      <c r="R30" s="79">
        <f>VLOOKUP(B30,'Tipp-Formular'!$B$3:$L$48,11,0)</f>
        <v>0</v>
      </c>
      <c r="S30" s="79"/>
      <c r="T30" s="79"/>
      <c r="U30" s="79"/>
      <c r="V30" s="79"/>
      <c r="W30" s="79"/>
      <c r="X30" s="79"/>
      <c r="Y30" s="79"/>
      <c r="Z30" s="79"/>
      <c r="AA30" s="79"/>
      <c r="AJ30" s="79"/>
      <c r="AK30" s="106"/>
      <c r="AL30" s="79">
        <f>VLOOKUP(B30,'Tipp-Formular'!B$2:R$99,16,0)</f>
        <v>0</v>
      </c>
      <c r="AU30" s="106"/>
    </row>
    <row r="31" spans="2:54" x14ac:dyDescent="0.35">
      <c r="E31" s="84"/>
      <c r="F31" s="84"/>
      <c r="G31" s="108"/>
      <c r="H31" s="108"/>
      <c r="M31" s="109"/>
      <c r="N31" s="109"/>
      <c r="O31" s="109"/>
      <c r="P31" s="109"/>
      <c r="Q31" s="109"/>
      <c r="R31" s="109"/>
      <c r="S31" s="109"/>
      <c r="T31" s="109"/>
      <c r="U31" s="109"/>
      <c r="V31" s="109"/>
      <c r="W31" s="109"/>
      <c r="X31" s="109"/>
      <c r="Y31" s="109"/>
      <c r="Z31" s="109"/>
      <c r="AA31" s="109"/>
      <c r="AJ31" s="109"/>
      <c r="AK31" s="110"/>
      <c r="AU31" s="110"/>
    </row>
    <row r="32" spans="2:54" ht="65.099999999999994" customHeight="1" x14ac:dyDescent="0.35">
      <c r="E32" s="83" t="s">
        <v>73</v>
      </c>
      <c r="F32" s="84"/>
      <c r="G32" s="85" t="s">
        <v>61</v>
      </c>
      <c r="H32" s="85" t="s">
        <v>286</v>
      </c>
      <c r="I32" s="85" t="s">
        <v>287</v>
      </c>
      <c r="J32" s="85" t="s">
        <v>63</v>
      </c>
      <c r="K32" s="86" t="s">
        <v>56</v>
      </c>
      <c r="L32" s="85" t="s">
        <v>289</v>
      </c>
      <c r="M32" s="85" t="s">
        <v>290</v>
      </c>
      <c r="N32" s="85" t="s">
        <v>291</v>
      </c>
      <c r="O32" s="85" t="s">
        <v>292</v>
      </c>
      <c r="P32" s="85" t="s">
        <v>293</v>
      </c>
      <c r="Q32" s="85" t="s">
        <v>61</v>
      </c>
      <c r="R32" s="85"/>
      <c r="S32" s="85"/>
      <c r="T32" s="87" t="s">
        <v>294</v>
      </c>
      <c r="U32" s="87" t="s">
        <v>295</v>
      </c>
      <c r="V32" s="85"/>
      <c r="W32" s="85"/>
      <c r="X32" s="85" t="s">
        <v>77</v>
      </c>
      <c r="Y32" s="85" t="s">
        <v>77</v>
      </c>
      <c r="Z32" s="85" t="s">
        <v>296</v>
      </c>
      <c r="AA32" s="85" t="s">
        <v>297</v>
      </c>
      <c r="AB32" s="86" t="s">
        <v>298</v>
      </c>
      <c r="AC32" s="86"/>
      <c r="AD32" s="704" t="s">
        <v>299</v>
      </c>
      <c r="AE32" s="704"/>
      <c r="AF32" s="704"/>
      <c r="AG32" s="704"/>
      <c r="AH32" s="82"/>
      <c r="AI32" s="82"/>
      <c r="AJ32" s="88" t="s">
        <v>52</v>
      </c>
      <c r="AK32" s="89" t="s">
        <v>300</v>
      </c>
      <c r="AL32" s="79" t="str">
        <f>IF(AM32="Normal","nein","ja")</f>
        <v>nein</v>
      </c>
      <c r="AM32" s="79" t="str">
        <f>IF(AND(J33=J34,J33=J35,J33&lt;&gt;J36),"ohne C4",IF(AND(J33=J34,J33=J36,J33&lt;&gt;J35),"ohne C3",IF(AND(J33=J35,J33=J36,J33&lt;&gt;J34),"ohne C2",IF(AND(J34=J35,J34=J36,J34&lt;&gt;J33),"ohne C1","Normal"))))</f>
        <v>Normal</v>
      </c>
      <c r="AN32" s="89" t="s">
        <v>301</v>
      </c>
      <c r="AO32" s="82" t="str">
        <f>IF(AL32="ja",VLOOKUP(AM32,'Sub-Tab_C'!C$1:T$137,14,0),"nicht notwendig")</f>
        <v>nicht notwendig</v>
      </c>
      <c r="AU32" s="89"/>
      <c r="AW32" s="89"/>
    </row>
    <row r="33" spans="2:54" ht="12.75" customHeight="1" x14ac:dyDescent="0.35">
      <c r="D33" s="79">
        <f>AB33</f>
        <v>3</v>
      </c>
      <c r="E33" s="90" t="s">
        <v>177</v>
      </c>
      <c r="F33" s="91" t="str">
        <f>VLOOKUP(E33,'Gen-Tab'!$Q$3:$S$26,3,0)</f>
        <v>Slowenien</v>
      </c>
      <c r="G33" s="79">
        <f>SUMIF($E$40:$E$45,F33,$G$40:$G$45)+SUMIF($F$40:$F$45,F33,$I$40:$I$45)</f>
        <v>0</v>
      </c>
      <c r="H33" s="79">
        <f>SUMIF($E$40:$E$45,F33,$I$40:$I$45)+SUMIF($F$40:$F$45,F33,$G$40:$G$45)</f>
        <v>0</v>
      </c>
      <c r="I33" s="79">
        <f>G33-H33</f>
        <v>0</v>
      </c>
      <c r="J33" s="79">
        <f>SUMIF($E$40:$E$45,F33,$M$40:$M$45)+SUMIF($F$40:$F$45,F33,$N$40:$N$45)</f>
        <v>0</v>
      </c>
      <c r="K33" s="92">
        <f>RANK(J33,J33:J36,0)</f>
        <v>1</v>
      </c>
      <c r="L33" s="93">
        <f>VLOOKUP(F33,'Sub-Tab_C'!C$120:Q$123,15,0)</f>
        <v>0</v>
      </c>
      <c r="M33" s="93">
        <f>IF(OR(AO$32="nein",AO$32="nicht notwendig"),0,IF(AM$32="ohne C4",VLOOKUP(E33,'Sub-Tab_C'!B$6:Q$9,16,0),IF(AM$32="ohne C3",VLOOKUP(E33,'Sub-Tab_C'!B$21:Q$24,16,0),IF(AM$32="ohne C2",VLOOKUP(E33,'Sub-Tab_C'!B$36:Q$39,16,0),IF(AM$32="ohne C1",VLOOKUP(E33,'Sub-Tab_C'!B$51:Q$54,16,0),0)))))</f>
        <v>0</v>
      </c>
      <c r="N33" s="93">
        <f>IF(AND($AS$33="ja",$AP$33="c1-c2"),VLOOKUP($F33,'Sub-Tab_C'!$C$66:$Q$69,15,0),IF(AND($AS$33="ja",$AP$33="c1-c3"),VLOOKUP($F33,'Sub-Tab_C'!$C$74:$Q$77,15,0),IF(AND($AS$33="ja",$AP$33="c1-c4"),VLOOKUP($F33,'Sub-Tab_C'!$C$82:$Q$85,15,0),IF(AND($AS$33="ja",$AP$33="c2-c3"),VLOOKUP($F33,'Sub-Tab_C'!$C$90:$Q$93,15,0),IF(AND($AS$33="ja",$AP$33="c2-c4"),VLOOKUP($F33,'Sub-Tab_C'!$C$98:$Q$101,15,0),IF(AND($AS$33="ja",$AP$33="c3-c4"),VLOOKUP($F33,'Sub-Tab_C'!$C$106:$Q$109,15,0),0))))))</f>
        <v>0</v>
      </c>
      <c r="O33" s="93">
        <f>IF(AND($AS$34="ja",$AP$34="c1-c2"),VLOOKUP($F33,'Sub-Tab_C'!$C$66:$Q$69,15,0),IF(AND($AS$34="ja",$AP$34="c1-c3"),VLOOKUP($F33,'Sub-Tab_C'!$C$74:$Q$77,15,0),IF(AND($AS$34="ja",$AP$34="c1-c4"),VLOOKUP($F33,'Sub-Tab_C'!$C$82:$Q$85,15,0),IF(AND($AS$34="ja",$AP$34="c2-c3"),VLOOKUP($F33,'Sub-Tab_C'!$C$90:$Q$93,15,0),IF(AND($AS$34="ja",$AP$34="c2-c4"),VLOOKUP($F33,'Sub-Tab_C'!$C$98:$Q$101,15,0),IF(AND($AS$34="ja",$AP$34="c3-c4"),VLOOKUP($F33,'Sub-Tab_C'!$C$106:$Q$109,15,0),0))))))</f>
        <v>0</v>
      </c>
      <c r="P33" s="93">
        <f>0.00072/RANK(I33,I$33:I$36,0)</f>
        <v>7.2000000000000005E-4</v>
      </c>
      <c r="Q33" s="93">
        <f>0.000072/RANK(G33,G$33:G$36,0)</f>
        <v>7.2000000000000002E-5</v>
      </c>
      <c r="R33" s="93">
        <f>J33+SUM(L33:Q33)</f>
        <v>7.9200000000000006E-4</v>
      </c>
      <c r="S33" s="92">
        <f>RANK(R33,R33:R36,0)</f>
        <v>1</v>
      </c>
      <c r="T33" s="93">
        <f>IF(AND($BB$33="ja",$AY$33="c1-c2"),VLOOKUP($F33,'Sub-Tab_C'!$C$66:$Q$69,15,0),IF(AND($BB$33="ja",$AY$33="c1-c3"),VLOOKUP($F33,'Sub-Tab_C'!$C$74:$Q$77,15,0),IF(AND($BB$33="ja",$AY$33="c1-c4"),VLOOKUP($F33,'Sub-Tab_C'!$C$82:$Q$85,15,0),IF(AND($BB$33="ja",$AY$33="c2-c3"),VLOOKUP($F33,'Sub-Tab_C'!$C$90:$Q$93,15,0),IF(AND($BB$33="ja",$AY$33="c2-c4"),VLOOKUP($F33,'Sub-Tab_C'!$C$98:$Q$101,15,0),IF(AND($BB$33="ja",$AY$33="c3-c4"),VLOOKUP($F33,'Sub-Tab_C'!$C$106:$Q$109,15,0),0))))))/1000</f>
        <v>0</v>
      </c>
      <c r="U33" s="93">
        <f>IF(AND($AZ$34="ja",$AY$34="c1-c2"),VLOOKUP($F33,'Sub-Tab_C'!$C$66:$Q$69,15,0),IF(AND($AZ$34="ja",$AY$34="c1-c3"),VLOOKUP($F33,'Sub-Tab_C'!$C$74:$Q$77,15,0),IF(AND($AZ$34="ja",$AY$34="c1-c4"),VLOOKUP($F33,'Sub-Tab_C'!$C$82:$Q$85,15,0),IF(AND($AZ$34="ja",$AY$34="c2-c3"),VLOOKUP($F33,'Sub-Tab_C'!$C$90:$Q$93,15,0),IF(AND($AZ$34="ja",$AY$34="c2-c4"),VLOOKUP($F33,'Sub-Tab_C'!$C$98:$Q$101,15,0),IF(AND($AZ$34="ja",$AY$34="c3-c4"),VLOOKUP($F33,'Sub-Tab_C'!$C$106:$Q$109,15,0),0))))))/1000</f>
        <v>0</v>
      </c>
      <c r="V33" s="93">
        <f>R33+T33+U33</f>
        <v>7.9200000000000006E-4</v>
      </c>
      <c r="W33" s="92">
        <f>RANK(V33,V33:V36,0)</f>
        <v>1</v>
      </c>
      <c r="X33" s="94">
        <f>IF('Tipp-Formular'!$DA$23&lt;1,VLOOKUP(F33,'Tipp-Formular'!$DN$4:$DO$27,2,0),VLOOKUP(F33,'Tipp-Formular'!$DV$12:$DW$15,2,0))</f>
        <v>9</v>
      </c>
      <c r="Y33" s="93">
        <f>0.00000072/RANK(X33,X$33:X$36,0)</f>
        <v>2.3999999999999998E-7</v>
      </c>
      <c r="Z33" s="93">
        <f>L33+M33+N33+O33+P33+Q33+Y33</f>
        <v>7.9224000000000004E-4</v>
      </c>
      <c r="AA33" s="93">
        <f>J33+L33+M33+N33+O33+P33+Q33+T33+Y33</f>
        <v>7.9224000000000004E-4</v>
      </c>
      <c r="AB33" s="92">
        <f>RANK(AA33,AA33:AA36,0)</f>
        <v>3</v>
      </c>
      <c r="AC33" s="93">
        <f>L33+M33+N33+O33+Y33</f>
        <v>2.3999999999999998E-7</v>
      </c>
      <c r="AD33" s="95" t="str">
        <f>IF(AC33&gt;0.2,"1)",IF(AND(AC33&gt;0.02,AC33&lt;0.2),"2)",IF(AND(AC33&gt;0.002,AC33&lt;0.02),"3)",IF(AND(AC33&lt;0.002,S$37=1),"4)",IF(AND(AC33&lt;0.002,S$37=9,S33=1),"5)",IF(AND(AC33&lt;0.002,S$37=9,S33=3),"5)",""))))))</f>
        <v>4)</v>
      </c>
      <c r="AE33" s="95" t="str">
        <f>IF(AC33&gt;0.2,"1)",IF(AND(AC33&gt;0.02,AC33&lt;0.2),"2)",IF(AND(AC33&gt;0.002,AC33&lt;0.02),"3)",IF(AND(AC33&lt;0.002,S$37=16,S33=2),"4)",IF(AND(AC33&lt;0.002,S$37=18,S33=3),"4)",IF(AND(AC33&lt;0.002,S$37=12,S33=1),"4)",""))))))</f>
        <v/>
      </c>
      <c r="AF33" s="95" t="str">
        <f>IF(AND(AC33&lt;0.002,S$37=4,S33=1),"6)",IF(AND(AC33&lt;0.002,S$37=8,S33=2),"6)",""))</f>
        <v/>
      </c>
      <c r="AG33" s="95" t="str">
        <f>IF(AF33="6)",AF33,IF((T33+U33)&gt;0,"3)",IF(AD33="",AE33,AD33)))</f>
        <v>4)</v>
      </c>
      <c r="AH33" s="95" t="str">
        <f>CONCATENATE(AB33,"C")</f>
        <v>3C</v>
      </c>
      <c r="AI33" s="96" t="str">
        <f>F33</f>
        <v>Slowenien</v>
      </c>
      <c r="AJ33" s="97">
        <f>3-COUNTIF(K40,0)-COUNTIF(K42,0)-COUNTIF(K44,0)</f>
        <v>0</v>
      </c>
      <c r="AK33" s="705" t="s">
        <v>302</v>
      </c>
      <c r="AM33" s="19" t="str">
        <f>IF(AND(J33=J34,J33&lt;&gt;J35,J33&lt;&gt;J36),"C1-C2",IF(AND(J33=J35,J33&lt;&gt;J34,J33&lt;&gt;J36),"C1-C3",IF(AND(J33=J36,J33&lt;&gt;J34,J33&lt;&gt;J35),"C1-C4","OK")))</f>
        <v>OK</v>
      </c>
      <c r="AN33" s="98">
        <f>MATCH(AM33,AM$33:AM$36,0)</f>
        <v>1</v>
      </c>
      <c r="AO33" s="82" t="str">
        <f>AM33</f>
        <v>OK</v>
      </c>
      <c r="AP33" s="19" t="str">
        <f>VLOOKUP(1,AN$33:AO$36,2,0)</f>
        <v>OK</v>
      </c>
      <c r="AQ33" s="19">
        <f>IF(AP33="OK",0,VLOOKUP(AP33,'Gen-Tab'!F$3:G$99,2,0))</f>
        <v>0</v>
      </c>
      <c r="AR33" s="79" t="s">
        <v>303</v>
      </c>
      <c r="AS33" s="79">
        <f>IF(AQ33=0,0,IF(VLOOKUP(AQ33,'Tipp-Formular'!B$3:K$48,10,0)="X","nein","ja"))</f>
        <v>0</v>
      </c>
      <c r="AU33" s="705" t="s">
        <v>304</v>
      </c>
      <c r="AV33" s="19" t="str">
        <f>IF(AND(S33=S34,S33&lt;&gt;S35,S33&lt;&gt;S36),"C1-C2",IF(AND(S33=S35,S33&lt;&gt;S34,S33&lt;&gt;S36),"C1-C3",IF(AND(S33=S36,S33&lt;&gt;S34,S33&lt;&gt;S35),"C1-C4","OK")))</f>
        <v>OK</v>
      </c>
      <c r="AW33" s="98">
        <f>MATCH(AV33,AV$33:AV$36,0)</f>
        <v>1</v>
      </c>
      <c r="AX33" s="82" t="str">
        <f>AV33</f>
        <v>OK</v>
      </c>
      <c r="AY33" s="19" t="str">
        <f>VLOOKUP(1,AW$33:AX$36,2,0)</f>
        <v>OK</v>
      </c>
      <c r="AZ33" s="19">
        <f>IF(AY33="OK",0,VLOOKUP(AY33,'Gen-Tab'!F$3:G$99,2,0))</f>
        <v>0</v>
      </c>
      <c r="BA33" s="79" t="s">
        <v>303</v>
      </c>
      <c r="BB33" s="79">
        <f>IF(AZ33=0,0,IF(VLOOKUP(AZ33,'Tipp-Formular'!B$3:K$48,10,0)="X","nein","ja"))</f>
        <v>0</v>
      </c>
    </row>
    <row r="34" spans="2:54" ht="13.15" x14ac:dyDescent="0.35">
      <c r="D34" s="79">
        <f>AB34</f>
        <v>2</v>
      </c>
      <c r="E34" s="90" t="s">
        <v>178</v>
      </c>
      <c r="F34" s="91" t="str">
        <f>VLOOKUP(E34,'Gen-Tab'!$Q$3:$S$26,3,0)</f>
        <v>Dänemark</v>
      </c>
      <c r="G34" s="79">
        <f>SUMIF($E$40:$E$45,F34,$G$40:$G$45)+SUMIF($F$40:$F$45,F34,$I$40:$I$45)</f>
        <v>0</v>
      </c>
      <c r="H34" s="79">
        <f>SUMIF($E$40:$E$45,F34,$I$40:$I$45)+SUMIF($F$40:$F$45,F34,$G$40:$G$45)</f>
        <v>0</v>
      </c>
      <c r="I34" s="79">
        <f>G34-H34</f>
        <v>0</v>
      </c>
      <c r="J34" s="79">
        <f>SUMIF($E$40:$E$45,F34,$M$40:$M$45)+SUMIF($F$40:$F$45,F34,$N$40:$N$45)</f>
        <v>0</v>
      </c>
      <c r="K34" s="92">
        <f>RANK(J34,J33:J36,0)</f>
        <v>1</v>
      </c>
      <c r="L34" s="93">
        <f>VLOOKUP(F34,'Sub-Tab_C'!C$120:Q$123,15,0)</f>
        <v>0</v>
      </c>
      <c r="M34" s="93">
        <f>IF(OR(AO$32="nein",AO$32="nicht notwendig"),0,IF(AM$32="ohne C4",VLOOKUP(E34,'Sub-Tab_C'!B$6:Q$9,16,0),IF(AM$32="ohne C3",VLOOKUP(E34,'Sub-Tab_C'!B$21:Q$24,16,0),IF(AM$32="ohne C2",VLOOKUP(E34,'Sub-Tab_C'!B$36:Q$39,16,0),IF(AM$32="ohne C1",VLOOKUP(E34,'Sub-Tab_C'!B$51:Q$54,16,0),0)))))</f>
        <v>0</v>
      </c>
      <c r="N34" s="93">
        <f>IF(AND($AS$33="ja",$AP$33="c1-c2"),VLOOKUP($F34,'Sub-Tab_C'!$C$66:$Q$69,15,0),IF(AND($AS$33="ja",$AP$33="c1-c3"),VLOOKUP($F34,'Sub-Tab_C'!$C$74:$Q$77,15,0),IF(AND($AS$33="ja",$AP$33="c1-c4"),VLOOKUP($F34,'Sub-Tab_C'!$C$82:$Q$85,15,0),IF(AND($AS$33="ja",$AP$33="c2-c3"),VLOOKUP($F34,'Sub-Tab_C'!$C$90:$Q$93,15,0),IF(AND($AS$33="ja",$AP$33="c2-c4"),VLOOKUP($F34,'Sub-Tab_C'!$C$98:$Q$101,15,0),IF(AND($AS$33="ja",$AP$33="c3-c4"),VLOOKUP($F34,'Sub-Tab_C'!$C$106:$Q$109,15,0),0))))))</f>
        <v>0</v>
      </c>
      <c r="O34" s="93">
        <f>IF(AND($AS$34="ja",$AP$34="c1-c2"),VLOOKUP($F34,'Sub-Tab_C'!$C$66:$Q$69,15,0),IF(AND($AS$34="ja",$AP$34="c1-c3"),VLOOKUP($F34,'Sub-Tab_C'!$C$74:$Q$77,15,0),IF(AND($AS$34="ja",$AP$34="c1-c4"),VLOOKUP($F34,'Sub-Tab_C'!$C$82:$Q$85,15,0),IF(AND($AS$34="ja",$AP$34="c2-c3"),VLOOKUP($F34,'Sub-Tab_C'!$C$90:$Q$93,15,0),IF(AND($AS$34="ja",$AP$34="c2-c4"),VLOOKUP($F34,'Sub-Tab_C'!$C$98:$Q$101,15,0),IF(AND($AS$34="ja",$AP$34="c3-c4"),VLOOKUP($F34,'Sub-Tab_C'!$C$106:$Q$109,15,0),0))))))</f>
        <v>0</v>
      </c>
      <c r="P34" s="93">
        <f>0.00072/RANK(I34,I$33:I$36,0)</f>
        <v>7.2000000000000005E-4</v>
      </c>
      <c r="Q34" s="93">
        <f>0.000072/RANK(G34,G$33:G$36,0)</f>
        <v>7.2000000000000002E-5</v>
      </c>
      <c r="R34" s="93">
        <f>J34+SUM(L34:Q34)</f>
        <v>7.9200000000000006E-4</v>
      </c>
      <c r="S34" s="92">
        <f>RANK(R34,R33:R36,0)</f>
        <v>1</v>
      </c>
      <c r="T34" s="93">
        <f>IF(AND($BB$33="ja",$AY$33="c1-c2"),VLOOKUP($F34,'Sub-Tab_C'!$C$66:$Q$69,15,0),IF(AND($BB$33="ja",$AY$33="c1-c3"),VLOOKUP($F34,'Sub-Tab_C'!$C$74:$Q$77,15,0),IF(AND($BB$33="ja",$AY$33="c1-c4"),VLOOKUP($F34,'Sub-Tab_C'!$C$82:$Q$85,15,0),IF(AND($BB$33="ja",$AY$33="c2-c3"),VLOOKUP($F34,'Sub-Tab_C'!$C$90:$Q$93,15,0),IF(AND($BB$33="ja",$AY$33="c2-c4"),VLOOKUP($F34,'Sub-Tab_C'!$C$98:$Q$101,15,0),IF(AND($BB$33="ja",$AY$33="c3-c4"),VLOOKUP($F34,'Sub-Tab_C'!$C$106:$Q$109,15,0),0))))))/1000</f>
        <v>0</v>
      </c>
      <c r="U34" s="93">
        <f>IF(AND($AZ$34="ja",$AY$34="c1-c2"),VLOOKUP($F34,'Sub-Tab_C'!$C$66:$Q$69,15,0),IF(AND($AZ$34="ja",$AY$34="c1-c3"),VLOOKUP($F34,'Sub-Tab_C'!$C$74:$Q$77,15,0),IF(AND($AZ$34="ja",$AY$34="c1-c4"),VLOOKUP($F34,'Sub-Tab_C'!$C$82:$Q$85,15,0),IF(AND($AZ$34="ja",$AY$34="c2-c3"),VLOOKUP($F34,'Sub-Tab_C'!$C$90:$Q$93,15,0),IF(AND($AZ$34="ja",$AY$34="c2-c4"),VLOOKUP($F34,'Sub-Tab_C'!$C$98:$Q$101,15,0),IF(AND($AZ$34="ja",$AY$34="c3-c4"),VLOOKUP($F34,'Sub-Tab_C'!$C$106:$Q$109,15,0),0))))))/1000</f>
        <v>0</v>
      </c>
      <c r="V34" s="93">
        <f>R34+T34+U34</f>
        <v>7.9200000000000006E-4</v>
      </c>
      <c r="W34" s="92">
        <f>RANK(V34,V33:V36,0)</f>
        <v>1</v>
      </c>
      <c r="X34" s="94">
        <f>IF('Tipp-Formular'!$DA$23&lt;1,VLOOKUP(F34,'Tipp-Formular'!$DN$4:$DO$27,2,0),VLOOKUP(F34,'Tipp-Formular'!$DV$12:$DW$15,2,0))</f>
        <v>15</v>
      </c>
      <c r="Y34" s="93">
        <f>0.00000072/RANK(X34,X$33:X$36,0)</f>
        <v>3.5999999999999999E-7</v>
      </c>
      <c r="Z34" s="93">
        <f>L34+M34+N34+O34+P34+Q34+Y34</f>
        <v>7.9236000000000009E-4</v>
      </c>
      <c r="AA34" s="93">
        <f>J34+L34+M34+N34+O34+P34+Q34+T34+Y34</f>
        <v>7.9236000000000009E-4</v>
      </c>
      <c r="AB34" s="92">
        <f>RANK(AA34,AA33:AA36,0)</f>
        <v>2</v>
      </c>
      <c r="AC34" s="93">
        <f>L34+M34+N34+O34+Y34</f>
        <v>3.5999999999999999E-7</v>
      </c>
      <c r="AD34" s="95" t="str">
        <f>IF(AC34&gt;0.2,"1)",IF(AND(AC34&gt;0.02,AC34&lt;0.2),"2)",IF(AND(AC34&gt;0.002,AC34&lt;0.02),"3)",IF(AND(AC34&lt;0.002,S$37=1),"4)",IF(AND(AC34&lt;0.002,S$37=9,S34=1),"5)",IF(AND(AC34&lt;0.002,S$37=9,S34=3),"5)",""))))))</f>
        <v>4)</v>
      </c>
      <c r="AE34" s="95" t="str">
        <f>IF(AC34&gt;0.2,"1)",IF(AND(AC34&gt;0.02,AC34&lt;0.2),"2)",IF(AND(AC34&gt;0.002,AC34&lt;0.02),"3)",IF(AND(AC34&lt;0.002,S$37=16,S34=2),"4)",IF(AND(AC34&lt;0.002,S$37=18,S34=3),"4)",IF(AND(AC34&lt;0.002,S$37=12,S34=1),"4)",""))))))</f>
        <v/>
      </c>
      <c r="AF34" s="95" t="str">
        <f>IF(AND(AC34&lt;0.002,S$37=4,S34=1),"6)",IF(AND(AC34&lt;0.002,S$37=8,S34=2),"6)",""))</f>
        <v/>
      </c>
      <c r="AG34" s="95" t="str">
        <f>IF(AF34="6)",AF34,IF((T34+U34)&gt;0,"3)",IF(AD34="",AE34,AD34)))</f>
        <v>4)</v>
      </c>
      <c r="AH34" s="95" t="str">
        <f>CONCATENATE(AB34,"C")</f>
        <v>2C</v>
      </c>
      <c r="AI34" s="96" t="str">
        <f>F34</f>
        <v>Dänemark</v>
      </c>
      <c r="AJ34" s="97">
        <f>3-COUNTIF(K40,0)-COUNTIF(K43,0)-COUNTIF(K45,0)</f>
        <v>0</v>
      </c>
      <c r="AK34" s="705"/>
      <c r="AM34" s="19" t="str">
        <f>IF(AND(J33=J34,J33&lt;&gt;J35,J33&lt;&gt;J36),"C1-C2",IF(AND(J34=J35,J34&lt;&gt;J36,J34&lt;&gt;J33),"C2-C3",IF(AND(J34=J36,J34&lt;&gt;J35,J34&lt;&gt;J33),"C2-C4","OK")))</f>
        <v>OK</v>
      </c>
      <c r="AN34" s="98">
        <f>MATCH(AM34,AM$33:AM$36,0)</f>
        <v>1</v>
      </c>
      <c r="AO34" s="82" t="str">
        <f>AM34</f>
        <v>OK</v>
      </c>
      <c r="AP34" s="46" t="str">
        <f>IF(AN37&lt;5,VLOOKUP(1,AN$33:AO$36,2,0),IF(AN37&gt;7,VLOOKUP(3,AN$33:AO$36,2,0),VLOOKUP(2,AN$33:AO$36,2,0)))</f>
        <v>OK</v>
      </c>
      <c r="AQ34" s="19">
        <f>IF(AP34="OK",0,VLOOKUP(AP34,'Gen-Tab'!F$3:G$99,2,0))</f>
        <v>0</v>
      </c>
      <c r="AR34" s="79" t="s">
        <v>303</v>
      </c>
      <c r="AS34" s="79">
        <f>IF(AQ34=0,0,IF(VLOOKUP(AQ34,'Tipp-Formular'!B$3:K$48,10,0)="X","nein","ja"))</f>
        <v>0</v>
      </c>
      <c r="AU34" s="705"/>
      <c r="AV34" s="19" t="str">
        <f>IF(AND(S33=S34,S33&lt;&gt;S35,S33&lt;&gt;S36),"C1-C2",IF(AND(S34=S35,S34&lt;&gt;S36,S34&lt;&gt;S33),"C2-C3",IF(AND(S34=S36,S34&lt;&gt;S35,S34&lt;&gt;S33),"C2-C4","OK")))</f>
        <v>OK</v>
      </c>
      <c r="AW34" s="98">
        <f>MATCH(AV34,AV$33:AV$36,0)</f>
        <v>1</v>
      </c>
      <c r="AX34" s="82" t="str">
        <f>AV34</f>
        <v>OK</v>
      </c>
      <c r="AY34" s="46" t="str">
        <f>IF(AW37&lt;5,VLOOKUP(1,AW$33:AX$36,2,0),IF(AW37&gt;7,VLOOKUP(3,AW$33:AX$36,2,0),VLOOKUP(2,AW$33:AX$36,2,0)))</f>
        <v>OK</v>
      </c>
      <c r="AZ34" s="19">
        <f>IF(AY34="OK",0,VLOOKUP(AY34,'Gen-Tab'!F$3:G$99,2,0))</f>
        <v>0</v>
      </c>
      <c r="BA34" s="79" t="s">
        <v>303</v>
      </c>
      <c r="BB34" s="79">
        <f>IF(AZ34=0,0,IF(VLOOKUP(AZ34,'Tipp-Formular'!B$3:K$48,10,0)="X","nein","ja"))</f>
        <v>0</v>
      </c>
    </row>
    <row r="35" spans="2:54" ht="13.15" x14ac:dyDescent="0.35">
      <c r="D35" s="79">
        <f>AB35</f>
        <v>4</v>
      </c>
      <c r="E35" s="90" t="s">
        <v>179</v>
      </c>
      <c r="F35" s="91" t="str">
        <f>VLOOKUP(E35,'Gen-Tab'!$Q$3:$S$26,3,0)</f>
        <v>Serbien</v>
      </c>
      <c r="G35" s="79">
        <f>SUMIF($E$40:$E$45,F35,$G$40:$G$45)+SUMIF($F$40:$F$45,F35,$I$40:$I$45)</f>
        <v>0</v>
      </c>
      <c r="H35" s="79">
        <f>SUMIF($E$40:$E$45,F35,$I$40:$I$45)+SUMIF($F$40:$F$45,F35,$G$40:$G$45)</f>
        <v>0</v>
      </c>
      <c r="I35" s="79">
        <f>G35-H35</f>
        <v>0</v>
      </c>
      <c r="J35" s="79">
        <f>SUMIF($E$40:$E$45,F35,$M$40:$M$45)+SUMIF($F$40:$F$45,F35,$N$40:$N$45)</f>
        <v>0</v>
      </c>
      <c r="K35" s="92">
        <f>RANK(J35,J33:J36,0)</f>
        <v>1</v>
      </c>
      <c r="L35" s="93">
        <f>VLOOKUP(F35,'Sub-Tab_C'!C$120:Q$123,15,0)</f>
        <v>0</v>
      </c>
      <c r="M35" s="93">
        <f>IF(OR(AO$32="nein",AO$32="nicht notwendig"),0,IF(AM$32="ohne C4",VLOOKUP(E35,'Sub-Tab_C'!B$6:Q$9,16,0),IF(AM$32="ohne C3",VLOOKUP(E35,'Sub-Tab_C'!B$21:Q$24,16,0),IF(AM$32="ohne C2",VLOOKUP(E35,'Sub-Tab_C'!B$36:Q$39,16,0),IF(AM$32="ohne C1",VLOOKUP(E35,'Sub-Tab_C'!B$51:Q$54,16,0),0)))))</f>
        <v>0</v>
      </c>
      <c r="N35" s="93">
        <f>IF(AND($AS$33="ja",$AP$33="c1-c2"),VLOOKUP($F35,'Sub-Tab_C'!$C$66:$Q$69,15,0),IF(AND($AS$33="ja",$AP$33="c1-c3"),VLOOKUP($F35,'Sub-Tab_C'!$C$74:$Q$77,15,0),IF(AND($AS$33="ja",$AP$33="c1-c4"),VLOOKUP($F35,'Sub-Tab_C'!$C$82:$Q$85,15,0),IF(AND($AS$33="ja",$AP$33="c2-c3"),VLOOKUP($F35,'Sub-Tab_C'!$C$90:$Q$93,15,0),IF(AND($AS$33="ja",$AP$33="c2-c4"),VLOOKUP($F35,'Sub-Tab_C'!$C$98:$Q$101,15,0),IF(AND($AS$33="ja",$AP$33="c3-c4"),VLOOKUP($F35,'Sub-Tab_C'!$C$106:$Q$109,15,0),0))))))</f>
        <v>0</v>
      </c>
      <c r="O35" s="93">
        <f>IF(AND($AS$34="ja",$AP$34="c1-c2"),VLOOKUP($F35,'Sub-Tab_C'!$C$66:$Q$69,15,0),IF(AND($AS$34="ja",$AP$34="c1-c3"),VLOOKUP($F35,'Sub-Tab_C'!$C$74:$Q$77,15,0),IF(AND($AS$34="ja",$AP$34="c1-c4"),VLOOKUP($F35,'Sub-Tab_C'!$C$82:$Q$85,15,0),IF(AND($AS$34="ja",$AP$34="c2-c3"),VLOOKUP($F35,'Sub-Tab_C'!$C$90:$Q$93,15,0),IF(AND($AS$34="ja",$AP$34="c2-c4"),VLOOKUP($F35,'Sub-Tab_C'!$C$98:$Q$101,15,0),IF(AND($AS$34="ja",$AP$34="c3-c4"),VLOOKUP($F35,'Sub-Tab_C'!$C$106:$Q$109,15,0),0))))))</f>
        <v>0</v>
      </c>
      <c r="P35" s="93">
        <f>0.00072/RANK(I35,I$33:I$36,0)</f>
        <v>7.2000000000000005E-4</v>
      </c>
      <c r="Q35" s="93">
        <f>0.000072/RANK(G35,G$33:G$36,0)</f>
        <v>7.2000000000000002E-5</v>
      </c>
      <c r="R35" s="93">
        <f>J35+SUM(L35:Q35)</f>
        <v>7.9200000000000006E-4</v>
      </c>
      <c r="S35" s="92">
        <f>RANK(R35,R33:R36,0)</f>
        <v>1</v>
      </c>
      <c r="T35" s="93">
        <f>IF(AND($BB$33="ja",$AY$33="c1-c2"),VLOOKUP($F35,'Sub-Tab_C'!$C$66:$Q$69,15,0),IF(AND($BB$33="ja",$AY$33="c1-c3"),VLOOKUP($F35,'Sub-Tab_C'!$C$74:$Q$77,15,0),IF(AND($BB$33="ja",$AY$33="c1-c4"),VLOOKUP($F35,'Sub-Tab_C'!$C$82:$Q$85,15,0),IF(AND($BB$33="ja",$AY$33="c2-c3"),VLOOKUP($F35,'Sub-Tab_C'!$C$90:$Q$93,15,0),IF(AND($BB$33="ja",$AY$33="c2-c4"),VLOOKUP($F35,'Sub-Tab_C'!$C$98:$Q$101,15,0),IF(AND($BB$33="ja",$AY$33="c3-c4"),VLOOKUP($F35,'Sub-Tab_C'!$C$106:$Q$109,15,0),0))))))/1000</f>
        <v>0</v>
      </c>
      <c r="U35" s="93">
        <f>IF(AND($AZ$34="ja",$AY$34="c1-c2"),VLOOKUP($F35,'Sub-Tab_C'!$C$66:$Q$69,15,0),IF(AND($AZ$34="ja",$AY$34="c1-c3"),VLOOKUP($F35,'Sub-Tab_C'!$C$74:$Q$77,15,0),IF(AND($AZ$34="ja",$AY$34="c1-c4"),VLOOKUP($F35,'Sub-Tab_C'!$C$82:$Q$85,15,0),IF(AND($AZ$34="ja",$AY$34="c2-c3"),VLOOKUP($F35,'Sub-Tab_C'!$C$90:$Q$93,15,0),IF(AND($AZ$34="ja",$AY$34="c2-c4"),VLOOKUP($F35,'Sub-Tab_C'!$C$98:$Q$101,15,0),IF(AND($AZ$34="ja",$AY$34="c3-c4"),VLOOKUP($F35,'Sub-Tab_C'!$C$106:$Q$109,15,0),0))))))/1000</f>
        <v>0</v>
      </c>
      <c r="V35" s="93">
        <f>R35+T35+U35</f>
        <v>7.9200000000000006E-4</v>
      </c>
      <c r="W35" s="92">
        <f>RANK(V35,V33:V36,0)</f>
        <v>1</v>
      </c>
      <c r="X35" s="94">
        <f>IF('Tipp-Formular'!$DA$23&lt;1,VLOOKUP(F35,'Tipp-Formular'!$DN$4:$DO$27,2,0),VLOOKUP(F35,'Tipp-Formular'!$DV$12:$DW$15,2,0))</f>
        <v>5</v>
      </c>
      <c r="Y35" s="93">
        <f>0.00000072/RANK(X35,X$33:X$36,0)</f>
        <v>1.8E-7</v>
      </c>
      <c r="Z35" s="93">
        <f>L35+M35+N35+O35+P35+Q35+Y35</f>
        <v>7.9218000000000008E-4</v>
      </c>
      <c r="AA35" s="93">
        <f>J35+L35+M35+N35+O35+P35+Q35+T35+Y35</f>
        <v>7.9218000000000008E-4</v>
      </c>
      <c r="AB35" s="92">
        <f>RANK(AA35,AA33:AA36,0)</f>
        <v>4</v>
      </c>
      <c r="AC35" s="93">
        <f>L35+M35+N35+O35+Y35</f>
        <v>1.8E-7</v>
      </c>
      <c r="AD35" s="95" t="str">
        <f>IF(AC35&gt;0.2,"1)",IF(AND(AC35&gt;0.02,AC35&lt;0.2),"2)",IF(AND(AC35&gt;0.002,AC35&lt;0.02),"3)",IF(AND(AC35&lt;0.002,S$37=1),"4)",IF(AND(AC35&lt;0.002,S$37=9,S35=1),"5)",IF(AND(AC35&lt;0.002,S$37=9,S35=3),"5)",""))))))</f>
        <v>4)</v>
      </c>
      <c r="AE35" s="95" t="str">
        <f>IF(AC35&gt;0.2,"1)",IF(AND(AC35&gt;0.02,AC35&lt;0.2),"2)",IF(AND(AC35&gt;0.002,AC35&lt;0.02),"3)",IF(AND(AC35&lt;0.002,S$37=16,S35=2),"4)",IF(AND(AC35&lt;0.002,S$37=18,S35=3),"4)",IF(AND(AC35&lt;0.002,S$37=12,S35=1),"4)",""))))))</f>
        <v/>
      </c>
      <c r="AF35" s="95" t="str">
        <f>IF(AND(AC35&lt;0.002,S$37=4,S35=1),"6)",IF(AND(AC35&lt;0.002,S$37=8,S35=2),"6)",""))</f>
        <v/>
      </c>
      <c r="AG35" s="95" t="str">
        <f>IF(AF35="6)",AF35,IF((T35+U35)&gt;0,"3)",IF(AD35="",AE35,AD35)))</f>
        <v>4)</v>
      </c>
      <c r="AH35" s="95" t="str">
        <f>CONCATENATE(AB35,"C")</f>
        <v>4C</v>
      </c>
      <c r="AI35" s="96" t="str">
        <f>F35</f>
        <v>Serbien</v>
      </c>
      <c r="AJ35" s="97">
        <f>3-COUNTIF(K41,0)-COUNTIF(K42,0)-COUNTIF(K45,0)</f>
        <v>0</v>
      </c>
      <c r="AK35" s="705"/>
      <c r="AM35" s="19" t="str">
        <f>IF(AND(J33=J35,J33&lt;&gt;J34,J33&lt;&gt;J36),"C1-C3",IF(AND(J34=J35,J34&lt;&gt;J36,J34&lt;&gt;J33),"C2-C3",IF(AND(J35=J36,J35&lt;&gt;J33,J35&lt;&gt;J34),"C3-C4","OK")))</f>
        <v>OK</v>
      </c>
      <c r="AN35" s="98">
        <f>MATCH(AM35,AM$33:AM$36,0)</f>
        <v>1</v>
      </c>
      <c r="AO35" s="82" t="str">
        <f>AM35</f>
        <v>OK</v>
      </c>
      <c r="AU35" s="705"/>
      <c r="AV35" s="19" t="str">
        <f>IF(AND(S33=S35,S33&lt;&gt;S34,S33&lt;&gt;S36),"C1-C3",IF(AND(S34=S35,S34&lt;&gt;S36,S34&lt;&gt;S33),"C2-C3",IF(AND(S35=S36,S35&lt;&gt;S33,S35&lt;&gt;S34),"C3-C4","OK")))</f>
        <v>OK</v>
      </c>
      <c r="AW35" s="98">
        <f>MATCH(AV35,AV$33:AV$36,0)</f>
        <v>1</v>
      </c>
      <c r="AX35" s="82" t="str">
        <f>AV35</f>
        <v>OK</v>
      </c>
    </row>
    <row r="36" spans="2:54" ht="13.15" x14ac:dyDescent="0.35">
      <c r="D36" s="79">
        <f>AB36</f>
        <v>1</v>
      </c>
      <c r="E36" s="90" t="s">
        <v>180</v>
      </c>
      <c r="F36" s="91" t="str">
        <f>VLOOKUP(E36,'Gen-Tab'!$Q$3:$S$26,3,0)</f>
        <v>England</v>
      </c>
      <c r="G36" s="79">
        <f>SUMIF($E$40:$E$45,F36,$G$40:$G$45)+SUMIF($F$40:$F$45,F36,$I$40:$I$45)</f>
        <v>0</v>
      </c>
      <c r="H36" s="79">
        <f>SUMIF($E$40:$E$45,F36,$I$40:$I$45)+SUMIF($F$40:$F$45,F36,$G$40:$G$45)</f>
        <v>0</v>
      </c>
      <c r="I36" s="79">
        <f>G36-H36</f>
        <v>0</v>
      </c>
      <c r="J36" s="79">
        <f>SUMIF($E$40:$E$45,F36,$M$40:$M$45)+SUMIF($F$40:$F$45,F36,$N$40:$N$45)</f>
        <v>0</v>
      </c>
      <c r="K36" s="92">
        <f>RANK(J36,J33:J36,0)</f>
        <v>1</v>
      </c>
      <c r="L36" s="99">
        <f>VLOOKUP(F36,'Sub-Tab_C'!C$120:Q$123,15,0)</f>
        <v>0</v>
      </c>
      <c r="M36" s="99">
        <f>IF(OR(AO$32="nein",AO$32="nicht notwendig"),0,IF(AM$32="ohne C4",VLOOKUP(E36,'Sub-Tab_C'!B$6:Q$9,16,0),IF(AM$32="ohne C3",VLOOKUP(E36,'Sub-Tab_C'!B$21:Q$24,16,0),IF(AM$32="ohne C2",VLOOKUP(E36,'Sub-Tab_C'!B$36:Q$39,16,0),IF(AM$32="ohne C1",VLOOKUP(E36,'Sub-Tab_C'!B$51:Q$54,16,0),0)))))</f>
        <v>0</v>
      </c>
      <c r="N36" s="99">
        <f>IF(AND($AS$33="ja",$AP$33="c1-c2"),VLOOKUP($F36,'Sub-Tab_C'!$C$66:$Q$69,15,0),IF(AND($AS$33="ja",$AP$33="c1-c3"),VLOOKUP($F36,'Sub-Tab_C'!$C$74:$Q$77,15,0),IF(AND($AS$33="ja",$AP$33="c1-c4"),VLOOKUP($F36,'Sub-Tab_C'!$C$82:$Q$85,15,0),IF(AND($AS$33="ja",$AP$33="c2-c3"),VLOOKUP($F36,'Sub-Tab_C'!$C$90:$Q$93,15,0),IF(AND($AS$33="ja",$AP$33="c2-c4"),VLOOKUP($F36,'Sub-Tab_C'!$C$98:$Q$101,15,0),IF(AND($AS$33="ja",$AP$33="c3-c4"),VLOOKUP($F36,'Sub-Tab_C'!$C$106:$Q$109,15,0),0))))))</f>
        <v>0</v>
      </c>
      <c r="O36" s="99">
        <f>IF(AND($AS$34="ja",$AP$34="c1-c2"),VLOOKUP($F36,'Sub-Tab_C'!$C$66:$Q$69,15,0),IF(AND($AS$34="ja",$AP$34="c1-c3"),VLOOKUP($F36,'Sub-Tab_C'!$C$74:$Q$77,15,0),IF(AND($AS$34="ja",$AP$34="c1-c4"),VLOOKUP($F36,'Sub-Tab_C'!$C$82:$Q$85,15,0),IF(AND($AS$34="ja",$AP$34="c2-c3"),VLOOKUP($F36,'Sub-Tab_C'!$C$90:$Q$93,15,0),IF(AND($AS$34="ja",$AP$34="c2-c4"),VLOOKUP($F36,'Sub-Tab_C'!$C$98:$Q$101,15,0),IF(AND($AS$34="ja",$AP$34="c3-c4"),VLOOKUP($F36,'Sub-Tab_C'!$C$106:$Q$109,15,0),0))))))</f>
        <v>0</v>
      </c>
      <c r="P36" s="99">
        <f>0.00072/RANK(I36,I$33:I$36,0)</f>
        <v>7.2000000000000005E-4</v>
      </c>
      <c r="Q36" s="99">
        <f>0.000072/RANK(G36,G$33:G$36,0)</f>
        <v>7.2000000000000002E-5</v>
      </c>
      <c r="R36" s="99">
        <f>J36+SUM(L36:Q36)</f>
        <v>7.9200000000000006E-4</v>
      </c>
      <c r="S36" s="100">
        <f>RANK(R36,R33:R36,0)</f>
        <v>1</v>
      </c>
      <c r="T36" s="99">
        <f>IF(AND($BB$33="ja",$AY$33="c1-c2"),VLOOKUP($F36,'Sub-Tab_C'!$C$66:$Q$69,15,0),IF(AND($BB$33="ja",$AY$33="c1-c3"),VLOOKUP($F36,'Sub-Tab_C'!$C$74:$Q$77,15,0),IF(AND($BB$33="ja",$AY$33="c1-c4"),VLOOKUP($F36,'Sub-Tab_C'!$C$82:$Q$85,15,0),IF(AND($BB$33="ja",$AY$33="c2-c3"),VLOOKUP($F36,'Sub-Tab_C'!$C$90:$Q$93,15,0),IF(AND($BB$33="ja",$AY$33="c2-c4"),VLOOKUP($F36,'Sub-Tab_C'!$C$98:$Q$101,15,0),IF(AND($BB$33="ja",$AY$33="c3-c4"),VLOOKUP($F36,'Sub-Tab_C'!$C$106:$Q$109,15,0),0))))))/1000</f>
        <v>0</v>
      </c>
      <c r="U36" s="99">
        <f>IF(AND($AZ$34="ja",$AY$34="c1-c2"),VLOOKUP($F36,'Sub-Tab_C'!$C$66:$Q$69,15,0),IF(AND($AZ$34="ja",$AY$34="c1-c3"),VLOOKUP($F36,'Sub-Tab_C'!$C$74:$Q$77,15,0),IF(AND($AZ$34="ja",$AY$34="c1-c4"),VLOOKUP($F36,'Sub-Tab_C'!$C$82:$Q$85,15,0),IF(AND($AZ$34="ja",$AY$34="c2-c3"),VLOOKUP($F36,'Sub-Tab_C'!$C$90:$Q$93,15,0),IF(AND($AZ$34="ja",$AY$34="c2-c4"),VLOOKUP($F36,'Sub-Tab_C'!$C$98:$Q$101,15,0),IF(AND($AZ$34="ja",$AY$34="c3-c4"),VLOOKUP($F36,'Sub-Tab_C'!$C$106:$Q$109,15,0),0))))))/1000</f>
        <v>0</v>
      </c>
      <c r="V36" s="99">
        <f>R36+T36+U36</f>
        <v>7.9200000000000006E-4</v>
      </c>
      <c r="W36" s="100">
        <f>RANK(V36,V33:V36,0)</f>
        <v>1</v>
      </c>
      <c r="X36" s="101">
        <f>IF('Tipp-Formular'!$DA$23&lt;1,VLOOKUP(F36,'Tipp-Formular'!$DN$4:$DO$27,2,0),VLOOKUP(F36,'Tipp-Formular'!$DV$12:$DW$15,2,0))</f>
        <v>19</v>
      </c>
      <c r="Y36" s="99">
        <f>0.00000072/RANK(X36,X$33:X$36,0)</f>
        <v>7.1999999999999999E-7</v>
      </c>
      <c r="Z36" s="99">
        <f>L36+M36+N36+O36+P36+Q36+Y36</f>
        <v>7.9272000000000001E-4</v>
      </c>
      <c r="AA36" s="99">
        <f>J36+L36+M36+N36+O36+P36+Q36+T36+Y36</f>
        <v>7.9272000000000001E-4</v>
      </c>
      <c r="AB36" s="100">
        <f>RANK(AA36,AA33:AA36,0)</f>
        <v>1</v>
      </c>
      <c r="AC36" s="93">
        <f>L36+M36+N36+O36+Y36</f>
        <v>7.1999999999999999E-7</v>
      </c>
      <c r="AD36" s="95" t="str">
        <f>IF(AC36&gt;0.2,"1)",IF(AND(AC36&gt;0.02,AC36&lt;0.2),"2)",IF(AND(AC36&gt;0.002,AC36&lt;0.02),"3)",IF(AND(AC36&lt;0.002,S$37=1),"4)",IF(AND(AC36&lt;0.002,S$37=9,S36=1),"5)",IF(AND(AC36&lt;0.002,S$37=9,S36=3),"5)",""))))))</f>
        <v>4)</v>
      </c>
      <c r="AE36" s="95" t="str">
        <f>IF(AC36&gt;0.2,"1)",IF(AND(AC36&gt;0.02,AC36&lt;0.2),"2)",IF(AND(AC36&gt;0.002,AC36&lt;0.02),"3)",IF(AND(AC36&lt;0.002,S$37=16,S36=2),"4)",IF(AND(AC36&lt;0.002,S$37=18,S36=3),"4)",IF(AND(AC36&lt;0.002,S$37=12,S36=1),"4)",""))))))</f>
        <v/>
      </c>
      <c r="AF36" s="95" t="str">
        <f>IF(AND(AC36&lt;0.002,S$37=4,S36=1),"6)",IF(AND(AC36&lt;0.002,S$37=8,S36=2),"6)",""))</f>
        <v/>
      </c>
      <c r="AG36" s="95" t="str">
        <f>IF(AF36="6)",AF36,IF((T36+U36)&gt;0,"3)",IF(AD36="",AE36,AD36)))</f>
        <v>4)</v>
      </c>
      <c r="AH36" s="95" t="str">
        <f>CONCATENATE(AB36,"C")</f>
        <v>1C</v>
      </c>
      <c r="AI36" s="96" t="str">
        <f>F36</f>
        <v>England</v>
      </c>
      <c r="AJ36" s="102">
        <f>3-COUNTIF(K41,0)-COUNTIF(K43,0)-COUNTIF(K44,0)</f>
        <v>0</v>
      </c>
      <c r="AK36" s="705"/>
      <c r="AM36" s="19" t="str">
        <f>IF(AND(J33=J36,J33&lt;&gt;J34,J33&lt;&gt;J35),"C1-C4",IF(AND(J34=J36,J34&lt;&gt;J35,J34&lt;&gt;J33),"C2-C4",IF(AND(J35=J36,J35&lt;&gt;J33,J35&lt;&gt;J34),"C3-C4","OK")))</f>
        <v>OK</v>
      </c>
      <c r="AN36" s="103">
        <f>MATCH(AM36,AM$33:AM$36,0)</f>
        <v>1</v>
      </c>
      <c r="AO36" s="82" t="str">
        <f>AM36</f>
        <v>OK</v>
      </c>
      <c r="AU36" s="705"/>
      <c r="AV36" s="19" t="str">
        <f>IF(AND(S33=S36,S33&lt;&gt;S34,S33&lt;&gt;S35),"C1-C4",IF(AND(S34=S36,S34&lt;&gt;S35,S34&lt;&gt;S33),"C2-C4",IF(AND(S35=S36,S35&lt;&gt;S33,S35&lt;&gt;S34),"C3-C4","OK")))</f>
        <v>OK</v>
      </c>
      <c r="AW36" s="103">
        <f>MATCH(AV36,AV$33:AV$36,0)</f>
        <v>1</v>
      </c>
      <c r="AX36" s="82" t="str">
        <f>AV36</f>
        <v>OK</v>
      </c>
    </row>
    <row r="37" spans="2:54" ht="13.15" x14ac:dyDescent="0.35">
      <c r="E37" s="104"/>
      <c r="L37" s="93">
        <f t="shared" ref="L37:Q37" si="8">SUM(L33:L36)</f>
        <v>0</v>
      </c>
      <c r="M37" s="93">
        <f t="shared" si="8"/>
        <v>0</v>
      </c>
      <c r="N37" s="93">
        <f t="shared" si="8"/>
        <v>0</v>
      </c>
      <c r="O37" s="93">
        <f t="shared" si="8"/>
        <v>0</v>
      </c>
      <c r="P37" s="93">
        <f t="shared" si="8"/>
        <v>2.8800000000000002E-3</v>
      </c>
      <c r="Q37" s="93">
        <f t="shared" si="8"/>
        <v>2.8800000000000001E-4</v>
      </c>
      <c r="R37" s="93"/>
      <c r="S37" s="93">
        <f>S33*S34*S35*S36</f>
        <v>1</v>
      </c>
      <c r="T37" s="93"/>
      <c r="U37" s="93"/>
      <c r="V37" s="93"/>
      <c r="W37" s="93">
        <f>W33*W34*W35*W36</f>
        <v>1</v>
      </c>
      <c r="X37" s="93"/>
      <c r="Y37" s="93">
        <f>SUM(Y33:Y36)</f>
        <v>1.5E-6</v>
      </c>
      <c r="Z37" s="93"/>
      <c r="AA37" s="105"/>
      <c r="AB37" s="79">
        <f>SUM(AB33:AB36)</f>
        <v>10</v>
      </c>
      <c r="AJ37" s="97">
        <f>SUM(AJ33:AJ36)</f>
        <v>0</v>
      </c>
      <c r="AK37" s="106"/>
      <c r="AN37" s="82">
        <f>SUM(AN33:AN36)</f>
        <v>4</v>
      </c>
      <c r="AU37" s="106"/>
      <c r="AW37" s="82">
        <f>SUM(AW33:AW36)</f>
        <v>4</v>
      </c>
    </row>
    <row r="38" spans="2:54" ht="13.15" x14ac:dyDescent="0.35">
      <c r="M38" s="105"/>
      <c r="N38" s="105"/>
      <c r="O38" s="105"/>
      <c r="P38" s="105"/>
      <c r="Q38" s="105"/>
      <c r="R38" s="105"/>
      <c r="S38" s="93"/>
      <c r="T38" s="93"/>
      <c r="U38" s="93"/>
      <c r="V38" s="93"/>
      <c r="W38" s="93"/>
      <c r="X38" s="105"/>
      <c r="Y38" s="105"/>
      <c r="Z38" s="105"/>
      <c r="AA38" s="105"/>
      <c r="AJ38" s="105"/>
      <c r="AK38" s="106"/>
      <c r="AU38" s="106"/>
    </row>
    <row r="39" spans="2:54" ht="13.15" x14ac:dyDescent="0.35">
      <c r="G39" s="91"/>
      <c r="H39" s="91"/>
      <c r="J39" s="84"/>
      <c r="L39" s="84"/>
      <c r="M39" s="91"/>
      <c r="N39" s="91"/>
      <c r="O39" s="91"/>
      <c r="P39" s="91"/>
      <c r="Q39" s="91"/>
      <c r="R39" s="91"/>
      <c r="S39" s="91"/>
      <c r="T39" s="91"/>
      <c r="U39" s="91"/>
      <c r="V39" s="91"/>
      <c r="W39" s="91"/>
      <c r="X39" s="91"/>
      <c r="Y39" s="91"/>
      <c r="Z39" s="91"/>
      <c r="AA39" s="91"/>
      <c r="AJ39" s="91"/>
      <c r="AK39" s="106"/>
      <c r="AU39" s="106"/>
    </row>
    <row r="40" spans="2:54" ht="13.15" x14ac:dyDescent="0.35">
      <c r="B40" s="90">
        <v>5</v>
      </c>
      <c r="C40" s="79" t="str">
        <f>VLOOKUP(B40,'Gen-Tab'!$B$3:$D$38,2,0)</f>
        <v>C3</v>
      </c>
      <c r="D40" s="79" t="str">
        <f>VLOOKUP(B40,'Gen-Tab'!$B$3:$D$38,3,0)</f>
        <v>C4</v>
      </c>
      <c r="E40" s="79" t="str">
        <f>VLOOKUP(C40,'Gen-Tab'!$Q$3:$S$26,3,0)</f>
        <v>Serbien</v>
      </c>
      <c r="F40" s="79" t="str">
        <f>VLOOKUP(D40,'Gen-Tab'!$Q$3:$S$26,3,0)</f>
        <v>England</v>
      </c>
      <c r="G40" s="19">
        <f>IF(R40=0,0,VLOOKUP(B40,'Tipp-Formular'!$B$2:$I$48,6,0))</f>
        <v>0</v>
      </c>
      <c r="H40" s="79" t="s">
        <v>54</v>
      </c>
      <c r="I40" s="19">
        <f>IF(R40=0,0,VLOOKUP(B40,'Tipp-Formular'!$B$2:$I$48,8,0))</f>
        <v>0</v>
      </c>
      <c r="J40" s="84"/>
      <c r="K40" s="79">
        <f t="shared" ref="K40:K45" si="9">IF(R40=0,0,IF(G40&gt;I40,1,IF(G40&lt;I40,2,"X")))</f>
        <v>0</v>
      </c>
      <c r="L40" s="84"/>
      <c r="M40" s="79">
        <f t="shared" ref="M40:M45" si="10">IF(R40=0,0,IF(G40&gt;I40,3,IF(G40=I40,1,0)))</f>
        <v>0</v>
      </c>
      <c r="N40" s="79">
        <f t="shared" ref="N40:N45" si="11">IF(R40=0,0,IF(M40=3,0,IF(M40=1,1,3)))</f>
        <v>0</v>
      </c>
      <c r="O40" s="79"/>
      <c r="P40" s="79"/>
      <c r="Q40" s="79"/>
      <c r="R40" s="79">
        <f>VLOOKUP(B40,'Tipp-Formular'!$B$3:$L$48,11,0)</f>
        <v>0</v>
      </c>
      <c r="S40" s="79"/>
      <c r="T40" s="79"/>
      <c r="U40" s="79"/>
      <c r="V40" s="79"/>
      <c r="W40" s="79"/>
      <c r="X40" s="79"/>
      <c r="Y40" s="79"/>
      <c r="Z40" s="79"/>
      <c r="AA40" s="79"/>
      <c r="AJ40" s="79"/>
      <c r="AK40" s="106"/>
      <c r="AU40" s="106"/>
    </row>
    <row r="41" spans="2:54" ht="13.15" x14ac:dyDescent="0.35">
      <c r="B41" s="90">
        <v>6</v>
      </c>
      <c r="C41" s="79" t="str">
        <f>VLOOKUP(B41,'Gen-Tab'!$B$3:$D$38,2,0)</f>
        <v>C1</v>
      </c>
      <c r="D41" s="79" t="str">
        <f>VLOOKUP(B41,'Gen-Tab'!$B$3:$D$38,3,0)</f>
        <v>C2</v>
      </c>
      <c r="E41" s="79" t="str">
        <f>VLOOKUP(C41,'Gen-Tab'!$Q$3:$S$26,3,0)</f>
        <v>Slowenien</v>
      </c>
      <c r="F41" s="79" t="str">
        <f>VLOOKUP(D41,'Gen-Tab'!$Q$3:$S$26,3,0)</f>
        <v>Dänemark</v>
      </c>
      <c r="G41" s="19">
        <f>IF(R41=0,0,VLOOKUP(B41,'Tipp-Formular'!$B$2:$I$48,6,0))</f>
        <v>0</v>
      </c>
      <c r="H41" s="79" t="s">
        <v>54</v>
      </c>
      <c r="I41" s="19">
        <f>IF(R41=0,0,VLOOKUP(B41,'Tipp-Formular'!$B$2:$I$48,8,0))</f>
        <v>0</v>
      </c>
      <c r="J41" s="84"/>
      <c r="K41" s="79">
        <f t="shared" si="9"/>
        <v>0</v>
      </c>
      <c r="L41" s="84"/>
      <c r="M41" s="79">
        <f t="shared" si="10"/>
        <v>0</v>
      </c>
      <c r="N41" s="79">
        <f t="shared" si="11"/>
        <v>0</v>
      </c>
      <c r="O41" s="79"/>
      <c r="P41" s="79"/>
      <c r="Q41" s="79"/>
      <c r="R41" s="79">
        <f>VLOOKUP(B41,'Tipp-Formular'!$B$3:$L$48,11,0)</f>
        <v>0</v>
      </c>
      <c r="S41" s="79"/>
      <c r="T41" s="79"/>
      <c r="U41" s="79"/>
      <c r="V41" s="79"/>
      <c r="W41" s="79"/>
      <c r="X41" s="79"/>
      <c r="Y41" s="79"/>
      <c r="Z41" s="79"/>
      <c r="AA41" s="79"/>
      <c r="AJ41" s="79"/>
      <c r="AK41" s="106"/>
      <c r="AU41" s="106"/>
    </row>
    <row r="42" spans="2:54" ht="13.15" x14ac:dyDescent="0.35">
      <c r="B42" s="90">
        <v>17</v>
      </c>
      <c r="C42" s="79" t="str">
        <f>VLOOKUP(B42,'Gen-Tab'!$B$3:$D$38,2,0)</f>
        <v>C2</v>
      </c>
      <c r="D42" s="79" t="str">
        <f>VLOOKUP(B42,'Gen-Tab'!$B$3:$D$38,3,0)</f>
        <v>C4</v>
      </c>
      <c r="E42" s="79" t="str">
        <f>VLOOKUP(C42,'Gen-Tab'!$Q$3:$S$26,3,0)</f>
        <v>Dänemark</v>
      </c>
      <c r="F42" s="79" t="str">
        <f>VLOOKUP(D42,'Gen-Tab'!$Q$3:$S$26,3,0)</f>
        <v>England</v>
      </c>
      <c r="G42" s="19">
        <f>IF(R42=0,0,VLOOKUP(B42,'Tipp-Formular'!$B$2:$I$48,6,0))</f>
        <v>0</v>
      </c>
      <c r="H42" s="79" t="s">
        <v>54</v>
      </c>
      <c r="I42" s="19">
        <f>IF(R42=0,0,VLOOKUP(B42,'Tipp-Formular'!$B$2:$I$48,8,0))</f>
        <v>0</v>
      </c>
      <c r="J42" s="84"/>
      <c r="K42" s="79">
        <f t="shared" si="9"/>
        <v>0</v>
      </c>
      <c r="L42" s="84"/>
      <c r="M42" s="79">
        <f t="shared" si="10"/>
        <v>0</v>
      </c>
      <c r="N42" s="79">
        <f t="shared" si="11"/>
        <v>0</v>
      </c>
      <c r="O42" s="79"/>
      <c r="P42" s="79"/>
      <c r="Q42" s="79"/>
      <c r="R42" s="79">
        <f>VLOOKUP(B42,'Tipp-Formular'!$B$3:$L$48,11,0)</f>
        <v>0</v>
      </c>
      <c r="S42" s="79"/>
      <c r="T42" s="79"/>
      <c r="U42" s="79"/>
      <c r="V42" s="79"/>
      <c r="W42" s="79"/>
      <c r="X42" s="79"/>
      <c r="Y42" s="79"/>
      <c r="Z42" s="79"/>
      <c r="AA42" s="79"/>
      <c r="AJ42" s="79"/>
      <c r="AK42" s="106"/>
      <c r="AU42" s="106"/>
    </row>
    <row r="43" spans="2:54" x14ac:dyDescent="0.35">
      <c r="B43" s="90">
        <v>18</v>
      </c>
      <c r="C43" s="79" t="str">
        <f>VLOOKUP(B43,'Gen-Tab'!$B$3:$D$38,2,0)</f>
        <v>C1</v>
      </c>
      <c r="D43" s="79" t="str">
        <f>VLOOKUP(B43,'Gen-Tab'!$B$3:$D$38,3,0)</f>
        <v>C3</v>
      </c>
      <c r="E43" s="79" t="str">
        <f>VLOOKUP(C43,'Gen-Tab'!$Q$3:$S$26,3,0)</f>
        <v>Slowenien</v>
      </c>
      <c r="F43" s="79" t="str">
        <f>VLOOKUP(D43,'Gen-Tab'!$Q$3:$S$26,3,0)</f>
        <v>Serbien</v>
      </c>
      <c r="G43" s="19">
        <f>IF(R43=0,0,VLOOKUP(B43,'Tipp-Formular'!$B$2:$I$48,6,0))</f>
        <v>0</v>
      </c>
      <c r="H43" s="79" t="s">
        <v>54</v>
      </c>
      <c r="I43" s="19">
        <f>IF(R43=0,0,VLOOKUP(B43,'Tipp-Formular'!$B$2:$I$48,8,0))</f>
        <v>0</v>
      </c>
      <c r="J43" s="84"/>
      <c r="K43" s="79">
        <f t="shared" si="9"/>
        <v>0</v>
      </c>
      <c r="L43" s="84"/>
      <c r="M43" s="79">
        <f t="shared" si="10"/>
        <v>0</v>
      </c>
      <c r="N43" s="79">
        <f t="shared" si="11"/>
        <v>0</v>
      </c>
      <c r="O43" s="79"/>
      <c r="P43" s="79"/>
      <c r="Q43" s="79"/>
      <c r="R43" s="79">
        <f>VLOOKUP(B43,'Tipp-Formular'!$B$3:$L$48,11,0)</f>
        <v>0</v>
      </c>
      <c r="S43" s="79"/>
      <c r="T43" s="79"/>
      <c r="U43" s="79"/>
      <c r="V43" s="79"/>
      <c r="W43" s="79"/>
      <c r="X43" s="79"/>
      <c r="Y43" s="79"/>
      <c r="Z43" s="79"/>
      <c r="AA43" s="79"/>
      <c r="AJ43" s="79"/>
      <c r="AK43" s="106"/>
      <c r="AL43" s="107" t="s">
        <v>305</v>
      </c>
      <c r="AU43" s="106"/>
    </row>
    <row r="44" spans="2:54" ht="13.15" x14ac:dyDescent="0.35">
      <c r="B44" s="90">
        <v>29</v>
      </c>
      <c r="C44" s="79" t="str">
        <f>VLOOKUP(B44,'Gen-Tab'!$B$3:$D$38,2,0)</f>
        <v>C4</v>
      </c>
      <c r="D44" s="79" t="str">
        <f>VLOOKUP(B44,'Gen-Tab'!$B$3:$D$38,3,0)</f>
        <v>C1</v>
      </c>
      <c r="E44" s="79" t="str">
        <f>VLOOKUP(C44,'Gen-Tab'!$Q$3:$S$26,3,0)</f>
        <v>England</v>
      </c>
      <c r="F44" s="79" t="str">
        <f>VLOOKUP(D44,'Gen-Tab'!$Q$3:$S$26,3,0)</f>
        <v>Slowenien</v>
      </c>
      <c r="G44" s="19">
        <f>IF(R44=0,0,VLOOKUP(B44,'Tipp-Formular'!$B$2:$I$48,6,0))</f>
        <v>0</v>
      </c>
      <c r="H44" s="79" t="s">
        <v>54</v>
      </c>
      <c r="I44" s="19">
        <f>IF(R44=0,0,VLOOKUP(B44,'Tipp-Formular'!$B$2:$I$48,8,0))</f>
        <v>0</v>
      </c>
      <c r="J44" s="84"/>
      <c r="K44" s="79">
        <f t="shared" si="9"/>
        <v>0</v>
      </c>
      <c r="L44" s="84"/>
      <c r="M44" s="79">
        <f t="shared" si="10"/>
        <v>0</v>
      </c>
      <c r="N44" s="79">
        <f t="shared" si="11"/>
        <v>0</v>
      </c>
      <c r="O44" s="79"/>
      <c r="P44" s="79"/>
      <c r="Q44" s="79"/>
      <c r="R44" s="79">
        <f>VLOOKUP(B44,'Tipp-Formular'!$B$3:$L$48,11,0)</f>
        <v>0</v>
      </c>
      <c r="S44" s="79"/>
      <c r="T44" s="79"/>
      <c r="U44" s="79"/>
      <c r="V44" s="79"/>
      <c r="W44" s="79"/>
      <c r="X44" s="79"/>
      <c r="Y44" s="79"/>
      <c r="Z44" s="79"/>
      <c r="AA44" s="79"/>
      <c r="AJ44" s="79"/>
      <c r="AK44" s="106"/>
      <c r="AL44" s="79">
        <f>VLOOKUP(B44,'Tipp-Formular'!B$2:R$99,16,0)</f>
        <v>0</v>
      </c>
      <c r="AU44" s="106"/>
    </row>
    <row r="45" spans="2:54" ht="13.15" x14ac:dyDescent="0.35">
      <c r="B45" s="90">
        <v>30</v>
      </c>
      <c r="C45" s="79" t="str">
        <f>VLOOKUP(B45,'Gen-Tab'!$B$3:$D$38,2,0)</f>
        <v>C2</v>
      </c>
      <c r="D45" s="79" t="str">
        <f>VLOOKUP(B45,'Gen-Tab'!$B$3:$D$38,3,0)</f>
        <v>C3</v>
      </c>
      <c r="E45" s="79" t="str">
        <f>VLOOKUP(C45,'Gen-Tab'!$Q$3:$S$26,3,0)</f>
        <v>Dänemark</v>
      </c>
      <c r="F45" s="79" t="str">
        <f>VLOOKUP(D45,'Gen-Tab'!$Q$3:$S$26,3,0)</f>
        <v>Serbien</v>
      </c>
      <c r="G45" s="19">
        <f>IF(R45=0,0,VLOOKUP(B45,'Tipp-Formular'!$B$2:$I$48,6,0))</f>
        <v>0</v>
      </c>
      <c r="H45" s="79" t="s">
        <v>54</v>
      </c>
      <c r="I45" s="19">
        <f>IF(R45=0,0,VLOOKUP(B45,'Tipp-Formular'!$B$2:$I$48,8,0))</f>
        <v>0</v>
      </c>
      <c r="J45" s="84"/>
      <c r="K45" s="79">
        <f t="shared" si="9"/>
        <v>0</v>
      </c>
      <c r="L45" s="84"/>
      <c r="M45" s="79">
        <f t="shared" si="10"/>
        <v>0</v>
      </c>
      <c r="N45" s="79">
        <f t="shared" si="11"/>
        <v>0</v>
      </c>
      <c r="O45" s="79"/>
      <c r="P45" s="79"/>
      <c r="Q45" s="79"/>
      <c r="R45" s="79">
        <f>VLOOKUP(B45,'Tipp-Formular'!$B$3:$L$48,11,0)</f>
        <v>0</v>
      </c>
      <c r="S45" s="79"/>
      <c r="T45" s="79"/>
      <c r="U45" s="79"/>
      <c r="V45" s="79"/>
      <c r="W45" s="79"/>
      <c r="X45" s="79"/>
      <c r="Y45" s="79"/>
      <c r="Z45" s="79"/>
      <c r="AA45" s="79"/>
      <c r="AJ45" s="79"/>
      <c r="AK45" s="106"/>
      <c r="AL45" s="79">
        <f>VLOOKUP(B45,'Tipp-Formular'!B$2:R$99,16,0)</f>
        <v>0</v>
      </c>
      <c r="AU45" s="106"/>
    </row>
    <row r="46" spans="2:54" x14ac:dyDescent="0.35">
      <c r="E46" s="84"/>
      <c r="F46" s="84"/>
      <c r="G46" s="108"/>
      <c r="H46" s="108"/>
      <c r="M46" s="109"/>
      <c r="N46" s="109"/>
      <c r="O46" s="109"/>
      <c r="P46" s="109"/>
      <c r="Q46" s="109"/>
      <c r="R46" s="109"/>
      <c r="S46" s="109"/>
      <c r="T46" s="109"/>
      <c r="U46" s="109"/>
      <c r="V46" s="109"/>
      <c r="W46" s="109"/>
      <c r="X46" s="109"/>
      <c r="Y46" s="109"/>
      <c r="Z46" s="109"/>
      <c r="AA46" s="109"/>
      <c r="AJ46" s="109"/>
      <c r="AK46" s="110"/>
      <c r="AU46" s="110"/>
    </row>
    <row r="47" spans="2:54" ht="65.099999999999994" customHeight="1" x14ac:dyDescent="0.35">
      <c r="E47" s="83" t="s">
        <v>74</v>
      </c>
      <c r="F47" s="84"/>
      <c r="G47" s="85" t="s">
        <v>61</v>
      </c>
      <c r="H47" s="85" t="s">
        <v>286</v>
      </c>
      <c r="I47" s="85" t="s">
        <v>287</v>
      </c>
      <c r="J47" s="85" t="s">
        <v>63</v>
      </c>
      <c r="K47" s="86" t="s">
        <v>56</v>
      </c>
      <c r="L47" s="85" t="s">
        <v>289</v>
      </c>
      <c r="M47" s="85" t="s">
        <v>290</v>
      </c>
      <c r="N47" s="85" t="s">
        <v>291</v>
      </c>
      <c r="O47" s="85" t="s">
        <v>292</v>
      </c>
      <c r="P47" s="85" t="s">
        <v>293</v>
      </c>
      <c r="Q47" s="85" t="s">
        <v>61</v>
      </c>
      <c r="R47" s="85"/>
      <c r="S47" s="85"/>
      <c r="T47" s="87" t="s">
        <v>294</v>
      </c>
      <c r="U47" s="87" t="s">
        <v>295</v>
      </c>
      <c r="V47" s="85"/>
      <c r="W47" s="85"/>
      <c r="X47" s="85" t="s">
        <v>77</v>
      </c>
      <c r="Y47" s="85" t="s">
        <v>77</v>
      </c>
      <c r="Z47" s="85" t="s">
        <v>296</v>
      </c>
      <c r="AA47" s="85" t="s">
        <v>297</v>
      </c>
      <c r="AB47" s="86" t="s">
        <v>298</v>
      </c>
      <c r="AC47" s="86"/>
      <c r="AD47" s="704" t="s">
        <v>299</v>
      </c>
      <c r="AE47" s="704"/>
      <c r="AF47" s="704"/>
      <c r="AG47" s="704"/>
      <c r="AH47" s="82"/>
      <c r="AI47" s="82"/>
      <c r="AJ47" s="88" t="s">
        <v>52</v>
      </c>
      <c r="AK47" s="89" t="s">
        <v>300</v>
      </c>
      <c r="AL47" s="79" t="str">
        <f>IF(AM47="Normal","nein","ja")</f>
        <v>nein</v>
      </c>
      <c r="AM47" s="79" t="str">
        <f>IF(AND(J48=J49,J48=J50,J48&lt;&gt;J51),"ohne D4",IF(AND(J48=J49,J48=J51,J48&lt;&gt;J50),"ohne D3",IF(AND(J48=J50,J48=J51,J48&lt;&gt;J49),"ohne D2",IF(AND(J49=J50,J49=J51,J49&lt;&gt;J48),"ohne D1","Normal"))))</f>
        <v>Normal</v>
      </c>
      <c r="AN47" s="89" t="s">
        <v>301</v>
      </c>
      <c r="AO47" s="82" t="str">
        <f>IF(AL47="ja",VLOOKUP(AM47,'Sub-Tab_D'!C$1:T$137,14,0),"nicht notwendig")</f>
        <v>nicht notwendig</v>
      </c>
      <c r="AU47" s="89"/>
      <c r="AW47" s="89"/>
    </row>
    <row r="48" spans="2:54" ht="12.75" customHeight="1" x14ac:dyDescent="0.35">
      <c r="D48" s="79">
        <f>AB48</f>
        <v>4</v>
      </c>
      <c r="E48" s="90" t="s">
        <v>181</v>
      </c>
      <c r="F48" s="91" t="str">
        <f>VLOOKUP(E48,'Gen-Tab'!$Q$3:$S$26,3,0)</f>
        <v>Polen</v>
      </c>
      <c r="G48" s="79">
        <f>SUMIF($E$55:$E$60,F48,$G$55:$G$60)+SUMIF($F$55:$F$60,F48,$I$55:$I$60)</f>
        <v>0</v>
      </c>
      <c r="H48" s="79">
        <f>SUMIF($E$55:$E$60,F48,$I$55:$I$60)+SUMIF($F$55:$F$60,F48,$G$55:$G$60)</f>
        <v>0</v>
      </c>
      <c r="I48" s="79">
        <f>G48-H48</f>
        <v>0</v>
      </c>
      <c r="J48" s="79">
        <f>SUMIF($E$55:$E$60,F48,$M$55:$M$60)+SUMIF($F$55:$F$60,F48,$N$55:$N$60)</f>
        <v>0</v>
      </c>
      <c r="K48" s="92">
        <f>RANK(J48,J48:J51,0)</f>
        <v>1</v>
      </c>
      <c r="L48" s="93">
        <f>VLOOKUP(F48,'Sub-Tab_D'!C$120:Q$123,15,0)</f>
        <v>0</v>
      </c>
      <c r="M48" s="93">
        <f>IF(OR(AO$47="nein",AO$47="nicht notwendig"),0,IF(AM$47="ohne D4",VLOOKUP(E48,'Sub-Tab_D'!B$6:Q$9,16,0),IF(AM$47="ohne D3",VLOOKUP(E48,'Sub-Tab_D'!B$21:Q$24,16,0),IF(AM$47="ohne D2",VLOOKUP(E48,'Sub-Tab_D'!B$36:Q$39,16,0),IF(AM$47="ohne D1",VLOOKUP(E48,'Sub-Tab_D'!B$51:Q$54,16,0),0)))))</f>
        <v>0</v>
      </c>
      <c r="N48" s="93">
        <f>IF(AND($AS$48="ja",$AP$48="d1-d2"),VLOOKUP($F48,'Sub-Tab_D'!$C$66:$Q$69,15,0),IF(AND($AS$48="ja",$AP$48="d1-d3"),VLOOKUP($F48,'Sub-Tab_D'!$C$74:$Q$77,15,0),IF(AND($AS$48="ja",$AP$48="d1-d4"),VLOOKUP($F48,'Sub-Tab_D'!$C$82:$Q$85,15,0),IF(AND($AS$48="ja",$AP$48="d2-d3"),VLOOKUP($F48,'Sub-Tab_D'!$C$90:$Q$93,15,0),IF(AND($AS$48="ja",$AP$48="d2-d4"),VLOOKUP($F48,'Sub-Tab_D'!$C$98:$Q$101,15,0),IF(AND($AS$48="ja",$AP$48="d3-d4"),VLOOKUP($F48,'Sub-Tab_D'!$C$106:$Q$109,15,0),0))))))</f>
        <v>0</v>
      </c>
      <c r="O48" s="93">
        <f>IF(AND($AS$49="ja",$AP$49="d1-d2"),VLOOKUP($F48,'Sub-Tab_D'!$C$66:$Q$69,15,0),IF(AND($AS$49="ja",$AP$49="d1-d3"),VLOOKUP($F48,'Sub-Tab_D'!$C$74:$Q$77,15,0),IF(AND($AS$49="ja",$AP$49="d1-d4"),VLOOKUP($F48,'Sub-Tab_D'!$C$82:$Q$85,15,0),IF(AND($AS$49="ja",$AP$49="d2-d3"),VLOOKUP($F48,'Sub-Tab_D'!$C$90:$Q$93,15,0),IF(AND($AS$49="ja",$AP$49="d2-d4"),VLOOKUP($F48,'Sub-Tab_D'!$C$98:$Q$101,15,0),IF(AND($AS$49="ja",$AP$49="d3-d4"),VLOOKUP($F48,'Sub-Tab_D'!$C$106:$Q$109,15,0),0))))))</f>
        <v>0</v>
      </c>
      <c r="P48" s="93">
        <f>0.00072/RANK(I48,I$48:I$51,0)</f>
        <v>7.2000000000000005E-4</v>
      </c>
      <c r="Q48" s="93">
        <f>0.000072/RANK(G48,G$48:G$51,0)</f>
        <v>7.2000000000000002E-5</v>
      </c>
      <c r="R48" s="93">
        <f>J48+SUM(L48:Q48)</f>
        <v>7.9200000000000006E-4</v>
      </c>
      <c r="S48" s="92">
        <f>RANK(R48,R48:R51,0)</f>
        <v>1</v>
      </c>
      <c r="T48" s="93">
        <f>IF(AND($BB$48="ja",$AY$48="d1-d2"),VLOOKUP($F48,'Sub-Tab_D'!$C$66:$Q$69,15,0),IF(AND($BB$48="ja",$AY$48="d1-d3"),VLOOKUP($F48,'Sub-Tab_D'!$C$74:$Q$77,15,0),IF(AND($BB$48="ja",$AY$48="d1-d4"),VLOOKUP($F48,'Sub-Tab_D'!$C$82:$Q$85,15,0),IF(AND($BB$48="ja",$AY$48="d2-d3"),VLOOKUP($F48,'Sub-Tab_D'!$C$90:$Q$93,15,0),IF(AND($BB$48="ja",$AY$48="d2-d4"),VLOOKUP($F48,'Sub-Tab_D'!$C$98:$Q$101,15,0),IF(AND($BB$48="ja",$AY$48="d3-d4"),VLOOKUP($F48,'Sub-Tab_D'!$C$106:$Q$109,15,0),0))))))/1000</f>
        <v>0</v>
      </c>
      <c r="U48" s="93">
        <f>IF(AND($AZ$49="ja",$AY$49="d1-d2"),VLOOKUP($F48,'Sub-Tab_D'!$C$66:$Q$69,15,0),IF(AND($AZ$49="ja",$AY$49="d1-d3"),VLOOKUP($F48,'Sub-Tab_D'!$C$74:$Q$77,15,0),IF(AND($AZ$49="ja",$AY$49="d1-d4"),VLOOKUP($F48,'Sub-Tab_D'!$C$82:$Q$85,15,0),IF(AND($AZ$49="ja",$AY$49="d2-d3"),VLOOKUP($F48,'Sub-Tab_D'!$C$90:$Q$93,15,0),IF(AND($AZ$49="ja",$AY$49="d2-d4"),VLOOKUP($F48,'Sub-Tab_D'!$C$98:$Q$101,15,0),IF(AND($AZ$49="ja",$AY$49="d3-d4"),VLOOKUP($F48,'Sub-Tab_D'!$C$106:$Q$109,15,0),0))))))/1000</f>
        <v>0</v>
      </c>
      <c r="V48" s="93">
        <f>R48+T48+U48</f>
        <v>7.9200000000000006E-4</v>
      </c>
      <c r="W48" s="92">
        <f>RANK(V48,V48:V51,0)</f>
        <v>1</v>
      </c>
      <c r="X48" s="94">
        <f>IF('Tipp-Formular'!$DA$31&lt;1,VLOOKUP(F48,'Tipp-Formular'!$DN$4:$DO$27,2,0),VLOOKUP(F48,'Tipp-Formular'!$DV$16:$DW$19,2,0))</f>
        <v>3</v>
      </c>
      <c r="Y48" s="93">
        <f>0.00000072/RANK(X48,X$48:X$51,0)</f>
        <v>1.8E-7</v>
      </c>
      <c r="Z48" s="93">
        <f>L48+M48+N48+O48+P48+Q48+Y48</f>
        <v>7.9218000000000008E-4</v>
      </c>
      <c r="AA48" s="93">
        <f>J48+L48+M48+N48+O48+P48+Q48+T48+Y48</f>
        <v>7.9218000000000008E-4</v>
      </c>
      <c r="AB48" s="92">
        <f>RANK(AA48,AA48:AA51,0)</f>
        <v>4</v>
      </c>
      <c r="AC48" s="93">
        <f>L48+M48+N48+O48+Y48</f>
        <v>1.8E-7</v>
      </c>
      <c r="AD48" s="95" t="str">
        <f>IF(AC48&gt;0.2,"1)",IF(AND(AC48&gt;0.02,AC48&lt;0.2),"2)",IF(AND(AC48&gt;0.002,AC48&lt;0.02),"3)",IF(AND(AC48&lt;0.002,S$52=1),"4)",IF(AND(AC48&lt;0.002,S$52=9,S48=1),"5)",IF(AND(AC48&lt;0.002,S$52=9,S48=3),"5)",""))))))</f>
        <v>4)</v>
      </c>
      <c r="AE48" s="95" t="str">
        <f>IF(AC48&gt;0.2,"1)",IF(AND(AC48&gt;0.02,AC48&lt;0.2),"2)",IF(AND(AC48&gt;0.002,AC48&lt;0.02),"3)",IF(AND(AC48&lt;0.002,S$52=16,S48=2),"4)",IF(AND(AC48&lt;0.002,S$52=18,S48=3),"4)",IF(AND(AC48&lt;0.002,S$52=12,S48=1),"4)",""))))))</f>
        <v/>
      </c>
      <c r="AF48" s="95" t="str">
        <f>IF(AND(AC48&lt;0.002,S$52=4,S48=1),"6)",IF(AND(AC48&lt;0.002,S$52=8,S48=2),"6)",""))</f>
        <v/>
      </c>
      <c r="AG48" s="95" t="str">
        <f>IF(AF48="6)",AF48,IF((T48+U48)&gt;0,"3)",IF(AD48="",AE48,AD48)))</f>
        <v>4)</v>
      </c>
      <c r="AH48" s="95" t="str">
        <f>CONCATENATE(AB48,"D")</f>
        <v>4D</v>
      </c>
      <c r="AI48" s="96" t="str">
        <f>F48</f>
        <v>Polen</v>
      </c>
      <c r="AJ48" s="97">
        <f>3-COUNTIF(K55,0)-COUNTIF(K57,0)-COUNTIF(K59,0)</f>
        <v>0</v>
      </c>
      <c r="AK48" s="705" t="s">
        <v>302</v>
      </c>
      <c r="AM48" s="19" t="str">
        <f>IF(AND(J48=J49,J48&lt;&gt;J50,J48&lt;&gt;J51),"D1-D2",IF(AND(J48=J50,J48&lt;&gt;J49,J48&lt;&gt;J51),"D1-D3",IF(AND(J48=J51,J48&lt;&gt;J49,J48&lt;&gt;J50),"D1-D4","OK")))</f>
        <v>OK</v>
      </c>
      <c r="AN48" s="98">
        <f>MATCH(AM48,AM$48:AM$51,0)</f>
        <v>1</v>
      </c>
      <c r="AO48" s="82" t="str">
        <f>AM48</f>
        <v>OK</v>
      </c>
      <c r="AP48" s="19" t="str">
        <f>VLOOKUP(1,AN$48:AO$51,2,0)</f>
        <v>OK</v>
      </c>
      <c r="AQ48" s="19">
        <f>IF(AP48="OK",0,VLOOKUP(AP48,'Gen-Tab'!F$3:G$99,2,0))</f>
        <v>0</v>
      </c>
      <c r="AR48" s="79" t="s">
        <v>303</v>
      </c>
      <c r="AS48" s="79">
        <f>IF(AQ48=0,0,IF(VLOOKUP(AQ48,'Tipp-Formular'!B$3:K$48,10,0)="X","nein","ja"))</f>
        <v>0</v>
      </c>
      <c r="AU48" s="705" t="s">
        <v>304</v>
      </c>
      <c r="AV48" s="19" t="str">
        <f>IF(AND(S48=S49,S48&lt;&gt;S50,S48&lt;&gt;S51),"D1-D2",IF(AND(S48=S50,S48&lt;&gt;S49,S48&lt;&gt;S51),"D1-D3",IF(AND(S48=S51,S48&lt;&gt;S49,S48&lt;&gt;S50),"D1-D4","OK")))</f>
        <v>OK</v>
      </c>
      <c r="AW48" s="98">
        <f>MATCH(AV48,AV$48:AV$51,0)</f>
        <v>1</v>
      </c>
      <c r="AX48" s="82" t="str">
        <f>AV48</f>
        <v>OK</v>
      </c>
      <c r="AY48" s="19" t="str">
        <f>VLOOKUP(1,AW$48:AX$51,2,0)</f>
        <v>OK</v>
      </c>
      <c r="AZ48" s="19">
        <f>IF(AY48="OK",0,VLOOKUP(AY48,'Gen-Tab'!F$3:G$99,2,0))</f>
        <v>0</v>
      </c>
      <c r="BA48" s="79" t="s">
        <v>303</v>
      </c>
      <c r="BB48" s="79">
        <f>IF(AZ48=0,0,IF(VLOOKUP(AZ48,'Tipp-Formular'!B$3:K$48,10,0)="X","nein","ja"))</f>
        <v>0</v>
      </c>
    </row>
    <row r="49" spans="2:54" ht="13.15" x14ac:dyDescent="0.35">
      <c r="D49" s="79">
        <f>AB49</f>
        <v>3</v>
      </c>
      <c r="E49" s="90" t="s">
        <v>182</v>
      </c>
      <c r="F49" s="91" t="str">
        <f>VLOOKUP(E49,'Gen-Tab'!$Q$3:$S$26,3,0)</f>
        <v>Niederlande</v>
      </c>
      <c r="G49" s="79">
        <f>SUMIF($E$55:$E$60,F49,$G$55:$G$60)+SUMIF($F$55:$F$60,F49,$I$55:$I$60)</f>
        <v>0</v>
      </c>
      <c r="H49" s="79">
        <f>SUMIF($E$55:$E$60,F49,$I$55:$I$60)+SUMIF($F$55:$F$60,F49,$G$55:$G$60)</f>
        <v>0</v>
      </c>
      <c r="I49" s="79">
        <f>G49-H49</f>
        <v>0</v>
      </c>
      <c r="J49" s="79">
        <f>SUMIF($E$55:$E$60,F49,$M$55:$M$60)+SUMIF($F$55:$F$60,F49,$N$55:$N$60)</f>
        <v>0</v>
      </c>
      <c r="K49" s="92">
        <f>RANK(J49,J48:J51,0)</f>
        <v>1</v>
      </c>
      <c r="L49" s="93">
        <f>VLOOKUP(F49,'Sub-Tab_D'!C$120:Q$123,15,0)</f>
        <v>0</v>
      </c>
      <c r="M49" s="93">
        <f>IF(OR(AO$47="nein",AO$47="nicht notwendig"),0,IF(AM$47="ohne D4",VLOOKUP(E49,'Sub-Tab_D'!B$6:Q$9,16,0),IF(AM$47="ohne D3",VLOOKUP(E49,'Sub-Tab_D'!B$21:Q$24,16,0),IF(AM$47="ohne D2",VLOOKUP(E49,'Sub-Tab_D'!B$36:Q$39,16,0),IF(AM$47="ohne D1",VLOOKUP(E49,'Sub-Tab_D'!B$51:Q$54,16,0),0)))))</f>
        <v>0</v>
      </c>
      <c r="N49" s="93">
        <f>IF(AND($AS$48="ja",$AP$48="d1-d2"),VLOOKUP($F49,'Sub-Tab_D'!$C$66:$Q$69,15,0),IF(AND($AS$48="ja",$AP$48="d1-d3"),VLOOKUP($F49,'Sub-Tab_D'!$C$74:$Q$77,15,0),IF(AND($AS$48="ja",$AP$48="d1-d4"),VLOOKUP($F49,'Sub-Tab_D'!$C$82:$Q$85,15,0),IF(AND($AS$48="ja",$AP$48="d2-d3"),VLOOKUP($F49,'Sub-Tab_D'!$C$90:$Q$93,15,0),IF(AND($AS$48="ja",$AP$48="d2-d4"),VLOOKUP($F49,'Sub-Tab_D'!$C$98:$Q$101,15,0),IF(AND($AS$48="ja",$AP$48="d3-d4"),VLOOKUP($F49,'Sub-Tab_D'!$C$106:$Q$109,15,0),0))))))</f>
        <v>0</v>
      </c>
      <c r="O49" s="93">
        <f>IF(AND($AS$49="ja",$AP$49="d1-d2"),VLOOKUP($F49,'Sub-Tab_D'!$C$66:$Q$69,15,0),IF(AND($AS$49="ja",$AP$49="d1-d3"),VLOOKUP($F49,'Sub-Tab_D'!$C$74:$Q$77,15,0),IF(AND($AS$49="ja",$AP$49="d1-d4"),VLOOKUP($F49,'Sub-Tab_D'!$C$82:$Q$85,15,0),IF(AND($AS$49="ja",$AP$49="d2-d3"),VLOOKUP($F49,'Sub-Tab_D'!$C$90:$Q$93,15,0),IF(AND($AS$49="ja",$AP$49="d2-d4"),VLOOKUP($F49,'Sub-Tab_D'!$C$98:$Q$101,15,0),IF(AND($AS$49="ja",$AP$49="d3-d4"),VLOOKUP($F49,'Sub-Tab_D'!$C$106:$Q$109,15,0),0))))))</f>
        <v>0</v>
      </c>
      <c r="P49" s="93">
        <f>0.00072/RANK(I49,I$48:I$51,0)</f>
        <v>7.2000000000000005E-4</v>
      </c>
      <c r="Q49" s="93">
        <f>0.000072/RANK(G49,G$48:G$51,0)</f>
        <v>7.2000000000000002E-5</v>
      </c>
      <c r="R49" s="93">
        <f>J49+SUM(L49:Q49)</f>
        <v>7.9200000000000006E-4</v>
      </c>
      <c r="S49" s="92">
        <f>RANK(R49,R48:R51,0)</f>
        <v>1</v>
      </c>
      <c r="T49" s="93">
        <f>IF(AND($BB$48="ja",$AY$48="d1-d2"),VLOOKUP($F49,'Sub-Tab_D'!$C$66:$Q$69,15,0),IF(AND($BB$48="ja",$AY$48="d1-d3"),VLOOKUP($F49,'Sub-Tab_D'!$C$74:$Q$77,15,0),IF(AND($BB$48="ja",$AY$48="d1-d4"),VLOOKUP($F49,'Sub-Tab_D'!$C$82:$Q$85,15,0),IF(AND($BB$48="ja",$AY$48="d2-d3"),VLOOKUP($F49,'Sub-Tab_D'!$C$90:$Q$93,15,0),IF(AND($BB$48="ja",$AY$48="d2-d4"),VLOOKUP($F49,'Sub-Tab_D'!$C$98:$Q$101,15,0),IF(AND($BB$48="ja",$AY$48="d3-d4"),VLOOKUP($F49,'Sub-Tab_D'!$C$106:$Q$109,15,0),0))))))/1000</f>
        <v>0</v>
      </c>
      <c r="U49" s="93">
        <f>IF(AND($AZ$49="ja",$AY$49="d1-d2"),VLOOKUP($F49,'Sub-Tab_D'!$C$66:$Q$69,15,0),IF(AND($AZ$49="ja",$AY$49="d1-d3"),VLOOKUP($F49,'Sub-Tab_D'!$C$74:$Q$77,15,0),IF(AND($AZ$49="ja",$AY$49="d1-d4"),VLOOKUP($F49,'Sub-Tab_D'!$C$82:$Q$85,15,0),IF(AND($AZ$49="ja",$AY$49="d2-d3"),VLOOKUP($F49,'Sub-Tab_D'!$C$90:$Q$93,15,0),IF(AND($AZ$49="ja",$AY$49="d2-d4"),VLOOKUP($F49,'Sub-Tab_D'!$C$98:$Q$101,15,0),IF(AND($AZ$49="ja",$AY$49="d3-d4"),VLOOKUP($F49,'Sub-Tab_D'!$C$106:$Q$109,15,0),0))))))/1000</f>
        <v>0</v>
      </c>
      <c r="V49" s="93">
        <f>R49+T49+U49</f>
        <v>7.9200000000000006E-4</v>
      </c>
      <c r="W49" s="92">
        <f>RANK(V49,V48:V51,0)</f>
        <v>1</v>
      </c>
      <c r="X49" s="94">
        <f>IF('Tipp-Formular'!$DA$31&lt;1,VLOOKUP(F49,'Tipp-Formular'!$DN$4:$DO$27,2,0),VLOOKUP(F49,'Tipp-Formular'!$DV$16:$DW$19,2,0))</f>
        <v>12</v>
      </c>
      <c r="Y49" s="93">
        <f>0.00000072/RANK(X49,X$48:X$51,0)</f>
        <v>2.3999999999999998E-7</v>
      </c>
      <c r="Z49" s="93">
        <f>L49+M49+N49+O49+P49+Q49+Y49</f>
        <v>7.9224000000000004E-4</v>
      </c>
      <c r="AA49" s="93">
        <f>J49+L49+M49+N49+O49+P49+Q49+T49+Y49</f>
        <v>7.9224000000000004E-4</v>
      </c>
      <c r="AB49" s="92">
        <f>RANK(AA49,AA48:AA51,0)</f>
        <v>3</v>
      </c>
      <c r="AC49" s="93">
        <f>L49+M49+N49+O49+Y49</f>
        <v>2.3999999999999998E-7</v>
      </c>
      <c r="AD49" s="95" t="str">
        <f>IF(AC49&gt;0.2,"1)",IF(AND(AC49&gt;0.02,AC49&lt;0.2),"2)",IF(AND(AC49&gt;0.002,AC49&lt;0.02),"3)",IF(AND(AC49&lt;0.002,S$52=1),"4)",IF(AND(AC49&lt;0.002,S$52=9,S49=1),"5)",IF(AND(AC49&lt;0.002,S$52=9,S49=3),"5)",""))))))</f>
        <v>4)</v>
      </c>
      <c r="AE49" s="95" t="str">
        <f>IF(AC49&gt;0.2,"1)",IF(AND(AC49&gt;0.02,AC49&lt;0.2),"2)",IF(AND(AC49&gt;0.002,AC49&lt;0.02),"3)",IF(AND(AC49&lt;0.002,S$52=16,S49=2),"4)",IF(AND(AC49&lt;0.002,S$52=18,S49=3),"4)",IF(AND(AC49&lt;0.002,S$52=12,S49=1),"4)",""))))))</f>
        <v/>
      </c>
      <c r="AF49" s="95" t="str">
        <f>IF(AND(AC49&lt;0.002,S$52=4,S49=1),"6)",IF(AND(AC49&lt;0.002,S$52=8,S49=2),"6)",""))</f>
        <v/>
      </c>
      <c r="AG49" s="95" t="str">
        <f>IF(AF49="6)",AF49,IF((T49+U49)&gt;0,"3)",IF(AD49="",AE49,AD49)))</f>
        <v>4)</v>
      </c>
      <c r="AH49" s="95" t="str">
        <f>CONCATENATE(AB49,"D")</f>
        <v>3D</v>
      </c>
      <c r="AI49" s="96" t="str">
        <f>F49</f>
        <v>Niederlande</v>
      </c>
      <c r="AJ49" s="97">
        <f>3-COUNTIF(K55,0)-COUNTIF(K58,0)-COUNTIF(K60,0)</f>
        <v>0</v>
      </c>
      <c r="AK49" s="705"/>
      <c r="AM49" s="19" t="str">
        <f>IF(AND(J48=J49,J48&lt;&gt;J50,J48&lt;&gt;J51),"D1-D2",IF(AND(J49=J50,J49&lt;&gt;J51,J49&lt;&gt;J48),"D2-D3",IF(AND(J49=J51,J49&lt;&gt;J50,J49&lt;&gt;J48),"D2-D4","OK")))</f>
        <v>OK</v>
      </c>
      <c r="AN49" s="98">
        <f>MATCH(AM49,AM$48:AM$51,0)</f>
        <v>1</v>
      </c>
      <c r="AO49" s="82" t="str">
        <f>AM49</f>
        <v>OK</v>
      </c>
      <c r="AP49" s="46" t="str">
        <f>IF(AN52&lt;5,VLOOKUP(1,AN$48:AO$51,2,0),IF(AN52&gt;7,VLOOKUP(3,AN$48:AO$51,2,0),VLOOKUP(2,AN$48:AO$51,2,0)))</f>
        <v>OK</v>
      </c>
      <c r="AQ49" s="19">
        <f>IF(AP49="OK",0,VLOOKUP(AP49,'Gen-Tab'!F$3:G$99,2,0))</f>
        <v>0</v>
      </c>
      <c r="AR49" s="79" t="s">
        <v>303</v>
      </c>
      <c r="AS49" s="79">
        <f>IF(AQ49=0,0,IF(VLOOKUP(AQ49,'Tipp-Formular'!B$3:K$48,10,0)="X","nein","ja"))</f>
        <v>0</v>
      </c>
      <c r="AU49" s="705"/>
      <c r="AV49" s="19" t="str">
        <f>IF(AND(S48=S49,S48&lt;&gt;S50,S48&lt;&gt;S51),"D1-D2",IF(AND(S49=S50,S49&lt;&gt;S51,S49&lt;&gt;S48),"D2-D3",IF(AND(S49=S51,S49&lt;&gt;S50,S49&lt;&gt;S48),"D2-D4","OK")))</f>
        <v>OK</v>
      </c>
      <c r="AW49" s="98">
        <f>MATCH(AV49,AV$48:AV$51,0)</f>
        <v>1</v>
      </c>
      <c r="AX49" s="82" t="str">
        <f>AV49</f>
        <v>OK</v>
      </c>
      <c r="AY49" s="46" t="str">
        <f>IF(AW52&lt;5,VLOOKUP(1,AW$48:AX$51,2,0),IF(AW52&gt;7,VLOOKUP(3,AW$48:AX$51,2,0),VLOOKUP(2,AW$48:AX$51,2,0)))</f>
        <v>OK</v>
      </c>
      <c r="AZ49" s="19">
        <f>IF(AY49="OK",0,VLOOKUP(AY49,'Gen-Tab'!F$3:G$99,2,0))</f>
        <v>0</v>
      </c>
      <c r="BA49" s="79" t="s">
        <v>303</v>
      </c>
      <c r="BB49" s="79">
        <f>IF(AZ49=0,0,IF(VLOOKUP(AZ49,'Tipp-Formular'!B$3:K$48,10,0)="X","nein","ja"))</f>
        <v>0</v>
      </c>
    </row>
    <row r="50" spans="2:54" ht="13.15" x14ac:dyDescent="0.35">
      <c r="D50" s="79">
        <f>AB50</f>
        <v>2</v>
      </c>
      <c r="E50" s="90" t="s">
        <v>183</v>
      </c>
      <c r="F50" s="91" t="str">
        <f>VLOOKUP(E50,'Gen-Tab'!$Q$3:$S$26,3,0)</f>
        <v>Österreich</v>
      </c>
      <c r="G50" s="79">
        <f>SUMIF($E$55:$E$60,F50,$G$55:$G$60)+SUMIF($F$55:$F$60,F50,$I$55:$I$60)</f>
        <v>0</v>
      </c>
      <c r="H50" s="79">
        <f>SUMIF($E$55:$E$60,F50,$I$55:$I$60)+SUMIF($F$55:$F$60,F50,$G$55:$G$60)</f>
        <v>0</v>
      </c>
      <c r="I50" s="79">
        <f>G50-H50</f>
        <v>0</v>
      </c>
      <c r="J50" s="79">
        <f>SUMIF($E$55:$E$60,F50,$M$55:$M$60)+SUMIF($F$55:$F$60,F50,$N$55:$N$60)</f>
        <v>0</v>
      </c>
      <c r="K50" s="92">
        <f>RANK(J50,J48:J51,0)</f>
        <v>1</v>
      </c>
      <c r="L50" s="93">
        <f>VLOOKUP(F50,'Sub-Tab_D'!C$120:Q$123,15,0)</f>
        <v>0</v>
      </c>
      <c r="M50" s="93">
        <f>IF(OR(AO$47="nein",AO$47="nicht notwendig"),0,IF(AM$47="ohne D4",VLOOKUP(E50,'Sub-Tab_D'!B$6:Q$9,16,0),IF(AM$47="ohne D3",VLOOKUP(E50,'Sub-Tab_D'!B$21:Q$24,16,0),IF(AM$47="ohne D2",VLOOKUP(E50,'Sub-Tab_D'!B$36:Q$39,16,0),IF(AM$47="ohne D1",VLOOKUP(E50,'Sub-Tab_D'!B$51:Q$54,16,0),0)))))</f>
        <v>0</v>
      </c>
      <c r="N50" s="93">
        <f>IF(AND($AS$48="ja",$AP$48="d1-d2"),VLOOKUP($F50,'Sub-Tab_D'!$C$66:$Q$69,15,0),IF(AND($AS$48="ja",$AP$48="d1-d3"),VLOOKUP($F50,'Sub-Tab_D'!$C$74:$Q$77,15,0),IF(AND($AS$48="ja",$AP$48="d1-d4"),VLOOKUP($F50,'Sub-Tab_D'!$C$82:$Q$85,15,0),IF(AND($AS$48="ja",$AP$48="d2-d3"),VLOOKUP($F50,'Sub-Tab_D'!$C$90:$Q$93,15,0),IF(AND($AS$48="ja",$AP$48="d2-d4"),VLOOKUP($F50,'Sub-Tab_D'!$C$98:$Q$101,15,0),IF(AND($AS$48="ja",$AP$48="d3-d4"),VLOOKUP($F50,'Sub-Tab_D'!$C$106:$Q$109,15,0),0))))))</f>
        <v>0</v>
      </c>
      <c r="O50" s="93">
        <f>IF(AND($AS$49="ja",$AP$49="d1-d2"),VLOOKUP($F50,'Sub-Tab_D'!$C$66:$Q$69,15,0),IF(AND($AS$49="ja",$AP$49="d1-d3"),VLOOKUP($F50,'Sub-Tab_D'!$C$74:$Q$77,15,0),IF(AND($AS$49="ja",$AP$49="d1-d4"),VLOOKUP($F50,'Sub-Tab_D'!$C$82:$Q$85,15,0),IF(AND($AS$49="ja",$AP$49="d2-d3"),VLOOKUP($F50,'Sub-Tab_D'!$C$90:$Q$93,15,0),IF(AND($AS$49="ja",$AP$49="d2-d4"),VLOOKUP($F50,'Sub-Tab_D'!$C$98:$Q$101,15,0),IF(AND($AS$49="ja",$AP$49="d3-d4"),VLOOKUP($F50,'Sub-Tab_D'!$C$106:$Q$109,15,0),0))))))</f>
        <v>0</v>
      </c>
      <c r="P50" s="93">
        <f>0.00072/RANK(I50,I$48:I$51,0)</f>
        <v>7.2000000000000005E-4</v>
      </c>
      <c r="Q50" s="93">
        <f>0.000072/RANK(G50,G$48:G$51,0)</f>
        <v>7.2000000000000002E-5</v>
      </c>
      <c r="R50" s="93">
        <f>J50+SUM(L50:Q50)</f>
        <v>7.9200000000000006E-4</v>
      </c>
      <c r="S50" s="92">
        <f>RANK(R50,R48:R51,0)</f>
        <v>1</v>
      </c>
      <c r="T50" s="93">
        <f>IF(AND($BB$48="ja",$AY$48="d1-d2"),VLOOKUP($F50,'Sub-Tab_D'!$C$66:$Q$69,15,0),IF(AND($BB$48="ja",$AY$48="d1-d3"),VLOOKUP($F50,'Sub-Tab_D'!$C$74:$Q$77,15,0),IF(AND($BB$48="ja",$AY$48="d1-d4"),VLOOKUP($F50,'Sub-Tab_D'!$C$82:$Q$85,15,0),IF(AND($BB$48="ja",$AY$48="d2-d3"),VLOOKUP($F50,'Sub-Tab_D'!$C$90:$Q$93,15,0),IF(AND($BB$48="ja",$AY$48="d2-d4"),VLOOKUP($F50,'Sub-Tab_D'!$C$98:$Q$101,15,0),IF(AND($BB$48="ja",$AY$48="d3-d4"),VLOOKUP($F50,'Sub-Tab_D'!$C$106:$Q$109,15,0),0))))))/1000</f>
        <v>0</v>
      </c>
      <c r="U50" s="93">
        <f>IF(AND($AZ$49="ja",$AY$49="d1-d2"),VLOOKUP($F50,'Sub-Tab_D'!$C$66:$Q$69,15,0),IF(AND($AZ$49="ja",$AY$49="d1-d3"),VLOOKUP($F50,'Sub-Tab_D'!$C$74:$Q$77,15,0),IF(AND($AZ$49="ja",$AY$49="d1-d4"),VLOOKUP($F50,'Sub-Tab_D'!$C$82:$Q$85,15,0),IF(AND($AZ$49="ja",$AY$49="d2-d3"),VLOOKUP($F50,'Sub-Tab_D'!$C$90:$Q$93,15,0),IF(AND($AZ$49="ja",$AY$49="d2-d4"),VLOOKUP($F50,'Sub-Tab_D'!$C$98:$Q$101,15,0),IF(AND($AZ$49="ja",$AY$49="d3-d4"),VLOOKUP($F50,'Sub-Tab_D'!$C$106:$Q$109,15,0),0))))))/1000</f>
        <v>0</v>
      </c>
      <c r="V50" s="93">
        <f>R50+T50+U50</f>
        <v>7.9200000000000006E-4</v>
      </c>
      <c r="W50" s="92">
        <f>RANK(V50,V48:V51,0)</f>
        <v>1</v>
      </c>
      <c r="X50" s="94">
        <f>IF('Tipp-Formular'!$DA$31&lt;1,VLOOKUP(F50,'Tipp-Formular'!$DN$4:$DO$27,2,0),VLOOKUP(F50,'Tipp-Formular'!$DV$16:$DW$19,2,0))</f>
        <v>13</v>
      </c>
      <c r="Y50" s="93">
        <f>0.00000072/RANK(X50,X$48:X$51,0)</f>
        <v>3.5999999999999999E-7</v>
      </c>
      <c r="Z50" s="93">
        <f>L50+M50+N50+O50+P50+Q50+Y50</f>
        <v>7.9236000000000009E-4</v>
      </c>
      <c r="AA50" s="93">
        <f>J50+L50+M50+N50+O50+P50+Q50+T50+Y50</f>
        <v>7.9236000000000009E-4</v>
      </c>
      <c r="AB50" s="92">
        <f>RANK(AA50,AA48:AA51,0)</f>
        <v>2</v>
      </c>
      <c r="AC50" s="93">
        <f>L50+M50+N50+O50+Y50</f>
        <v>3.5999999999999999E-7</v>
      </c>
      <c r="AD50" s="95" t="str">
        <f>IF(AC50&gt;0.2,"1)",IF(AND(AC50&gt;0.02,AC50&lt;0.2),"2)",IF(AND(AC50&gt;0.002,AC50&lt;0.02),"3)",IF(AND(AC50&lt;0.002,S$52=1),"4)",IF(AND(AC50&lt;0.002,S$52=9,S50=1),"5)",IF(AND(AC50&lt;0.002,S$52=9,S50=3),"5)",""))))))</f>
        <v>4)</v>
      </c>
      <c r="AE50" s="95" t="str">
        <f>IF(AC50&gt;0.2,"1)",IF(AND(AC50&gt;0.02,AC50&lt;0.2),"2)",IF(AND(AC50&gt;0.002,AC50&lt;0.02),"3)",IF(AND(AC50&lt;0.002,S$52=16,S50=2),"4)",IF(AND(AC50&lt;0.002,S$52=18,S50=3),"4)",IF(AND(AC50&lt;0.002,S$52=12,S50=1),"4)",""))))))</f>
        <v/>
      </c>
      <c r="AF50" s="95" t="str">
        <f>IF(AND(AC50&lt;0.002,S$52=4,S50=1),"6)",IF(AND(AC50&lt;0.002,S$52=8,S50=2),"6)",""))</f>
        <v/>
      </c>
      <c r="AG50" s="95" t="str">
        <f>IF(AF50="6)",AF50,IF((T50+U50)&gt;0,"3)",IF(AD50="",AE50,AD50)))</f>
        <v>4)</v>
      </c>
      <c r="AH50" s="95" t="str">
        <f>CONCATENATE(AB50,"D")</f>
        <v>2D</v>
      </c>
      <c r="AI50" s="96" t="str">
        <f>F50</f>
        <v>Österreich</v>
      </c>
      <c r="AJ50" s="97">
        <f>3-COUNTIF(K56,0)-COUNTIF(K57,0)-COUNTIF(K60,0)</f>
        <v>0</v>
      </c>
      <c r="AK50" s="705"/>
      <c r="AM50" s="19" t="str">
        <f>IF(AND(J48=J50,J48&lt;&gt;J49,J48&lt;&gt;J51),"D1-D3",IF(AND(J49=J50,J49&lt;&gt;J51,J49&lt;&gt;J48),"D2-D3",IF(AND(J50=J51,J50&lt;&gt;J48,J50&lt;&gt;J49),"D3-D4","OK")))</f>
        <v>OK</v>
      </c>
      <c r="AN50" s="98">
        <f>MATCH(AM50,AM$48:AM$51,0)</f>
        <v>1</v>
      </c>
      <c r="AO50" s="82" t="str">
        <f>AM50</f>
        <v>OK</v>
      </c>
      <c r="AU50" s="705"/>
      <c r="AV50" s="19" t="str">
        <f>IF(AND(S48=S50,S48&lt;&gt;S49,S48&lt;&gt;S51),"D1-D3",IF(AND(S49=S50,S49&lt;&gt;S51,S49&lt;&gt;S48),"D2-D3",IF(AND(S50=S51,S50&lt;&gt;S48,S50&lt;&gt;S49),"D3-D4","OK")))</f>
        <v>OK</v>
      </c>
      <c r="AW50" s="98">
        <f>MATCH(AV50,AV$48:AV$51,0)</f>
        <v>1</v>
      </c>
      <c r="AX50" s="82" t="str">
        <f>AV50</f>
        <v>OK</v>
      </c>
    </row>
    <row r="51" spans="2:54" ht="13.15" x14ac:dyDescent="0.35">
      <c r="D51" s="79">
        <f>AB51</f>
        <v>1</v>
      </c>
      <c r="E51" s="90" t="s">
        <v>184</v>
      </c>
      <c r="F51" s="91" t="str">
        <f>VLOOKUP(E51,'Gen-Tab'!$Q$3:$S$26,3,0)</f>
        <v>Frankreich</v>
      </c>
      <c r="G51" s="79">
        <f>SUMIF($E$55:$E$60,F51,$G$55:$G$60)+SUMIF($F$55:$F$60,F51,$I$55:$I$60)</f>
        <v>0</v>
      </c>
      <c r="H51" s="79">
        <f>SUMIF($E$55:$E$60,F51,$I$55:$I$60)+SUMIF($F$55:$F$60,F51,$G$55:$G$60)</f>
        <v>0</v>
      </c>
      <c r="I51" s="79">
        <f>G51-H51</f>
        <v>0</v>
      </c>
      <c r="J51" s="79">
        <f>SUMIF($E$55:$E$60,F51,$M$55:$M$60)+SUMIF($F$55:$F$60,F51,$N$55:$N$60)</f>
        <v>0</v>
      </c>
      <c r="K51" s="92">
        <f>RANK(J51,J48:J51,0)</f>
        <v>1</v>
      </c>
      <c r="L51" s="99">
        <f>VLOOKUP(F51,'Sub-Tab_D'!C$120:Q$123,15,0)</f>
        <v>0</v>
      </c>
      <c r="M51" s="99">
        <f>IF(OR(AO$47="nein",AO$47="nicht notwendig"),0,IF(AM$47="ohne D4",VLOOKUP(E51,'Sub-Tab_D'!B$6:Q$9,16,0),IF(AM$47="ohne D3",VLOOKUP(E51,'Sub-Tab_D'!B$21:Q$24,16,0),IF(AM$47="ohne D2",VLOOKUP(E51,'Sub-Tab_D'!B$36:Q$39,16,0),IF(AM$47="ohne D1",VLOOKUP(E51,'Sub-Tab_D'!B$51:Q$54,16,0),0)))))</f>
        <v>0</v>
      </c>
      <c r="N51" s="99">
        <f>IF(AND($AS$48="ja",$AP$48="d1-d2"),VLOOKUP($F51,'Sub-Tab_D'!$C$66:$Q$69,15,0),IF(AND($AS$48="ja",$AP$48="d1-d3"),VLOOKUP($F51,'Sub-Tab_D'!$C$74:$Q$77,15,0),IF(AND($AS$48="ja",$AP$48="d1-d4"),VLOOKUP($F51,'Sub-Tab_D'!$C$82:$Q$85,15,0),IF(AND($AS$48="ja",$AP$48="d2-d3"),VLOOKUP($F51,'Sub-Tab_D'!$C$90:$Q$93,15,0),IF(AND($AS$48="ja",$AP$48="d2-d4"),VLOOKUP($F51,'Sub-Tab_D'!$C$98:$Q$101,15,0),IF(AND($AS$48="ja",$AP$48="d3-d4"),VLOOKUP($F51,'Sub-Tab_D'!$C$106:$Q$109,15,0),0))))))</f>
        <v>0</v>
      </c>
      <c r="O51" s="99">
        <f>IF(AND($AS$49="ja",$AP$49="d1-d2"),VLOOKUP($F51,'Sub-Tab_D'!$C$66:$Q$69,15,0),IF(AND($AS$49="ja",$AP$49="d1-d3"),VLOOKUP($F51,'Sub-Tab_D'!$C$74:$Q$77,15,0),IF(AND($AS$49="ja",$AP$49="d1-d4"),VLOOKUP($F51,'Sub-Tab_D'!$C$82:$Q$85,15,0),IF(AND($AS$49="ja",$AP$49="d2-d3"),VLOOKUP($F51,'Sub-Tab_D'!$C$90:$Q$93,15,0),IF(AND($AS$49="ja",$AP$49="d2-d4"),VLOOKUP($F51,'Sub-Tab_D'!$C$98:$Q$101,15,0),IF(AND($AS$49="ja",$AP$49="d3-d4"),VLOOKUP($F51,'Sub-Tab_D'!$C$106:$Q$109,15,0),0))))))</f>
        <v>0</v>
      </c>
      <c r="P51" s="99">
        <f>0.00072/RANK(I51,I$48:I$51,0)</f>
        <v>7.2000000000000005E-4</v>
      </c>
      <c r="Q51" s="99">
        <f>0.000072/RANK(G51,G$48:G$51,0)</f>
        <v>7.2000000000000002E-5</v>
      </c>
      <c r="R51" s="99">
        <f>J51+SUM(L51:Q51)</f>
        <v>7.9200000000000006E-4</v>
      </c>
      <c r="S51" s="100">
        <f>RANK(R51,R48:R51,0)</f>
        <v>1</v>
      </c>
      <c r="T51" s="99">
        <f>IF(AND($BB$48="ja",$AY$48="d1-d2"),VLOOKUP($F51,'Sub-Tab_D'!$C$66:$Q$69,15,0),IF(AND($BB$48="ja",$AY$48="d1-d3"),VLOOKUP($F51,'Sub-Tab_D'!$C$74:$Q$77,15,0),IF(AND($BB$48="ja",$AY$48="d1-d4"),VLOOKUP($F51,'Sub-Tab_D'!$C$82:$Q$85,15,0),IF(AND($BB$48="ja",$AY$48="d2-d3"),VLOOKUP($F51,'Sub-Tab_D'!$C$90:$Q$93,15,0),IF(AND($BB$48="ja",$AY$48="d2-d4"),VLOOKUP($F51,'Sub-Tab_D'!$C$98:$Q$101,15,0),IF(AND($BB$48="ja",$AY$48="d3-d4"),VLOOKUP($F51,'Sub-Tab_D'!$C$106:$Q$109,15,0),0))))))/1000</f>
        <v>0</v>
      </c>
      <c r="U51" s="99">
        <f>IF(AND($AZ$49="ja",$AY$49="d1-d2"),VLOOKUP($F51,'Sub-Tab_D'!$C$66:$Q$69,15,0),IF(AND($AZ$49="ja",$AY$49="d1-d3"),VLOOKUP($F51,'Sub-Tab_D'!$C$74:$Q$77,15,0),IF(AND($AZ$49="ja",$AY$49="d1-d4"),VLOOKUP($F51,'Sub-Tab_D'!$C$82:$Q$85,15,0),IF(AND($AZ$49="ja",$AY$49="d2-d3"),VLOOKUP($F51,'Sub-Tab_D'!$C$90:$Q$93,15,0),IF(AND($AZ$49="ja",$AY$49="d2-d4"),VLOOKUP($F51,'Sub-Tab_D'!$C$98:$Q$101,15,0),IF(AND($AZ$49="ja",$AY$49="d3-d4"),VLOOKUP($F51,'Sub-Tab_D'!$C$106:$Q$109,15,0),0))))))/1000</f>
        <v>0</v>
      </c>
      <c r="V51" s="99">
        <f>R51+T51+U51</f>
        <v>7.9200000000000006E-4</v>
      </c>
      <c r="W51" s="100">
        <f>RANK(V51,V48:V51,0)</f>
        <v>1</v>
      </c>
      <c r="X51" s="101">
        <f>IF('Tipp-Formular'!$DA$31&lt;1,VLOOKUP(F51,'Tipp-Formular'!$DN$4:$DO$27,2,0),VLOOKUP(F51,'Tipp-Formular'!$DV$16:$DW$19,2,0))</f>
        <v>22</v>
      </c>
      <c r="Y51" s="99">
        <f>0.00000072/RANK(X51,X$48:X$51,0)</f>
        <v>7.1999999999999999E-7</v>
      </c>
      <c r="Z51" s="99">
        <f>L51+M51+N51+O51+P51+Q51+Y51</f>
        <v>7.9272000000000001E-4</v>
      </c>
      <c r="AA51" s="99">
        <f>J51+L51+M51+N51+O51+P51+Q51+T51+Y51</f>
        <v>7.9272000000000001E-4</v>
      </c>
      <c r="AB51" s="100">
        <f>RANK(AA51,AA48:AA51,0)</f>
        <v>1</v>
      </c>
      <c r="AC51" s="93">
        <f>L51+M51+N51+O51+Y51</f>
        <v>7.1999999999999999E-7</v>
      </c>
      <c r="AD51" s="95" t="str">
        <f>IF(AC51&gt;0.2,"1)",IF(AND(AC51&gt;0.02,AC51&lt;0.2),"2)",IF(AND(AC51&gt;0.002,AC51&lt;0.02),"3)",IF(AND(AC51&lt;0.002,S$52=1),"4)",IF(AND(AC51&lt;0.002,S$52=9,S51=1),"5)",IF(AND(AC51&lt;0.002,S$52=9,S51=3),"5)",""))))))</f>
        <v>4)</v>
      </c>
      <c r="AE51" s="95" t="str">
        <f>IF(AC51&gt;0.2,"1)",IF(AND(AC51&gt;0.02,AC51&lt;0.2),"2)",IF(AND(AC51&gt;0.002,AC51&lt;0.02),"3)",IF(AND(AC51&lt;0.002,S$52=16,S51=2),"4)",IF(AND(AC51&lt;0.002,S$52=18,S51=3),"4)",IF(AND(AC51&lt;0.002,S$52=12,S51=1),"4)",""))))))</f>
        <v/>
      </c>
      <c r="AF51" s="95" t="str">
        <f>IF(AND(AC51&lt;0.002,S$52=4,S51=1),"6)",IF(AND(AC51&lt;0.002,S$52=8,S51=2),"6)",""))</f>
        <v/>
      </c>
      <c r="AG51" s="95" t="str">
        <f>IF(AF51="6)",AF51,IF((T51+U51)&gt;0,"3)",IF(AD51="",AE51,AD51)))</f>
        <v>4)</v>
      </c>
      <c r="AH51" s="95" t="str">
        <f>CONCATENATE(AB51,"D")</f>
        <v>1D</v>
      </c>
      <c r="AI51" s="96" t="str">
        <f>F51</f>
        <v>Frankreich</v>
      </c>
      <c r="AJ51" s="102">
        <f>3-COUNTIF(K56,0)-COUNTIF(K58,0)-COUNTIF(K59,0)</f>
        <v>0</v>
      </c>
      <c r="AK51" s="705"/>
      <c r="AM51" s="19" t="str">
        <f>IF(AND(J48=J51,J48&lt;&gt;J49,J48&lt;&gt;J50),"D1-D4",IF(AND(J49=J51,J49&lt;&gt;J50,J49&lt;&gt;J48),"D2-D4",IF(AND(J50=J51,J50&lt;&gt;J48,J50&lt;&gt;J49),"D3-D4","OK")))</f>
        <v>OK</v>
      </c>
      <c r="AN51" s="103">
        <f>MATCH(AM51,AM$48:AM$51,0)</f>
        <v>1</v>
      </c>
      <c r="AO51" s="82" t="str">
        <f>AM51</f>
        <v>OK</v>
      </c>
      <c r="AU51" s="705"/>
      <c r="AV51" s="19" t="str">
        <f>IF(AND(S48=S51,S48&lt;&gt;S49,S48&lt;&gt;S50),"D1-D4",IF(AND(S49=S51,S49&lt;&gt;S50,S49&lt;&gt;S48),"D2-D4",IF(AND(S50=S51,S50&lt;&gt;S48,S50&lt;&gt;S49),"D3-D4","OK")))</f>
        <v>OK</v>
      </c>
      <c r="AW51" s="103">
        <f>MATCH(AV51,AV$48:AV$51,0)</f>
        <v>1</v>
      </c>
      <c r="AX51" s="82" t="str">
        <f>AV51</f>
        <v>OK</v>
      </c>
    </row>
    <row r="52" spans="2:54" ht="13.15" x14ac:dyDescent="0.35">
      <c r="E52" s="104"/>
      <c r="L52" s="93">
        <f t="shared" ref="L52:Q52" si="12">SUM(L48:L51)</f>
        <v>0</v>
      </c>
      <c r="M52" s="93">
        <f t="shared" si="12"/>
        <v>0</v>
      </c>
      <c r="N52" s="93">
        <f t="shared" si="12"/>
        <v>0</v>
      </c>
      <c r="O52" s="93">
        <f t="shared" si="12"/>
        <v>0</v>
      </c>
      <c r="P52" s="93">
        <f t="shared" si="12"/>
        <v>2.8800000000000002E-3</v>
      </c>
      <c r="Q52" s="93">
        <f t="shared" si="12"/>
        <v>2.8800000000000001E-4</v>
      </c>
      <c r="R52" s="93"/>
      <c r="S52" s="93">
        <f>S48*S49*S50*S51</f>
        <v>1</v>
      </c>
      <c r="T52" s="93"/>
      <c r="U52" s="93"/>
      <c r="V52" s="93"/>
      <c r="W52" s="93">
        <f>W48*W49*W50*W51</f>
        <v>1</v>
      </c>
      <c r="X52" s="93"/>
      <c r="Y52" s="93">
        <f>SUM(Y48:Y51)</f>
        <v>1.5E-6</v>
      </c>
      <c r="Z52" s="93"/>
      <c r="AA52" s="105"/>
      <c r="AB52" s="79">
        <f>SUM(AB48:AB51)</f>
        <v>10</v>
      </c>
      <c r="AJ52" s="97">
        <f>SUM(AJ48:AJ51)</f>
        <v>0</v>
      </c>
      <c r="AK52" s="106"/>
      <c r="AN52" s="82">
        <f>SUM(AN48:AN51)</f>
        <v>4</v>
      </c>
      <c r="AU52" s="106"/>
      <c r="AW52" s="82">
        <f>SUM(AW48:AW51)</f>
        <v>4</v>
      </c>
    </row>
    <row r="53" spans="2:54" ht="13.15" x14ac:dyDescent="0.35">
      <c r="M53" s="105"/>
      <c r="N53" s="105"/>
      <c r="O53" s="105"/>
      <c r="P53" s="105"/>
      <c r="Q53" s="105"/>
      <c r="R53" s="105"/>
      <c r="S53" s="93"/>
      <c r="T53" s="93"/>
      <c r="U53" s="93"/>
      <c r="V53" s="93"/>
      <c r="W53" s="93"/>
      <c r="X53" s="105"/>
      <c r="Y53" s="105"/>
      <c r="Z53" s="105"/>
      <c r="AA53" s="105"/>
      <c r="AJ53" s="105"/>
      <c r="AK53" s="106"/>
      <c r="AU53" s="106"/>
    </row>
    <row r="54" spans="2:54" ht="13.15" x14ac:dyDescent="0.35">
      <c r="G54" s="91"/>
      <c r="H54" s="91"/>
      <c r="J54" s="84"/>
      <c r="L54" s="84"/>
      <c r="M54" s="91"/>
      <c r="N54" s="91"/>
      <c r="O54" s="91"/>
      <c r="P54" s="91"/>
      <c r="Q54" s="91"/>
      <c r="R54" s="91"/>
      <c r="S54" s="91"/>
      <c r="T54" s="91"/>
      <c r="U54" s="91"/>
      <c r="V54" s="91"/>
      <c r="W54" s="91"/>
      <c r="X54" s="91"/>
      <c r="Y54" s="91"/>
      <c r="Z54" s="91"/>
      <c r="AA54" s="91"/>
      <c r="AJ54" s="91"/>
      <c r="AK54" s="106"/>
      <c r="AU54" s="106"/>
    </row>
    <row r="55" spans="2:54" ht="13.15" x14ac:dyDescent="0.35">
      <c r="B55" s="90">
        <v>7</v>
      </c>
      <c r="C55" s="79" t="str">
        <f>VLOOKUP(B55,'Gen-Tab'!$B$3:$D$38,2,0)</f>
        <v>D1</v>
      </c>
      <c r="D55" s="79" t="str">
        <f>VLOOKUP(B55,'Gen-Tab'!$B$3:$D$38,3,0)</f>
        <v>D2</v>
      </c>
      <c r="E55" s="79" t="str">
        <f>VLOOKUP(C55,'Gen-Tab'!$Q$3:$S$26,3,0)</f>
        <v>Polen</v>
      </c>
      <c r="F55" s="79" t="str">
        <f>VLOOKUP(D55,'Gen-Tab'!$Q$3:$S$26,3,0)</f>
        <v>Niederlande</v>
      </c>
      <c r="G55" s="19">
        <f>IF(R55=0,0,VLOOKUP(B55,'Tipp-Formular'!$B$2:$I$48,6,0))</f>
        <v>0</v>
      </c>
      <c r="H55" s="79" t="s">
        <v>54</v>
      </c>
      <c r="I55" s="19">
        <f>IF(R55=0,0,VLOOKUP(B55,'Tipp-Formular'!$B$2:$I$48,8,0))</f>
        <v>0</v>
      </c>
      <c r="J55" s="84"/>
      <c r="K55" s="79">
        <f t="shared" ref="K55:K60" si="13">IF(R55=0,0,IF(G55&gt;I55,1,IF(G55&lt;I55,2,"X")))</f>
        <v>0</v>
      </c>
      <c r="L55" s="84"/>
      <c r="M55" s="79">
        <f t="shared" ref="M55:M60" si="14">IF(R55=0,0,IF(G55&gt;I55,3,IF(G55=I55,1,0)))</f>
        <v>0</v>
      </c>
      <c r="N55" s="79">
        <f t="shared" ref="N55:N60" si="15">IF(R55=0,0,IF(M55=3,0,IF(M55=1,1,3)))</f>
        <v>0</v>
      </c>
      <c r="O55" s="79"/>
      <c r="P55" s="79"/>
      <c r="Q55" s="79"/>
      <c r="R55" s="79">
        <f>VLOOKUP(B55,'Tipp-Formular'!$B$3:$L$48,11,0)</f>
        <v>0</v>
      </c>
      <c r="S55" s="79"/>
      <c r="T55" s="79"/>
      <c r="U55" s="79"/>
      <c r="V55" s="79"/>
      <c r="W55" s="79"/>
      <c r="X55" s="79"/>
      <c r="Y55" s="79"/>
      <c r="Z55" s="79"/>
      <c r="AA55" s="79"/>
      <c r="AJ55" s="79"/>
      <c r="AK55" s="106"/>
      <c r="AU55" s="106"/>
    </row>
    <row r="56" spans="2:54" ht="13.15" x14ac:dyDescent="0.35">
      <c r="B56" s="90">
        <v>8</v>
      </c>
      <c r="C56" s="79" t="str">
        <f>VLOOKUP(B56,'Gen-Tab'!$B$3:$D$38,2,0)</f>
        <v>D3</v>
      </c>
      <c r="D56" s="79" t="str">
        <f>VLOOKUP(B56,'Gen-Tab'!$B$3:$D$38,3,0)</f>
        <v>D4</v>
      </c>
      <c r="E56" s="79" t="str">
        <f>VLOOKUP(C56,'Gen-Tab'!$Q$3:$S$26,3,0)</f>
        <v>Österreich</v>
      </c>
      <c r="F56" s="79" t="str">
        <f>VLOOKUP(D56,'Gen-Tab'!$Q$3:$S$26,3,0)</f>
        <v>Frankreich</v>
      </c>
      <c r="G56" s="19">
        <f>IF(R56=0,0,VLOOKUP(B56,'Tipp-Formular'!$B$2:$I$48,6,0))</f>
        <v>0</v>
      </c>
      <c r="H56" s="79" t="s">
        <v>54</v>
      </c>
      <c r="I56" s="19">
        <f>IF(R56=0,0,VLOOKUP(B56,'Tipp-Formular'!$B$2:$I$48,8,0))</f>
        <v>0</v>
      </c>
      <c r="J56" s="84"/>
      <c r="K56" s="79">
        <f t="shared" si="13"/>
        <v>0</v>
      </c>
      <c r="L56" s="84"/>
      <c r="M56" s="79">
        <f t="shared" si="14"/>
        <v>0</v>
      </c>
      <c r="N56" s="79">
        <f t="shared" si="15"/>
        <v>0</v>
      </c>
      <c r="O56" s="79"/>
      <c r="P56" s="79"/>
      <c r="Q56" s="79"/>
      <c r="R56" s="79">
        <f>VLOOKUP(B56,'Tipp-Formular'!$B$3:$L$48,11,0)</f>
        <v>0</v>
      </c>
      <c r="S56" s="79"/>
      <c r="T56" s="79"/>
      <c r="U56" s="79"/>
      <c r="V56" s="79"/>
      <c r="W56" s="79"/>
      <c r="X56" s="79"/>
      <c r="Y56" s="79"/>
      <c r="Z56" s="79"/>
      <c r="AA56" s="79"/>
      <c r="AJ56" s="79"/>
      <c r="AK56" s="106"/>
      <c r="AU56" s="106"/>
    </row>
    <row r="57" spans="2:54" ht="13.15" x14ac:dyDescent="0.35">
      <c r="B57" s="90">
        <v>19</v>
      </c>
      <c r="C57" s="79" t="str">
        <f>VLOOKUP(B57,'Gen-Tab'!$B$3:$D$38,2,0)</f>
        <v>D1</v>
      </c>
      <c r="D57" s="79" t="str">
        <f>VLOOKUP(B57,'Gen-Tab'!$B$3:$D$38,3,0)</f>
        <v>D3</v>
      </c>
      <c r="E57" s="79" t="str">
        <f>VLOOKUP(C57,'Gen-Tab'!$Q$3:$S$26,3,0)</f>
        <v>Polen</v>
      </c>
      <c r="F57" s="79" t="str">
        <f>VLOOKUP(D57,'Gen-Tab'!$Q$3:$S$26,3,0)</f>
        <v>Österreich</v>
      </c>
      <c r="G57" s="19">
        <f>IF(R57=0,0,VLOOKUP(B57,'Tipp-Formular'!$B$2:$I$48,6,0))</f>
        <v>0</v>
      </c>
      <c r="H57" s="79" t="s">
        <v>54</v>
      </c>
      <c r="I57" s="19">
        <f>IF(R57=0,0,VLOOKUP(B57,'Tipp-Formular'!$B$2:$I$48,8,0))</f>
        <v>0</v>
      </c>
      <c r="J57" s="84"/>
      <c r="K57" s="79">
        <f t="shared" si="13"/>
        <v>0</v>
      </c>
      <c r="L57" s="84"/>
      <c r="M57" s="79">
        <f t="shared" si="14"/>
        <v>0</v>
      </c>
      <c r="N57" s="79">
        <f t="shared" si="15"/>
        <v>0</v>
      </c>
      <c r="O57" s="79"/>
      <c r="P57" s="79"/>
      <c r="Q57" s="79"/>
      <c r="R57" s="79">
        <f>VLOOKUP(B57,'Tipp-Formular'!$B$3:$L$48,11,0)</f>
        <v>0</v>
      </c>
      <c r="S57" s="79"/>
      <c r="T57" s="79"/>
      <c r="U57" s="79"/>
      <c r="V57" s="79"/>
      <c r="W57" s="79"/>
      <c r="X57" s="79"/>
      <c r="Y57" s="79"/>
      <c r="Z57" s="79"/>
      <c r="AA57" s="79"/>
      <c r="AJ57" s="79"/>
      <c r="AK57" s="106"/>
      <c r="AU57" s="106"/>
    </row>
    <row r="58" spans="2:54" x14ac:dyDescent="0.35">
      <c r="B58" s="90">
        <v>20</v>
      </c>
      <c r="C58" s="79" t="str">
        <f>VLOOKUP(B58,'Gen-Tab'!$B$3:$D$38,2,0)</f>
        <v>D2</v>
      </c>
      <c r="D58" s="79" t="str">
        <f>VLOOKUP(B58,'Gen-Tab'!$B$3:$D$38,3,0)</f>
        <v>D4</v>
      </c>
      <c r="E58" s="79" t="str">
        <f>VLOOKUP(C58,'Gen-Tab'!$Q$3:$S$26,3,0)</f>
        <v>Niederlande</v>
      </c>
      <c r="F58" s="79" t="str">
        <f>VLOOKUP(D58,'Gen-Tab'!$Q$3:$S$26,3,0)</f>
        <v>Frankreich</v>
      </c>
      <c r="G58" s="19">
        <f>IF(R58=0,0,VLOOKUP(B58,'Tipp-Formular'!$B$2:$I$48,6,0))</f>
        <v>0</v>
      </c>
      <c r="H58" s="79" t="s">
        <v>54</v>
      </c>
      <c r="I58" s="19">
        <f>IF(R58=0,0,VLOOKUP(B58,'Tipp-Formular'!$B$2:$I$48,8,0))</f>
        <v>0</v>
      </c>
      <c r="J58" s="84"/>
      <c r="K58" s="79">
        <f t="shared" si="13"/>
        <v>0</v>
      </c>
      <c r="L58" s="84"/>
      <c r="M58" s="79">
        <f t="shared" si="14"/>
        <v>0</v>
      </c>
      <c r="N58" s="79">
        <f t="shared" si="15"/>
        <v>0</v>
      </c>
      <c r="O58" s="79"/>
      <c r="P58" s="79"/>
      <c r="Q58" s="79"/>
      <c r="R58" s="79">
        <f>VLOOKUP(B58,'Tipp-Formular'!$B$3:$L$48,11,0)</f>
        <v>0</v>
      </c>
      <c r="S58" s="79"/>
      <c r="T58" s="79"/>
      <c r="U58" s="79"/>
      <c r="V58" s="79"/>
      <c r="W58" s="79"/>
      <c r="X58" s="79"/>
      <c r="Y58" s="79"/>
      <c r="Z58" s="79"/>
      <c r="AA58" s="79"/>
      <c r="AJ58" s="79"/>
      <c r="AK58" s="106"/>
      <c r="AL58" s="107" t="s">
        <v>305</v>
      </c>
      <c r="AU58" s="106"/>
    </row>
    <row r="59" spans="2:54" ht="13.15" x14ac:dyDescent="0.35">
      <c r="B59" s="90">
        <v>31</v>
      </c>
      <c r="C59" s="79" t="str">
        <f>VLOOKUP(B59,'Gen-Tab'!$B$3:$D$38,2,0)</f>
        <v>D2</v>
      </c>
      <c r="D59" s="79" t="str">
        <f>VLOOKUP(B59,'Gen-Tab'!$B$3:$D$38,3,0)</f>
        <v>D3</v>
      </c>
      <c r="E59" s="79" t="str">
        <f>VLOOKUP(C59,'Gen-Tab'!$Q$3:$S$26,3,0)</f>
        <v>Niederlande</v>
      </c>
      <c r="F59" s="79" t="str">
        <f>VLOOKUP(D59,'Gen-Tab'!$Q$3:$S$26,3,0)</f>
        <v>Österreich</v>
      </c>
      <c r="G59" s="19">
        <f>IF(R59=0,0,VLOOKUP(B59,'Tipp-Formular'!$B$2:$I$48,6,0))</f>
        <v>0</v>
      </c>
      <c r="H59" s="79" t="s">
        <v>54</v>
      </c>
      <c r="I59" s="19">
        <f>IF(R59=0,0,VLOOKUP(B59,'Tipp-Formular'!$B$2:$I$48,8,0))</f>
        <v>0</v>
      </c>
      <c r="J59" s="84"/>
      <c r="K59" s="79">
        <f t="shared" si="13"/>
        <v>0</v>
      </c>
      <c r="L59" s="84"/>
      <c r="M59" s="79">
        <f t="shared" si="14"/>
        <v>0</v>
      </c>
      <c r="N59" s="79">
        <f t="shared" si="15"/>
        <v>0</v>
      </c>
      <c r="O59" s="79"/>
      <c r="P59" s="79"/>
      <c r="Q59" s="79"/>
      <c r="R59" s="79">
        <f>VLOOKUP(B59,'Tipp-Formular'!$B$3:$L$48,11,0)</f>
        <v>0</v>
      </c>
      <c r="S59" s="79"/>
      <c r="T59" s="79"/>
      <c r="U59" s="79"/>
      <c r="V59" s="79"/>
      <c r="W59" s="79"/>
      <c r="X59" s="79"/>
      <c r="Y59" s="79"/>
      <c r="Z59" s="79"/>
      <c r="AA59" s="79"/>
      <c r="AJ59" s="79"/>
      <c r="AK59" s="106"/>
      <c r="AL59" s="79">
        <f>VLOOKUP(B59,'Tipp-Formular'!B$2:R$99,16,0)</f>
        <v>0</v>
      </c>
      <c r="AU59" s="106"/>
    </row>
    <row r="60" spans="2:54" ht="13.15" x14ac:dyDescent="0.35">
      <c r="B60" s="90">
        <v>32</v>
      </c>
      <c r="C60" s="79" t="str">
        <f>VLOOKUP(B60,'Gen-Tab'!$B$3:$D$38,2,0)</f>
        <v>D4</v>
      </c>
      <c r="D60" s="79" t="str">
        <f>VLOOKUP(B60,'Gen-Tab'!$B$3:$D$38,3,0)</f>
        <v>D1</v>
      </c>
      <c r="E60" s="79" t="str">
        <f>VLOOKUP(C60,'Gen-Tab'!$Q$3:$S$26,3,0)</f>
        <v>Frankreich</v>
      </c>
      <c r="F60" s="79" t="str">
        <f>VLOOKUP(D60,'Gen-Tab'!$Q$3:$S$26,3,0)</f>
        <v>Polen</v>
      </c>
      <c r="G60" s="19">
        <f>IF(R60=0,0,VLOOKUP(B60,'Tipp-Formular'!$B$2:$I$48,6,0))</f>
        <v>0</v>
      </c>
      <c r="H60" s="79" t="s">
        <v>54</v>
      </c>
      <c r="I60" s="19">
        <f>IF(R60=0,0,VLOOKUP(B60,'Tipp-Formular'!$B$2:$I$48,8,0))</f>
        <v>0</v>
      </c>
      <c r="J60" s="84"/>
      <c r="K60" s="79">
        <f t="shared" si="13"/>
        <v>0</v>
      </c>
      <c r="L60" s="84"/>
      <c r="M60" s="79">
        <f t="shared" si="14"/>
        <v>0</v>
      </c>
      <c r="N60" s="79">
        <f t="shared" si="15"/>
        <v>0</v>
      </c>
      <c r="O60" s="79"/>
      <c r="P60" s="79"/>
      <c r="Q60" s="79"/>
      <c r="R60" s="79">
        <f>VLOOKUP(B60,'Tipp-Formular'!$B$3:$L$48,11,0)</f>
        <v>0</v>
      </c>
      <c r="S60" s="79"/>
      <c r="T60" s="79"/>
      <c r="U60" s="79"/>
      <c r="V60" s="79"/>
      <c r="W60" s="79"/>
      <c r="X60" s="79"/>
      <c r="Y60" s="79"/>
      <c r="Z60" s="79"/>
      <c r="AA60" s="79"/>
      <c r="AJ60" s="79"/>
      <c r="AK60" s="106"/>
      <c r="AL60" s="79">
        <f>VLOOKUP(B60,'Tipp-Formular'!B$2:R$99,16,0)</f>
        <v>0</v>
      </c>
      <c r="AU60" s="106"/>
    </row>
    <row r="61" spans="2:54" x14ac:dyDescent="0.35">
      <c r="E61" s="84"/>
      <c r="F61" s="84"/>
      <c r="G61" s="108"/>
      <c r="H61" s="108"/>
      <c r="M61" s="109"/>
      <c r="N61" s="109"/>
      <c r="O61" s="109"/>
      <c r="P61" s="109"/>
      <c r="Q61" s="109"/>
      <c r="R61" s="109"/>
      <c r="S61" s="109"/>
      <c r="T61" s="109"/>
      <c r="U61" s="109"/>
      <c r="V61" s="109"/>
      <c r="W61" s="109"/>
      <c r="X61" s="109"/>
      <c r="Y61" s="109"/>
      <c r="Z61" s="109"/>
      <c r="AA61" s="109"/>
      <c r="AJ61" s="109"/>
      <c r="AK61" s="110"/>
      <c r="AU61" s="110"/>
    </row>
    <row r="62" spans="2:54" ht="65.099999999999994" customHeight="1" x14ac:dyDescent="0.35">
      <c r="E62" s="83" t="s">
        <v>75</v>
      </c>
      <c r="F62" s="84"/>
      <c r="G62" s="85" t="s">
        <v>61</v>
      </c>
      <c r="H62" s="85" t="s">
        <v>286</v>
      </c>
      <c r="I62" s="85" t="s">
        <v>287</v>
      </c>
      <c r="J62" s="85" t="s">
        <v>63</v>
      </c>
      <c r="K62" s="86" t="s">
        <v>56</v>
      </c>
      <c r="L62" s="85" t="s">
        <v>289</v>
      </c>
      <c r="M62" s="85" t="s">
        <v>290</v>
      </c>
      <c r="N62" s="85" t="s">
        <v>291</v>
      </c>
      <c r="O62" s="85" t="s">
        <v>292</v>
      </c>
      <c r="P62" s="85" t="s">
        <v>293</v>
      </c>
      <c r="Q62" s="85" t="s">
        <v>61</v>
      </c>
      <c r="R62" s="85"/>
      <c r="S62" s="85"/>
      <c r="T62" s="87" t="s">
        <v>294</v>
      </c>
      <c r="U62" s="87" t="s">
        <v>295</v>
      </c>
      <c r="V62" s="85"/>
      <c r="W62" s="85"/>
      <c r="X62" s="85" t="s">
        <v>77</v>
      </c>
      <c r="Y62" s="85" t="s">
        <v>77</v>
      </c>
      <c r="Z62" s="85" t="s">
        <v>296</v>
      </c>
      <c r="AA62" s="85" t="s">
        <v>297</v>
      </c>
      <c r="AB62" s="86" t="s">
        <v>298</v>
      </c>
      <c r="AC62" s="86"/>
      <c r="AD62" s="704" t="s">
        <v>299</v>
      </c>
      <c r="AE62" s="704"/>
      <c r="AF62" s="704"/>
      <c r="AG62" s="704"/>
      <c r="AH62" s="82"/>
      <c r="AI62" s="82"/>
      <c r="AJ62" s="88" t="s">
        <v>52</v>
      </c>
      <c r="AK62" s="89" t="s">
        <v>300</v>
      </c>
      <c r="AL62" s="79" t="str">
        <f>IF(AM62="Normal","nein","ja")</f>
        <v>nein</v>
      </c>
      <c r="AM62" s="79" t="str">
        <f>IF(AND(J63=J64,J63=J65,J63&lt;&gt;J66),"ohne E4",IF(AND(J63=J64,J63=J66,J63&lt;&gt;J65),"ohne E3",IF(AND(J63=J65,J63=J66,J63&lt;&gt;J64),"ohne E2",IF(AND(J64=J65,J64=J66,J64&lt;&gt;J63),"ohne E1","Normal"))))</f>
        <v>Normal</v>
      </c>
      <c r="AN62" s="89" t="s">
        <v>301</v>
      </c>
      <c r="AO62" s="82" t="str">
        <f>IF(AL62="ja",VLOOKUP(AM62,'Sub-Tab_E'!C$1:T$137,14,0),"nicht notwendig")</f>
        <v>nicht notwendig</v>
      </c>
      <c r="AU62" s="89"/>
      <c r="AW62" s="89"/>
    </row>
    <row r="63" spans="2:54" ht="12.75" customHeight="1" x14ac:dyDescent="0.35">
      <c r="D63" s="79">
        <f>AB63</f>
        <v>1</v>
      </c>
      <c r="E63" s="90" t="s">
        <v>479</v>
      </c>
      <c r="F63" s="91" t="str">
        <f>VLOOKUP(E63,'Gen-Tab'!$Q$3:$S$26,3,0)</f>
        <v>Belgien</v>
      </c>
      <c r="G63" s="79">
        <f>SUMIF($E$70:$E$75,F63,$G$70:$G$75)+SUMIF($F$70:$F$75,F63,$I$70:$I$75)</f>
        <v>0</v>
      </c>
      <c r="H63" s="79">
        <f>SUMIF($E$70:$E$75,F63,$I$70:$I$75)+SUMIF($F$70:$F$75,F63,$G$70:$G$75)</f>
        <v>0</v>
      </c>
      <c r="I63" s="79">
        <f>G63-H63</f>
        <v>0</v>
      </c>
      <c r="J63" s="79">
        <f>SUMIF($E$70:$E$75,F63,$M$70:$M$75)+SUMIF($F$70:$F$75,F63,$N$70:$N$75)</f>
        <v>0</v>
      </c>
      <c r="K63" s="92">
        <f>RANK(J63,J63:J66,0)</f>
        <v>1</v>
      </c>
      <c r="L63" s="93">
        <f>VLOOKUP(F63,'Sub-Tab_E'!C$120:Q$123,15,0)</f>
        <v>0</v>
      </c>
      <c r="M63" s="93">
        <f>IF(OR(AO$62="nein",AO$62="nicht notwendig"),0,IF(AM$62="ohne E4",VLOOKUP(E63,'Sub-Tab_E'!B$6:Q$9,16,0),IF(AM$62="ohne E3",VLOOKUP(E63,'Sub-Tab_E'!B$21:Q$24,16,0),IF(AM$62="ohne E2",VLOOKUP(E63,'Sub-Tab_E'!B$36:Q$39,16,0),IF(AM$62="ohne E1",VLOOKUP(E63,'Sub-Tab_E'!B$51:Q$54,16,0),0)))))</f>
        <v>0</v>
      </c>
      <c r="N63" s="93">
        <f>IF(AND($AS$63="ja",$AP$63="E1-E2"),VLOOKUP($F63,'Sub-Tab_E'!$C$66:$Q$69,15,0),IF(AND($AS$63="ja",$AP$63="E1-E3"),VLOOKUP($F63,'Sub-Tab_E'!$C$74:$Q$77,15,0),IF(AND($AS$63="ja",$AP$63="E1-E4"),VLOOKUP($F63,'Sub-Tab_E'!$C$82:$Q$85,15,0),IF(AND($AS$63="ja",$AP$63="E2-E3"),VLOOKUP($F63,'Sub-Tab_E'!$C$90:$Q$93,15,0),IF(AND($AS$63="ja",$AP$63="E2-E4"),VLOOKUP($F63,'Sub-Tab_E'!$C$98:$Q$101,15,0),IF(AND($AS$63="ja",$AP$63="E3-E4"),VLOOKUP($F63,'Sub-Tab_E'!$C$106:$Q$109,15,0),0))))))</f>
        <v>0</v>
      </c>
      <c r="O63" s="93">
        <f>IF(AND($AS$64="ja",$AP$64="E1-E2"),VLOOKUP($F63,'Sub-Tab_E'!$C$66:$Q$69,15,0),IF(AND($AS$64="ja",$AP$64="E1-E3"),VLOOKUP($F63,'Sub-Tab_E'!$C$74:$Q$77,15,0),IF(AND($AS$64="ja",$AP$64="E1-E4"),VLOOKUP($F63,'Sub-Tab_E'!$C$82:$Q$85,15,0),IF(AND($AS$64="ja",$AP$64="E2-E3"),VLOOKUP($F63,'Sub-Tab_E'!$C$90:$Q$93,15,0),IF(AND($AS$64="ja",$AP$64="E2-E4"),VLOOKUP($F63,'Sub-Tab_E'!$C$98:$Q$101,15,0),IF(AND($AS$64="ja",$AP$64="E3-E4"),VLOOKUP($F63,'Sub-Tab_E'!$C$106:$Q$109,15,0),0))))))</f>
        <v>0</v>
      </c>
      <c r="P63" s="93">
        <f>0.00072/RANK(I63,I$63:I$66,0)</f>
        <v>7.2000000000000005E-4</v>
      </c>
      <c r="Q63" s="93">
        <f>0.000072/RANK(G63,G$63:G$66,0)</f>
        <v>7.2000000000000002E-5</v>
      </c>
      <c r="R63" s="93">
        <f>J63+SUM(L63:Q63)</f>
        <v>7.9200000000000006E-4</v>
      </c>
      <c r="S63" s="92">
        <f>RANK(R63,R63:R66,0)</f>
        <v>1</v>
      </c>
      <c r="T63" s="93">
        <f>IF(AND($BB$63="ja",$AY$63="E1-E2"),VLOOKUP($F63,'Sub-Tab_E'!$C$66:$Q$69,15,0),IF(AND($BB$63="ja",$AY$63="E1-E3"),VLOOKUP($F63,'Sub-Tab_E'!$C$74:$Q$77,15,0),IF(AND($BB$63="ja",$AY$63="E1-E4"),VLOOKUP($F63,'Sub-Tab_E'!$C$82:$Q$85,15,0),IF(AND($BB$63="ja",$AY$63="E2-E3"),VLOOKUP($F63,'Sub-Tab_E'!$C$90:$Q$93,15,0),IF(AND($BB$63="ja",$AY$63="E2-E4"),VLOOKUP($F63,'Sub-Tab_E'!$C$98:$Q$101,15,0),IF(AND($BB$63="ja",$AY$63="E3-E4"),VLOOKUP($F63,'Sub-Tab_E'!$C$106:$Q$109,15,0),0))))))/1000</f>
        <v>0</v>
      </c>
      <c r="U63" s="93">
        <f>IF(AND($AZ$64="ja",$AY$64="E1-E2"),VLOOKUP($F63,'Sub-Tab_E'!$C$66:$Q$69,15,0),IF(AND($AZ$64="ja",$AY$64="E1-E3"),VLOOKUP($F63,'Sub-Tab_E'!$C$74:$Q$77,15,0),IF(AND($AZ$64="ja",$AY$64="E1-E4"),VLOOKUP($F63,'Sub-Tab_E'!$C$82:$Q$85,15,0),IF(AND($AZ$64="ja",$AY$64="E2-E3"),VLOOKUP($F63,'Sub-Tab_E'!$C$90:$Q$93,15,0),IF(AND($AZ$64="ja",$AY$64="E2-E4"),VLOOKUP($F63,'Sub-Tab_E'!$C$98:$Q$101,15,0),IF(AND($AZ$64="ja",$AY$64="E3-E4"),VLOOKUP($F63,'Sub-Tab_E'!$C$106:$Q$109,15,0),0))))))/1000</f>
        <v>0</v>
      </c>
      <c r="V63" s="93">
        <f>R63+T63+U63</f>
        <v>7.9200000000000006E-4</v>
      </c>
      <c r="W63" s="92">
        <f>RANK(V63,V63:V66,0)</f>
        <v>1</v>
      </c>
      <c r="X63" s="94">
        <f>IF('Tipp-Formular'!$DA$39&lt;1,VLOOKUP(F63,'Tipp-Formular'!$DN$4:$DO$27,2,0),VLOOKUP(F63,'Tipp-Formular'!$DV$20:$DW$23,2,0))</f>
        <v>20</v>
      </c>
      <c r="Y63" s="93">
        <f>0.00000072/RANK(X63,X$63:X$66,0)</f>
        <v>7.1999999999999999E-7</v>
      </c>
      <c r="Z63" s="93">
        <f>L63+M63+N63+O63+P63+Q63+Y63</f>
        <v>7.9272000000000001E-4</v>
      </c>
      <c r="AA63" s="93">
        <f>J63+L63+M63+N63+O63+P63+Q63+T63+Y63</f>
        <v>7.9272000000000001E-4</v>
      </c>
      <c r="AB63" s="92">
        <f>RANK(AA63,AA63:AA66,0)</f>
        <v>1</v>
      </c>
      <c r="AC63" s="93">
        <f>L63+M63+N63+O63+Y63</f>
        <v>7.1999999999999999E-7</v>
      </c>
      <c r="AD63" s="95" t="str">
        <f>IF(AC63&gt;0.2,"1)",IF(AND(AC63&gt;0.02,AC63&lt;0.2),"2)",IF(AND(AC63&gt;0.002,AC63&lt;0.02),"3)",IF(AND(AC63&lt;0.002,S$67=1),"4)",IF(AND(AC63&lt;0.002,S$67=9,S63=1),"5)",IF(AND(AC63&lt;0.002,S$67=9,S63=3),"5)",""))))))</f>
        <v>4)</v>
      </c>
      <c r="AE63" s="95" t="str">
        <f>IF(AC63&gt;0.2,"1)",IF(AND(AC63&gt;0.02,AC63&lt;0.2),"2)",IF(AND(AC63&gt;0.002,AC63&lt;0.02),"3)",IF(AND(AC63&lt;0.002,S$67=16,S63=2),"4)",IF(AND(AC63&lt;0.002,S$67=18,S63=3),"4)",IF(AND(AC63&lt;0.002,S$67=12,S63=1),"4)",""))))))</f>
        <v/>
      </c>
      <c r="AF63" s="95" t="str">
        <f>IF(AND(AC63&lt;0.002,S$67=4,S63=1),"6)",IF(AND(AC63&lt;0.002,S$67=8,S63=2),"6)",""))</f>
        <v/>
      </c>
      <c r="AG63" s="95" t="str">
        <f>IF(AF63="6)",AF63,IF((T63+U63)&gt;0,"3)",IF(AD63="",AE63,AD63)))</f>
        <v>4)</v>
      </c>
      <c r="AH63" s="95" t="str">
        <f>CONCATENATE(AB63,"E")</f>
        <v>1E</v>
      </c>
      <c r="AI63" s="96" t="str">
        <f>F63</f>
        <v>Belgien</v>
      </c>
      <c r="AJ63" s="97">
        <f>3-COUNTIF(K70,0)-COUNTIF(K72,0)-COUNTIF(K74,0)</f>
        <v>0</v>
      </c>
      <c r="AK63" s="705" t="s">
        <v>302</v>
      </c>
      <c r="AM63" s="19" t="str">
        <f>IF(AND(J63=J64,J63&lt;&gt;J65,J63&lt;&gt;J66),"E1-E2",IF(AND(J63=J65,J63&lt;&gt;J64,J63&lt;&gt;J66),"E1-E3",IF(AND(J63=J66,J63&lt;&gt;J64,J63&lt;&gt;J65),"E1-E4","OK")))</f>
        <v>OK</v>
      </c>
      <c r="AN63" s="98">
        <f>MATCH(AM63,AM$63:AM$66,0)</f>
        <v>1</v>
      </c>
      <c r="AO63" s="82" t="str">
        <f>AM63</f>
        <v>OK</v>
      </c>
      <c r="AP63" s="19" t="str">
        <f>VLOOKUP(1,AN$63:AO$66,2,0)</f>
        <v>OK</v>
      </c>
      <c r="AQ63" s="19">
        <f>IF(AP63="OK",0,VLOOKUP(AP63,'Gen-Tab'!F$3:G$99,2,0))</f>
        <v>0</v>
      </c>
      <c r="AR63" s="79" t="s">
        <v>303</v>
      </c>
      <c r="AS63" s="79">
        <f>IF(AQ63=0,0,IF(VLOOKUP(AQ63,'Tipp-Formular'!B$3:K$48,10,0)="X","nein","ja"))</f>
        <v>0</v>
      </c>
      <c r="AU63" s="705" t="s">
        <v>304</v>
      </c>
      <c r="AV63" s="19" t="str">
        <f>IF(AND(S63=S64,S63&lt;&gt;S65,S63&lt;&gt;S66),"E1-E2",IF(AND(S63=S65,S63&lt;&gt;S64,S63&lt;&gt;S66),"E1-E3",IF(AND(S63=S66,S63&lt;&gt;S64,S63&lt;&gt;S65),"E1-E4","OK")))</f>
        <v>OK</v>
      </c>
      <c r="AW63" s="98">
        <f>MATCH(AV63,AV$63:AV$66,0)</f>
        <v>1</v>
      </c>
      <c r="AX63" s="82" t="str">
        <f>AV63</f>
        <v>OK</v>
      </c>
      <c r="AY63" s="19" t="str">
        <f>VLOOKUP(1,AW$63:AX$66,2,0)</f>
        <v>OK</v>
      </c>
      <c r="AZ63" s="19">
        <f>IF(AY63="OK",0,VLOOKUP(AY63,'Gen-Tab'!F$3:G$99,2,0))</f>
        <v>0</v>
      </c>
      <c r="BA63" s="79" t="s">
        <v>303</v>
      </c>
      <c r="BB63" s="79">
        <f>IF(AZ63=0,0,IF(VLOOKUP(AZ63,'Tipp-Formular'!B$3:K$48,10,0)="X","nein","ja"))</f>
        <v>0</v>
      </c>
    </row>
    <row r="64" spans="2:54" ht="13.15" x14ac:dyDescent="0.35">
      <c r="D64" s="79">
        <f>AB64</f>
        <v>3</v>
      </c>
      <c r="E64" s="90" t="s">
        <v>480</v>
      </c>
      <c r="F64" s="91" t="str">
        <f>VLOOKUP(E64,'Gen-Tab'!$Q$3:$S$26,3,0)</f>
        <v>Slowakei</v>
      </c>
      <c r="G64" s="79">
        <f>SUMIF($E$70:$E$75,F64,$G$70:$G$75)+SUMIF($F$70:$F$75,F64,$I$70:$I$75)</f>
        <v>0</v>
      </c>
      <c r="H64" s="79">
        <f>SUMIF($E$70:$E$75,F64,$I$70:$I$75)+SUMIF($F$70:$F$75,F64,$G$70:$G$75)</f>
        <v>0</v>
      </c>
      <c r="I64" s="79">
        <f>G64-H64</f>
        <v>0</v>
      </c>
      <c r="J64" s="79">
        <f>SUMIF($E$70:$E$75,F64,$M$70:$M$75)+SUMIF($F$70:$F$75,F64,$N$70:$N$75)</f>
        <v>0</v>
      </c>
      <c r="K64" s="92">
        <f>RANK(J64,J63:J66,0)</f>
        <v>1</v>
      </c>
      <c r="L64" s="93">
        <f>VLOOKUP(F64,'Sub-Tab_E'!C$120:Q$123,15,0)</f>
        <v>0</v>
      </c>
      <c r="M64" s="93">
        <f>IF(OR(AO$62="nein",AO$62="nicht notwendig"),0,IF(AM$62="ohne E4",VLOOKUP(E64,'Sub-Tab_E'!B$6:Q$9,16,0),IF(AM$62="ohne E3",VLOOKUP(E64,'Sub-Tab_E'!B$21:Q$24,16,0),IF(AM$62="ohne E2",VLOOKUP(E64,'Sub-Tab_E'!B$36:Q$39,16,0),IF(AM$62="ohne E1",VLOOKUP(E64,'Sub-Tab_E'!B$51:Q$54,16,0),0)))))</f>
        <v>0</v>
      </c>
      <c r="N64" s="93">
        <f>IF(AND($AS$63="ja",$AP$63="E1-E2"),VLOOKUP($F64,'Sub-Tab_E'!$C$66:$Q$69,15,0),IF(AND($AS$63="ja",$AP$63="E1-E3"),VLOOKUP($F64,'Sub-Tab_E'!$C$74:$Q$77,15,0),IF(AND($AS$63="ja",$AP$63="E1-E4"),VLOOKUP($F64,'Sub-Tab_E'!$C$82:$Q$85,15,0),IF(AND($AS$63="ja",$AP$63="E2-E3"),VLOOKUP($F64,'Sub-Tab_E'!$C$90:$Q$93,15,0),IF(AND($AS$63="ja",$AP$63="E2-E4"),VLOOKUP($F64,'Sub-Tab_E'!$C$98:$Q$101,15,0),IF(AND($AS$63="ja",$AP$63="E3-E4"),VLOOKUP($F64,'Sub-Tab_E'!$C$106:$Q$109,15,0),0))))))</f>
        <v>0</v>
      </c>
      <c r="O64" s="93">
        <f>IF(AND($AS$64="ja",$AP$64="E1-E2"),VLOOKUP($F64,'Sub-Tab_E'!$C$66:$Q$69,15,0),IF(AND($AS$64="ja",$AP$64="E1-E3"),VLOOKUP($F64,'Sub-Tab_E'!$C$74:$Q$77,15,0),IF(AND($AS$64="ja",$AP$64="E1-E4"),VLOOKUP($F64,'Sub-Tab_E'!$C$82:$Q$85,15,0),IF(AND($AS$64="ja",$AP$64="E2-E3"),VLOOKUP($F64,'Sub-Tab_E'!$C$90:$Q$93,15,0),IF(AND($AS$64="ja",$AP$64="E2-E4"),VLOOKUP($F64,'Sub-Tab_E'!$C$98:$Q$101,15,0),IF(AND($AS$64="ja",$AP$64="E3-E4"),VLOOKUP($F64,'Sub-Tab_E'!$C$106:$Q$109,15,0),0))))))</f>
        <v>0</v>
      </c>
      <c r="P64" s="93">
        <f>0.00072/RANK(I64,I$63:I$66,0)</f>
        <v>7.2000000000000005E-4</v>
      </c>
      <c r="Q64" s="93">
        <f>0.000072/RANK(G64,G$63:G$66,0)</f>
        <v>7.2000000000000002E-5</v>
      </c>
      <c r="R64" s="93">
        <f>J64+SUM(L64:Q64)</f>
        <v>7.9200000000000006E-4</v>
      </c>
      <c r="S64" s="92">
        <f>RANK(R64,R63:R66,0)</f>
        <v>1</v>
      </c>
      <c r="T64" s="93">
        <f>IF(AND($BB$63="ja",$AY$63="E1-E2"),VLOOKUP($F64,'Sub-Tab_E'!$C$66:$Q$69,15,0),IF(AND($BB$63="ja",$AY$63="E1-E3"),VLOOKUP($F64,'Sub-Tab_E'!$C$74:$Q$77,15,0),IF(AND($BB$63="ja",$AY$63="E1-E4"),VLOOKUP($F64,'Sub-Tab_E'!$C$82:$Q$85,15,0),IF(AND($BB$63="ja",$AY$63="E2-E3"),VLOOKUP($F64,'Sub-Tab_E'!$C$90:$Q$93,15,0),IF(AND($BB$63="ja",$AY$63="E2-E4"),VLOOKUP($F64,'Sub-Tab_E'!$C$98:$Q$101,15,0),IF(AND($BB$63="ja",$AY$63="E3-E4"),VLOOKUP($F64,'Sub-Tab_E'!$C$106:$Q$109,15,0),0))))))/1000</f>
        <v>0</v>
      </c>
      <c r="U64" s="93">
        <f>IF(AND($AZ$64="ja",$AY$64="E1-E2"),VLOOKUP($F64,'Sub-Tab_E'!$C$66:$Q$69,15,0),IF(AND($AZ$64="ja",$AY$64="E1-E3"),VLOOKUP($F64,'Sub-Tab_E'!$C$74:$Q$77,15,0),IF(AND($AZ$64="ja",$AY$64="E1-E4"),VLOOKUP($F64,'Sub-Tab_E'!$C$82:$Q$85,15,0),IF(AND($AZ$64="ja",$AY$64="E2-E3"),VLOOKUP($F64,'Sub-Tab_E'!$C$90:$Q$93,15,0),IF(AND($AZ$64="ja",$AY$64="E2-E4"),VLOOKUP($F64,'Sub-Tab_E'!$C$98:$Q$101,15,0),IF(AND($AZ$64="ja",$AY$64="E3-E4"),VLOOKUP($F64,'Sub-Tab_E'!$C$106:$Q$109,15,0),0))))))/1000</f>
        <v>0</v>
      </c>
      <c r="V64" s="93">
        <f>R64+T64+U64</f>
        <v>7.9200000000000006E-4</v>
      </c>
      <c r="W64" s="92">
        <f>RANK(V64,V63:V66,0)</f>
        <v>1</v>
      </c>
      <c r="X64" s="94">
        <f>IF('Tipp-Formular'!$DA$39&lt;1,VLOOKUP(F64,'Tipp-Formular'!$DN$4:$DO$27,2,0),VLOOKUP(F64,'Tipp-Formular'!$DV$20:$DW$23,2,0))</f>
        <v>8</v>
      </c>
      <c r="Y64" s="93">
        <f>0.00000072/RANK(X64,X$63:X$66,0)</f>
        <v>2.3999999999999998E-7</v>
      </c>
      <c r="Z64" s="93">
        <f>L64+M64+N64+O64+P64+Q64+Y64</f>
        <v>7.9224000000000004E-4</v>
      </c>
      <c r="AA64" s="93">
        <f>J64+L64+M64+N64+O64+P64+Q64+T64+Y64</f>
        <v>7.9224000000000004E-4</v>
      </c>
      <c r="AB64" s="92">
        <f>RANK(AA64,AA63:AA66,0)</f>
        <v>3</v>
      </c>
      <c r="AC64" s="93">
        <f>L64+M64+N64+O64+Y64</f>
        <v>2.3999999999999998E-7</v>
      </c>
      <c r="AD64" s="95" t="str">
        <f>IF(AC64&gt;0.2,"1)",IF(AND(AC64&gt;0.02,AC64&lt;0.2),"2)",IF(AND(AC64&gt;0.002,AC64&lt;0.02),"3)",IF(AND(AC64&lt;0.002,S$67=1),"4)",IF(AND(AC64&lt;0.002,S$67=9,S64=1),"5)",IF(AND(AC64&lt;0.002,S$67=9,S64=3),"5)",""))))))</f>
        <v>4)</v>
      </c>
      <c r="AE64" s="95" t="str">
        <f>IF(AC64&gt;0.2,"1)",IF(AND(AC64&gt;0.02,AC64&lt;0.2),"2)",IF(AND(AC64&gt;0.002,AC64&lt;0.02),"3)",IF(AND(AC64&lt;0.002,S$67=16,S64=2),"4)",IF(AND(AC64&lt;0.002,S$67=18,S64=3),"4)",IF(AND(AC64&lt;0.002,S$67=12,S64=1),"4)",""))))))</f>
        <v/>
      </c>
      <c r="AF64" s="95" t="str">
        <f>IF(AND(AC64&lt;0.002,S$67=4,S64=1),"6)",IF(AND(AC64&lt;0.002,S$67=8,S64=2),"6)",""))</f>
        <v/>
      </c>
      <c r="AG64" s="95" t="str">
        <f>IF(AF64="6)",AF64,IF((T64+U64)&gt;0,"3)",IF(AD64="",AE64,AD64)))</f>
        <v>4)</v>
      </c>
      <c r="AH64" s="95" t="str">
        <f>CONCATENATE(AB64,"E")</f>
        <v>3E</v>
      </c>
      <c r="AI64" s="96" t="str">
        <f>F64</f>
        <v>Slowakei</v>
      </c>
      <c r="AJ64" s="97">
        <f>3-COUNTIF(K70,0)-COUNTIF(K73,0)-COUNTIF(K75,0)</f>
        <v>0</v>
      </c>
      <c r="AK64" s="705"/>
      <c r="AM64" s="19" t="str">
        <f>IF(AND(J63=J64,J63&lt;&gt;J65,J63&lt;&gt;J66),"E1-E2",IF(AND(J64=J65,J64&lt;&gt;J66,J64&lt;&gt;J63),"E2-E3",IF(AND(J64=J66,J64&lt;&gt;J65,J64&lt;&gt;J63),"E2-E4","OK")))</f>
        <v>OK</v>
      </c>
      <c r="AN64" s="98">
        <f>MATCH(AM64,AM$63:AM$66,0)</f>
        <v>1</v>
      </c>
      <c r="AO64" s="82" t="str">
        <f>AM64</f>
        <v>OK</v>
      </c>
      <c r="AP64" s="46" t="str">
        <f>IF(AN67&lt;5,VLOOKUP(1,AN$63:AO$66,2,0),IF(AN67&gt;7,VLOOKUP(3,AN$63:AO$66,2,0),VLOOKUP(2,AN$63:AO$66,2,0)))</f>
        <v>OK</v>
      </c>
      <c r="AQ64" s="19">
        <f>IF(AP64="OK",0,VLOOKUP(AP64,'Gen-Tab'!F$3:G$99,2,0))</f>
        <v>0</v>
      </c>
      <c r="AR64" s="79" t="s">
        <v>303</v>
      </c>
      <c r="AS64" s="79">
        <f>IF(AQ64=0,0,IF(VLOOKUP(AQ64,'Tipp-Formular'!B$3:K$48,10,0)="X","nein","ja"))</f>
        <v>0</v>
      </c>
      <c r="AU64" s="705"/>
      <c r="AV64" s="19" t="str">
        <f>IF(AND(S63=S64,S63&lt;&gt;S65,S63&lt;&gt;S66),"E1-E2",IF(AND(S64=S65,S64&lt;&gt;S66,S64&lt;&gt;S63),"E2-E3",IF(AND(S64=S66,S64&lt;&gt;S65,S64&lt;&gt;S63),"E2-E4","OK")))</f>
        <v>OK</v>
      </c>
      <c r="AW64" s="98">
        <f>MATCH(AV64,AV$63:AV$66,0)</f>
        <v>1</v>
      </c>
      <c r="AX64" s="82" t="str">
        <f>AV64</f>
        <v>OK</v>
      </c>
      <c r="AY64" s="46" t="str">
        <f>IF(AW67&lt;5,VLOOKUP(1,AW$63:AX$66,2,0),IF(AW67&gt;7,VLOOKUP(3,AW$63:AX$66,2,0),VLOOKUP(2,AW$63:AX$66,2,0)))</f>
        <v>OK</v>
      </c>
      <c r="AZ64" s="19">
        <f>IF(AY64="OK",0,VLOOKUP(AY64,'Gen-Tab'!F$3:G$99,2,0))</f>
        <v>0</v>
      </c>
      <c r="BA64" s="79" t="s">
        <v>303</v>
      </c>
      <c r="BB64" s="79">
        <f>IF(AZ64=0,0,IF(VLOOKUP(AZ64,'Tipp-Formular'!B$3:K$48,10,0)="X","nein","ja"))</f>
        <v>0</v>
      </c>
    </row>
    <row r="65" spans="2:59" ht="13.15" x14ac:dyDescent="0.35">
      <c r="D65" s="79">
        <f>AB65</f>
        <v>2</v>
      </c>
      <c r="E65" s="90" t="s">
        <v>481</v>
      </c>
      <c r="F65" s="91" t="str">
        <f>VLOOKUP(E65,'Gen-Tab'!$Q$3:$S$26,3,0)</f>
        <v>Rumänien</v>
      </c>
      <c r="G65" s="79">
        <f>SUMIF($E$70:$E$75,F65,$G$70:$G$75)+SUMIF($F$70:$F$75,F65,$I$70:$I$75)</f>
        <v>0</v>
      </c>
      <c r="H65" s="79">
        <f>SUMIF($E$70:$E$75,F65,$I$70:$I$75)+SUMIF($F$70:$F$75,F65,$G$70:$G$75)</f>
        <v>0</v>
      </c>
      <c r="I65" s="79">
        <f>G65-H65</f>
        <v>0</v>
      </c>
      <c r="J65" s="79">
        <f>SUMIF($E$70:$E$75,F65,$M$70:$M$75)+SUMIF($F$70:$F$75,F65,$N$70:$N$75)</f>
        <v>0</v>
      </c>
      <c r="K65" s="92">
        <f>RANK(J65,J63:J66,0)</f>
        <v>1</v>
      </c>
      <c r="L65" s="93">
        <f>VLOOKUP(F65,'Sub-Tab_E'!C$120:Q$123,15,0)</f>
        <v>0</v>
      </c>
      <c r="M65" s="93">
        <f>IF(OR(AO$62="nein",AO$62="nicht notwendig"),0,IF(AM$62="ohne E4",VLOOKUP(E65,'Sub-Tab_E'!B$6:Q$9,16,0),IF(AM$62="ohne E3",VLOOKUP(E65,'Sub-Tab_E'!B$21:Q$24,16,0),IF(AM$62="ohne E2",VLOOKUP(E65,'Sub-Tab_E'!B$36:Q$39,16,0),IF(AM$62="ohne E1",VLOOKUP(E65,'Sub-Tab_E'!B$51:Q$54,16,0),0)))))</f>
        <v>0</v>
      </c>
      <c r="N65" s="93">
        <f>IF(AND($AS$63="ja",$AP$63="E1-E2"),VLOOKUP($F65,'Sub-Tab_E'!$C$66:$Q$69,15,0),IF(AND($AS$63="ja",$AP$63="E1-E3"),VLOOKUP($F65,'Sub-Tab_E'!$C$74:$Q$77,15,0),IF(AND($AS$63="ja",$AP$63="E1-E4"),VLOOKUP($F65,'Sub-Tab_E'!$C$82:$Q$85,15,0),IF(AND($AS$63="ja",$AP$63="E2-E3"),VLOOKUP($F65,'Sub-Tab_E'!$C$90:$Q$93,15,0),IF(AND($AS$63="ja",$AP$63="E2-E4"),VLOOKUP($F65,'Sub-Tab_E'!$C$98:$Q$101,15,0),IF(AND($AS$63="ja",$AP$63="E3-E4"),VLOOKUP($F65,'Sub-Tab_E'!$C$106:$Q$109,15,0),0))))))</f>
        <v>0</v>
      </c>
      <c r="O65" s="93">
        <f>IF(AND($AS$64="ja",$AP$64="E1-E2"),VLOOKUP($F65,'Sub-Tab_E'!$C$66:$Q$69,15,0),IF(AND($AS$64="ja",$AP$64="E1-E3"),VLOOKUP($F65,'Sub-Tab_E'!$C$74:$Q$77,15,0),IF(AND($AS$64="ja",$AP$64="E1-E4"),VLOOKUP($F65,'Sub-Tab_E'!$C$82:$Q$85,15,0),IF(AND($AS$64="ja",$AP$64="E2-E3"),VLOOKUP($F65,'Sub-Tab_E'!$C$90:$Q$93,15,0),IF(AND($AS$64="ja",$AP$64="E2-E4"),VLOOKUP($F65,'Sub-Tab_E'!$C$98:$Q$101,15,0),IF(AND($AS$64="ja",$AP$64="E3-E4"),VLOOKUP($F65,'Sub-Tab_E'!$C$106:$Q$109,15,0),0))))))</f>
        <v>0</v>
      </c>
      <c r="P65" s="93">
        <f>0.00072/RANK(I65,I$63:I$66,0)</f>
        <v>7.2000000000000005E-4</v>
      </c>
      <c r="Q65" s="93">
        <f>0.000072/RANK(G65,G$63:G$66,0)</f>
        <v>7.2000000000000002E-5</v>
      </c>
      <c r="R65" s="93">
        <f>J65+SUM(L65:Q65)</f>
        <v>7.9200000000000006E-4</v>
      </c>
      <c r="S65" s="92">
        <f>RANK(R65,R63:R66,0)</f>
        <v>1</v>
      </c>
      <c r="T65" s="93">
        <f>IF(AND($BB$63="ja",$AY$63="E1-E2"),VLOOKUP($F65,'Sub-Tab_E'!$C$66:$Q$69,15,0),IF(AND($BB$63="ja",$AY$63="E1-E3"),VLOOKUP($F65,'Sub-Tab_E'!$C$74:$Q$77,15,0),IF(AND($BB$63="ja",$AY$63="E1-E4"),VLOOKUP($F65,'Sub-Tab_E'!$C$82:$Q$85,15,0),IF(AND($BB$63="ja",$AY$63="E2-E3"),VLOOKUP($F65,'Sub-Tab_E'!$C$90:$Q$93,15,0),IF(AND($BB$63="ja",$AY$63="E2-E4"),VLOOKUP($F65,'Sub-Tab_E'!$C$98:$Q$101,15,0),IF(AND($BB$63="ja",$AY$63="E3-E4"),VLOOKUP($F65,'Sub-Tab_E'!$C$106:$Q$109,15,0),0))))))/1000</f>
        <v>0</v>
      </c>
      <c r="U65" s="93">
        <f>IF(AND($AZ$64="ja",$AY$64="E1-E2"),VLOOKUP($F65,'Sub-Tab_E'!$C$66:$Q$69,15,0),IF(AND($AZ$64="ja",$AY$64="E1-E3"),VLOOKUP($F65,'Sub-Tab_E'!$C$74:$Q$77,15,0),IF(AND($AZ$64="ja",$AY$64="E1-E4"),VLOOKUP($F65,'Sub-Tab_E'!$C$82:$Q$85,15,0),IF(AND($AZ$64="ja",$AY$64="E2-E3"),VLOOKUP($F65,'Sub-Tab_E'!$C$90:$Q$93,15,0),IF(AND($AZ$64="ja",$AY$64="E2-E4"),VLOOKUP($F65,'Sub-Tab_E'!$C$98:$Q$101,15,0),IF(AND($AZ$64="ja",$AY$64="E3-E4"),VLOOKUP($F65,'Sub-Tab_E'!$C$106:$Q$109,15,0),0))))))/1000</f>
        <v>0</v>
      </c>
      <c r="V65" s="93">
        <f>R65+T65+U65</f>
        <v>7.9200000000000006E-4</v>
      </c>
      <c r="W65" s="92">
        <f>RANK(V65,V63:V66,0)</f>
        <v>1</v>
      </c>
      <c r="X65" s="94">
        <f>IF('Tipp-Formular'!$DA$39&lt;1,VLOOKUP(F65,'Tipp-Formular'!$DN$4:$DO$27,2,0),VLOOKUP(F65,'Tipp-Formular'!$DV$20:$DW$23,2,0))</f>
        <v>16</v>
      </c>
      <c r="Y65" s="93">
        <f>0.00000072/RANK(X65,X$63:X$66,0)</f>
        <v>3.5999999999999999E-7</v>
      </c>
      <c r="Z65" s="93">
        <f>L65+M65+N65+O65+P65+Q65+Y65</f>
        <v>7.9236000000000009E-4</v>
      </c>
      <c r="AA65" s="93">
        <f>J65+L65+M65+N65+O65+P65+Q65+T65+Y65</f>
        <v>7.9236000000000009E-4</v>
      </c>
      <c r="AB65" s="92">
        <f>RANK(AA65,AA63:AA66,0)</f>
        <v>2</v>
      </c>
      <c r="AC65" s="93">
        <f>L65+M65+N65+O65+Y65</f>
        <v>3.5999999999999999E-7</v>
      </c>
      <c r="AD65" s="95" t="str">
        <f>IF(AC65&gt;0.2,"1)",IF(AND(AC65&gt;0.02,AC65&lt;0.2),"2)",IF(AND(AC65&gt;0.002,AC65&lt;0.02),"3)",IF(AND(AC65&lt;0.002,S$67=1),"4)",IF(AND(AC65&lt;0.002,S$67=9,S65=1),"5)",IF(AND(AC65&lt;0.002,S$67=9,S65=3),"5)",""))))))</f>
        <v>4)</v>
      </c>
      <c r="AE65" s="95" t="str">
        <f>IF(AC65&gt;0.2,"1)",IF(AND(AC65&gt;0.02,AC65&lt;0.2),"2)",IF(AND(AC65&gt;0.002,AC65&lt;0.02),"3)",IF(AND(AC65&lt;0.002,S$67=16,S65=2),"4)",IF(AND(AC65&lt;0.002,S$67=18,S65=3),"4)",IF(AND(AC65&lt;0.002,S$67=12,S65=1),"4)",""))))))</f>
        <v/>
      </c>
      <c r="AF65" s="95" t="str">
        <f>IF(AND(AC65&lt;0.002,S$67=4,S65=1),"6)",IF(AND(AC65&lt;0.002,S$67=8,S65=2),"6)",""))</f>
        <v/>
      </c>
      <c r="AG65" s="95" t="str">
        <f>IF(AF65="6)",AF65,IF((T65+U65)&gt;0,"3)",IF(AD65="",AE65,AD65)))</f>
        <v>4)</v>
      </c>
      <c r="AH65" s="95" t="str">
        <f>CONCATENATE(AB65,"E")</f>
        <v>2E</v>
      </c>
      <c r="AI65" s="96" t="str">
        <f>F65</f>
        <v>Rumänien</v>
      </c>
      <c r="AJ65" s="97">
        <f>3-COUNTIF(K71,0)-COUNTIF(K72,0)-COUNTIF(K75,0)</f>
        <v>0</v>
      </c>
      <c r="AK65" s="705"/>
      <c r="AM65" s="19" t="str">
        <f>IF(AND(J63=J65,J63&lt;&gt;J64,J63&lt;&gt;J66),"E1-E3",IF(AND(J64=J65,J64&lt;&gt;J66,J64&lt;&gt;J63),"E2-E3",IF(AND(J65=J66,J65&lt;&gt;J63,J65&lt;&gt;J64),"E3-E4","OK")))</f>
        <v>OK</v>
      </c>
      <c r="AN65" s="98">
        <f>MATCH(AM65,AM$63:AM$66,0)</f>
        <v>1</v>
      </c>
      <c r="AO65" s="82" t="str">
        <f>AM65</f>
        <v>OK</v>
      </c>
      <c r="AU65" s="705"/>
      <c r="AV65" s="19" t="str">
        <f>IF(AND(S63=S65,S63&lt;&gt;S64,S63&lt;&gt;S66),"E1-E3",IF(AND(S64=S65,S64&lt;&gt;S66,S64&lt;&gt;S63),"E2-E3",IF(AND(S65=S66,S65&lt;&gt;S63,S65&lt;&gt;S64),"E3-E4","OK")))</f>
        <v>OK</v>
      </c>
      <c r="AW65" s="98">
        <f>MATCH(AV65,AV$63:AV$66,0)</f>
        <v>1</v>
      </c>
      <c r="AX65" s="82" t="str">
        <f>AV65</f>
        <v>OK</v>
      </c>
    </row>
    <row r="66" spans="2:59" ht="13.15" x14ac:dyDescent="0.35">
      <c r="D66" s="79">
        <f>AB66</f>
        <v>4</v>
      </c>
      <c r="E66" s="90" t="s">
        <v>482</v>
      </c>
      <c r="F66" s="91" t="str">
        <f>VLOOKUP(E66,'Gen-Tab'!$Q$3:$S$26,3,0)</f>
        <v>Ukraine</v>
      </c>
      <c r="G66" s="79">
        <f>SUMIF($E$70:$E$75,F66,$G$70:$G$75)+SUMIF($F$70:$F$75,F66,$I$70:$I$75)</f>
        <v>0</v>
      </c>
      <c r="H66" s="79">
        <f>SUMIF($E$70:$E$75,F66,$I$70:$I$75)+SUMIF($F$70:$F$75,F66,$G$70:$G$75)</f>
        <v>0</v>
      </c>
      <c r="I66" s="79">
        <f>G66-H66</f>
        <v>0</v>
      </c>
      <c r="J66" s="79">
        <f>SUMIF($E$70:$E$75,F66,$M$70:$M$75)+SUMIF($F$70:$F$75,F66,$N$70:$N$75)</f>
        <v>0</v>
      </c>
      <c r="K66" s="92">
        <f>RANK(J66,J63:J66,0)</f>
        <v>1</v>
      </c>
      <c r="L66" s="99">
        <f>VLOOKUP(F66,'Sub-Tab_E'!C$120:Q$123,15,0)</f>
        <v>0</v>
      </c>
      <c r="M66" s="99">
        <f>IF(OR(AO$62="nein",AO$62="nicht notwendig"),0,IF(AM$62="ohne E4",VLOOKUP(E66,'Sub-Tab_E'!B$6:Q$9,16,0),IF(AM$62="ohne E3",VLOOKUP(E66,'Sub-Tab_E'!B$21:Q$24,16,0),IF(AM$62="ohne E2",VLOOKUP(E66,'Sub-Tab_E'!B$36:Q$39,16,0),IF(AM$62="ohne E1",VLOOKUP(E66,'Sub-Tab_E'!B$51:Q$54,16,0),0)))))</f>
        <v>0</v>
      </c>
      <c r="N66" s="99">
        <f>IF(AND($AS$63="ja",$AP$63="E1-E2"),VLOOKUP($F66,'Sub-Tab_E'!$C$66:$Q$69,15,0),IF(AND($AS$63="ja",$AP$63="E1-E3"),VLOOKUP($F66,'Sub-Tab_E'!$C$74:$Q$77,15,0),IF(AND($AS$63="ja",$AP$63="E1-E4"),VLOOKUP($F66,'Sub-Tab_E'!$C$82:$Q$85,15,0),IF(AND($AS$63="ja",$AP$63="E2-E3"),VLOOKUP($F66,'Sub-Tab_E'!$C$90:$Q$93,15,0),IF(AND($AS$63="ja",$AP$63="E2-E4"),VLOOKUP($F66,'Sub-Tab_E'!$C$98:$Q$101,15,0),IF(AND($AS$63="ja",$AP$63="E3-E4"),VLOOKUP($F66,'Sub-Tab_E'!$C$106:$Q$109,15,0),0))))))</f>
        <v>0</v>
      </c>
      <c r="O66" s="99">
        <f>IF(AND($AS$64="ja",$AP$64="E1-E2"),VLOOKUP($F66,'Sub-Tab_E'!$C$66:$Q$69,15,0),IF(AND($AS$64="ja",$AP$64="E1-E3"),VLOOKUP($F66,'Sub-Tab_E'!$C$74:$Q$77,15,0),IF(AND($AS$64="ja",$AP$64="E1-E4"),VLOOKUP($F66,'Sub-Tab_E'!$C$82:$Q$85,15,0),IF(AND($AS$64="ja",$AP$64="E2-E3"),VLOOKUP($F66,'Sub-Tab_E'!$C$90:$Q$93,15,0),IF(AND($AS$64="ja",$AP$64="E2-E4"),VLOOKUP($F66,'Sub-Tab_E'!$C$98:$Q$101,15,0),IF(AND($AS$64="ja",$AP$64="E3-E4"),VLOOKUP($F66,'Sub-Tab_E'!$C$106:$Q$109,15,0),0))))))</f>
        <v>0</v>
      </c>
      <c r="P66" s="99">
        <f>0.00072/RANK(I66,I$63:I$66,0)</f>
        <v>7.2000000000000005E-4</v>
      </c>
      <c r="Q66" s="99">
        <f>0.000072/RANK(G66,G$63:G$66,0)</f>
        <v>7.2000000000000002E-5</v>
      </c>
      <c r="R66" s="99">
        <f>J66+SUM(L66:Q66)</f>
        <v>7.9200000000000006E-4</v>
      </c>
      <c r="S66" s="100">
        <f>RANK(R66,R63:R66,0)</f>
        <v>1</v>
      </c>
      <c r="T66" s="99">
        <f>IF(AND($BB$63="ja",$AY$63="E1-E2"),VLOOKUP($F66,'Sub-Tab_E'!$C$66:$Q$69,15,0),IF(AND($BB$63="ja",$AY$63="E1-E3"),VLOOKUP($F66,'Sub-Tab_E'!$C$74:$Q$77,15,0),IF(AND($BB$63="ja",$AY$63="E1-E4"),VLOOKUP($F66,'Sub-Tab_E'!$C$82:$Q$85,15,0),IF(AND($BB$63="ja",$AY$63="E2-E3"),VLOOKUP($F66,'Sub-Tab_E'!$C$90:$Q$93,15,0),IF(AND($BB$63="ja",$AY$63="E2-E4"),VLOOKUP($F66,'Sub-Tab_E'!$C$98:$Q$101,15,0),IF(AND($BB$63="ja",$AY$63="E3-E4"),VLOOKUP($F66,'Sub-Tab_E'!$C$106:$Q$109,15,0),0))))))/1000</f>
        <v>0</v>
      </c>
      <c r="U66" s="99">
        <f>IF(AND($AZ$64="ja",$AY$64="E1-E2"),VLOOKUP($F66,'Sub-Tab_E'!$C$66:$Q$69,15,0),IF(AND($AZ$64="ja",$AY$64="E1-E3"),VLOOKUP($F66,'Sub-Tab_E'!$C$74:$Q$77,15,0),IF(AND($AZ$64="ja",$AY$64="E1-E4"),VLOOKUP($F66,'Sub-Tab_E'!$C$82:$Q$85,15,0),IF(AND($AZ$64="ja",$AY$64="E2-E3"),VLOOKUP($F66,'Sub-Tab_E'!$C$90:$Q$93,15,0),IF(AND($AZ$64="ja",$AY$64="E2-E4"),VLOOKUP($F66,'Sub-Tab_E'!$C$98:$Q$101,15,0),IF(AND($AZ$64="ja",$AY$64="E3-E4"),VLOOKUP($F66,'Sub-Tab_E'!$C$106:$Q$109,15,0),0))))))/1000</f>
        <v>0</v>
      </c>
      <c r="V66" s="99">
        <f>R66+T66+U66</f>
        <v>7.9200000000000006E-4</v>
      </c>
      <c r="W66" s="100">
        <f>RANK(V66,V63:V66,0)</f>
        <v>1</v>
      </c>
      <c r="X66" s="101">
        <f>IF('Tipp-Formular'!$DA$39&lt;1,VLOOKUP(F66,'Tipp-Formular'!$DN$4:$DO$27,2,0),VLOOKUP(F66,'Tipp-Formular'!$DV$20:$DW$23,2,0))</f>
        <v>2</v>
      </c>
      <c r="Y66" s="99">
        <f>0.00000072/RANK(X66,X$63:X$66,0)</f>
        <v>1.8E-7</v>
      </c>
      <c r="Z66" s="99">
        <f>L66+M66+N66+O66+P66+Q66+Y66</f>
        <v>7.9218000000000008E-4</v>
      </c>
      <c r="AA66" s="99">
        <f>J66+L66+M66+N66+O66+P66+Q66+T66+Y66</f>
        <v>7.9218000000000008E-4</v>
      </c>
      <c r="AB66" s="100">
        <f>RANK(AA66,AA63:AA66,0)</f>
        <v>4</v>
      </c>
      <c r="AC66" s="93">
        <f>L66+M66+N66+O66+Y66</f>
        <v>1.8E-7</v>
      </c>
      <c r="AD66" s="95" t="str">
        <f>IF(AC66&gt;0.2,"1)",IF(AND(AC66&gt;0.02,AC66&lt;0.2),"2)",IF(AND(AC66&gt;0.002,AC66&lt;0.02),"3)",IF(AND(AC66&lt;0.002,S$67=1),"4)",IF(AND(AC66&lt;0.002,S$67=9,S66=1),"5)",IF(AND(AC66&lt;0.002,S$67=9,S66=3),"5)",""))))))</f>
        <v>4)</v>
      </c>
      <c r="AE66" s="95" t="str">
        <f>IF(AC66&gt;0.2,"1)",IF(AND(AC66&gt;0.02,AC66&lt;0.2),"2)",IF(AND(AC66&gt;0.002,AC66&lt;0.02),"3)",IF(AND(AC66&lt;0.002,S$67=16,S66=2),"4)",IF(AND(AC66&lt;0.002,S$67=18,S66=3),"4)",IF(AND(AC66&lt;0.002,S$67=12,S66=1),"4)",""))))))</f>
        <v/>
      </c>
      <c r="AF66" s="95" t="str">
        <f>IF(AND(AC66&lt;0.002,S$67=4,S66=1),"6)",IF(AND(AC66&lt;0.002,S$67=8,S66=2),"6)",""))</f>
        <v/>
      </c>
      <c r="AG66" s="95" t="str">
        <f>IF(AF66="6)",AF66,IF((T66+U66)&gt;0,"3)",IF(AD66="",AE66,AD66)))</f>
        <v>4)</v>
      </c>
      <c r="AH66" s="95" t="str">
        <f>CONCATENATE(AB66,"E")</f>
        <v>4E</v>
      </c>
      <c r="AI66" s="96" t="str">
        <f>F66</f>
        <v>Ukraine</v>
      </c>
      <c r="AJ66" s="102">
        <f>3-COUNTIF(K71,0)-COUNTIF(K73,0)-COUNTIF(K74,0)</f>
        <v>0</v>
      </c>
      <c r="AK66" s="705"/>
      <c r="AM66" s="19" t="str">
        <f>IF(AND(J63=J66,J63&lt;&gt;J64,J63&lt;&gt;J65),"E1-E4",IF(AND(J64=J66,J64&lt;&gt;J65,J64&lt;&gt;J63),"E2-E4",IF(AND(J65=J66,J65&lt;&gt;J63,J65&lt;&gt;J64),"E3-E4","OK")))</f>
        <v>OK</v>
      </c>
      <c r="AN66" s="103">
        <f>MATCH(AM66,AM$63:AM$66,0)</f>
        <v>1</v>
      </c>
      <c r="AO66" s="82" t="str">
        <f>AM66</f>
        <v>OK</v>
      </c>
      <c r="AU66" s="705"/>
      <c r="AV66" s="19" t="str">
        <f>IF(AND(S63=S66,S63&lt;&gt;S64,S63&lt;&gt;S65),"E1-E4",IF(AND(S64=S66,S64&lt;&gt;S65,S64&lt;&gt;S63),"E2-E4",IF(AND(S65=S66,S65&lt;&gt;S63,S65&lt;&gt;S64),"E3-E4","OK")))</f>
        <v>OK</v>
      </c>
      <c r="AW66" s="103">
        <f>MATCH(AV66,AV$63:AV$66,0)</f>
        <v>1</v>
      </c>
      <c r="AX66" s="82" t="str">
        <f>AV66</f>
        <v>OK</v>
      </c>
    </row>
    <row r="67" spans="2:59" ht="13.15" x14ac:dyDescent="0.35">
      <c r="E67" s="104"/>
      <c r="L67" s="93">
        <f t="shared" ref="L67:Q67" si="16">SUM(L63:L66)</f>
        <v>0</v>
      </c>
      <c r="M67" s="93">
        <f t="shared" si="16"/>
        <v>0</v>
      </c>
      <c r="N67" s="93">
        <f t="shared" si="16"/>
        <v>0</v>
      </c>
      <c r="O67" s="93">
        <f t="shared" si="16"/>
        <v>0</v>
      </c>
      <c r="P67" s="93">
        <f t="shared" si="16"/>
        <v>2.8800000000000002E-3</v>
      </c>
      <c r="Q67" s="93">
        <f t="shared" si="16"/>
        <v>2.8800000000000001E-4</v>
      </c>
      <c r="R67" s="93"/>
      <c r="S67" s="93">
        <f>S63*S64*S65*S66</f>
        <v>1</v>
      </c>
      <c r="T67" s="93"/>
      <c r="U67" s="93"/>
      <c r="V67" s="93"/>
      <c r="W67" s="93">
        <f>W63*W64*W65*W66</f>
        <v>1</v>
      </c>
      <c r="X67" s="93"/>
      <c r="Y67" s="93">
        <f>SUM(Y63:Y66)</f>
        <v>1.4999999999999998E-6</v>
      </c>
      <c r="Z67" s="93"/>
      <c r="AA67" s="105"/>
      <c r="AB67" s="79">
        <f>SUM(AB63:AB66)</f>
        <v>10</v>
      </c>
      <c r="AJ67" s="97">
        <f>SUM(AJ63:AJ66)</f>
        <v>0</v>
      </c>
      <c r="AK67" s="106"/>
      <c r="AN67" s="82">
        <f>SUM(AN63:AN66)</f>
        <v>4</v>
      </c>
      <c r="AU67" s="106"/>
      <c r="AW67" s="82">
        <f>SUM(AW63:AW66)</f>
        <v>4</v>
      </c>
    </row>
    <row r="68" spans="2:59" ht="13.15" x14ac:dyDescent="0.35">
      <c r="M68" s="105"/>
      <c r="N68" s="105"/>
      <c r="O68" s="105"/>
      <c r="P68" s="105"/>
      <c r="Q68" s="105"/>
      <c r="R68" s="105"/>
      <c r="S68" s="93"/>
      <c r="T68" s="93"/>
      <c r="U68" s="93"/>
      <c r="V68" s="93"/>
      <c r="W68" s="93"/>
      <c r="X68" s="105"/>
      <c r="Y68" s="105"/>
      <c r="Z68" s="105"/>
      <c r="AA68" s="105"/>
      <c r="AJ68" s="105"/>
      <c r="AK68" s="106"/>
      <c r="AU68" s="106"/>
    </row>
    <row r="69" spans="2:59" ht="13.15" x14ac:dyDescent="0.35">
      <c r="G69" s="91"/>
      <c r="H69" s="91"/>
      <c r="J69" s="84"/>
      <c r="L69" s="84"/>
      <c r="M69" s="91"/>
      <c r="N69" s="91"/>
      <c r="O69" s="91"/>
      <c r="P69" s="91"/>
      <c r="Q69" s="91"/>
      <c r="R69" s="91"/>
      <c r="S69" s="91"/>
      <c r="T69" s="91"/>
      <c r="U69" s="91"/>
      <c r="V69" s="91"/>
      <c r="W69" s="91"/>
      <c r="X69" s="91"/>
      <c r="Y69" s="91"/>
      <c r="Z69" s="91"/>
      <c r="AA69" s="91"/>
      <c r="AJ69" s="91"/>
      <c r="AK69" s="106"/>
      <c r="AU69" s="106"/>
    </row>
    <row r="70" spans="2:59" ht="13.15" x14ac:dyDescent="0.35">
      <c r="B70" s="90">
        <v>9</v>
      </c>
      <c r="C70" s="79" t="str">
        <f>VLOOKUP(B70,'Gen-Tab'!$B$3:$D$38,2,0)</f>
        <v>E1</v>
      </c>
      <c r="D70" s="79" t="str">
        <f>VLOOKUP(B70,'Gen-Tab'!$B$3:$D$38,3,0)</f>
        <v>E2</v>
      </c>
      <c r="E70" s="79" t="str">
        <f>VLOOKUP(C70,'Gen-Tab'!$Q$3:$S$26,3,0)</f>
        <v>Belgien</v>
      </c>
      <c r="F70" s="79" t="str">
        <f>VLOOKUP(D70,'Gen-Tab'!$Q$3:$S$26,3,0)</f>
        <v>Slowakei</v>
      </c>
      <c r="G70" s="19">
        <f>IF(R70=0,0,VLOOKUP(B70,'Tipp-Formular'!$B$2:$I$48,6,0))</f>
        <v>0</v>
      </c>
      <c r="H70" s="79" t="s">
        <v>54</v>
      </c>
      <c r="I70" s="19">
        <f>IF(R70=0,0,VLOOKUP(B70,'Tipp-Formular'!$B$2:$I$48,8,0))</f>
        <v>0</v>
      </c>
      <c r="J70" s="84"/>
      <c r="K70" s="79">
        <f t="shared" ref="K70:K75" si="17">IF(R70=0,0,IF(G70&gt;I70,1,IF(G70&lt;I70,2,"X")))</f>
        <v>0</v>
      </c>
      <c r="L70" s="84"/>
      <c r="M70" s="79">
        <f t="shared" ref="M70:M75" si="18">IF(R70=0,0,IF(G70&gt;I70,3,IF(G70=I70,1,0)))</f>
        <v>0</v>
      </c>
      <c r="N70" s="79">
        <f t="shared" ref="N70:N75" si="19">IF(R70=0,0,IF(M70=3,0,IF(M70=1,1,3)))</f>
        <v>0</v>
      </c>
      <c r="O70" s="79"/>
      <c r="P70" s="79"/>
      <c r="Q70" s="79"/>
      <c r="R70" s="79">
        <f>VLOOKUP(B70,'Tipp-Formular'!$B$3:$L$48,11,0)</f>
        <v>0</v>
      </c>
      <c r="S70" s="79"/>
      <c r="T70" s="79"/>
      <c r="U70" s="79"/>
      <c r="V70" s="79"/>
      <c r="W70" s="79"/>
      <c r="X70" s="79"/>
      <c r="Y70" s="79"/>
      <c r="Z70" s="79"/>
      <c r="AA70" s="79"/>
      <c r="AJ70" s="79"/>
      <c r="AK70" s="106"/>
      <c r="AU70" s="106"/>
    </row>
    <row r="71" spans="2:59" ht="13.15" x14ac:dyDescent="0.35">
      <c r="B71" s="90">
        <v>10</v>
      </c>
      <c r="C71" s="79" t="str">
        <f>VLOOKUP(B71,'Gen-Tab'!$B$3:$D$38,2,0)</f>
        <v>E3</v>
      </c>
      <c r="D71" s="79" t="str">
        <f>VLOOKUP(B71,'Gen-Tab'!$B$3:$D$38,3,0)</f>
        <v>E4</v>
      </c>
      <c r="E71" s="79" t="str">
        <f>VLOOKUP(C71,'Gen-Tab'!$Q$3:$S$26,3,0)</f>
        <v>Rumänien</v>
      </c>
      <c r="F71" s="79" t="str">
        <f>VLOOKUP(D71,'Gen-Tab'!$Q$3:$S$26,3,0)</f>
        <v>Ukraine</v>
      </c>
      <c r="G71" s="19">
        <f>IF(R71=0,0,VLOOKUP(B71,'Tipp-Formular'!$B$2:$I$48,6,0))</f>
        <v>0</v>
      </c>
      <c r="H71" s="79" t="s">
        <v>54</v>
      </c>
      <c r="I71" s="19">
        <f>IF(R71=0,0,VLOOKUP(B71,'Tipp-Formular'!$B$2:$I$48,8,0))</f>
        <v>0</v>
      </c>
      <c r="J71" s="84"/>
      <c r="K71" s="79">
        <f t="shared" si="17"/>
        <v>0</v>
      </c>
      <c r="L71" s="84"/>
      <c r="M71" s="79">
        <f t="shared" si="18"/>
        <v>0</v>
      </c>
      <c r="N71" s="79">
        <f t="shared" si="19"/>
        <v>0</v>
      </c>
      <c r="O71" s="79"/>
      <c r="P71" s="79"/>
      <c r="Q71" s="79"/>
      <c r="R71" s="79">
        <f>VLOOKUP(B71,'Tipp-Formular'!$B$3:$L$48,11,0)</f>
        <v>0</v>
      </c>
      <c r="S71" s="79"/>
      <c r="T71" s="79"/>
      <c r="U71" s="79"/>
      <c r="V71" s="79"/>
      <c r="W71" s="79"/>
      <c r="X71" s="79"/>
      <c r="Y71" s="79"/>
      <c r="Z71" s="79"/>
      <c r="AA71" s="79"/>
      <c r="AJ71" s="79"/>
      <c r="AK71" s="106"/>
      <c r="AU71" s="106"/>
    </row>
    <row r="72" spans="2:59" ht="13.15" x14ac:dyDescent="0.35">
      <c r="B72" s="90">
        <v>21</v>
      </c>
      <c r="C72" s="79" t="str">
        <f>VLOOKUP(B72,'Gen-Tab'!$B$3:$D$38,2,0)</f>
        <v>E2</v>
      </c>
      <c r="D72" s="79" t="str">
        <f>VLOOKUP(B72,'Gen-Tab'!$B$3:$D$38,3,0)</f>
        <v>E4</v>
      </c>
      <c r="E72" s="79" t="str">
        <f>VLOOKUP(C72,'Gen-Tab'!$Q$3:$S$26,3,0)</f>
        <v>Slowakei</v>
      </c>
      <c r="F72" s="79" t="str">
        <f>VLOOKUP(D72,'Gen-Tab'!$Q$3:$S$26,3,0)</f>
        <v>Ukraine</v>
      </c>
      <c r="G72" s="19">
        <f>IF(R72=0,0,VLOOKUP(B72,'Tipp-Formular'!$B$2:$I$48,6,0))</f>
        <v>0</v>
      </c>
      <c r="H72" s="79" t="s">
        <v>54</v>
      </c>
      <c r="I72" s="19">
        <f>IF(R72=0,0,VLOOKUP(B72,'Tipp-Formular'!$B$2:$I$48,8,0))</f>
        <v>0</v>
      </c>
      <c r="J72" s="84"/>
      <c r="K72" s="79">
        <f t="shared" si="17"/>
        <v>0</v>
      </c>
      <c r="L72" s="84"/>
      <c r="M72" s="79">
        <f t="shared" si="18"/>
        <v>0</v>
      </c>
      <c r="N72" s="79">
        <f t="shared" si="19"/>
        <v>0</v>
      </c>
      <c r="O72" s="79"/>
      <c r="P72" s="79"/>
      <c r="Q72" s="79"/>
      <c r="R72" s="79">
        <f>VLOOKUP(B72,'Tipp-Formular'!$B$3:$L$48,11,0)</f>
        <v>0</v>
      </c>
      <c r="S72" s="79"/>
      <c r="T72" s="79"/>
      <c r="U72" s="79"/>
      <c r="V72" s="79"/>
      <c r="W72" s="79"/>
      <c r="X72" s="79"/>
      <c r="Y72" s="79"/>
      <c r="Z72" s="79"/>
      <c r="AA72" s="79"/>
      <c r="AJ72" s="79"/>
      <c r="AK72" s="106"/>
      <c r="AU72" s="106"/>
    </row>
    <row r="73" spans="2:59" x14ac:dyDescent="0.35">
      <c r="B73" s="90">
        <v>22</v>
      </c>
      <c r="C73" s="79" t="str">
        <f>VLOOKUP(B73,'Gen-Tab'!$B$3:$D$38,2,0)</f>
        <v>E1</v>
      </c>
      <c r="D73" s="79" t="str">
        <f>VLOOKUP(B73,'Gen-Tab'!$B$3:$D$38,3,0)</f>
        <v>E3</v>
      </c>
      <c r="E73" s="79" t="str">
        <f>VLOOKUP(C73,'Gen-Tab'!$Q$3:$S$26,3,0)</f>
        <v>Belgien</v>
      </c>
      <c r="F73" s="79" t="str">
        <f>VLOOKUP(D73,'Gen-Tab'!$Q$3:$S$26,3,0)</f>
        <v>Rumänien</v>
      </c>
      <c r="G73" s="19">
        <f>IF(R73=0,0,VLOOKUP(B73,'Tipp-Formular'!$B$2:$I$48,6,0))</f>
        <v>0</v>
      </c>
      <c r="H73" s="79" t="s">
        <v>54</v>
      </c>
      <c r="I73" s="19">
        <f>IF(R73=0,0,VLOOKUP(B73,'Tipp-Formular'!$B$2:$I$48,8,0))</f>
        <v>0</v>
      </c>
      <c r="J73" s="84"/>
      <c r="K73" s="79">
        <f t="shared" si="17"/>
        <v>0</v>
      </c>
      <c r="L73" s="84"/>
      <c r="M73" s="79">
        <f t="shared" si="18"/>
        <v>0</v>
      </c>
      <c r="N73" s="79">
        <f t="shared" si="19"/>
        <v>0</v>
      </c>
      <c r="O73" s="79"/>
      <c r="P73" s="79"/>
      <c r="Q73" s="79"/>
      <c r="R73" s="79">
        <f>VLOOKUP(B73,'Tipp-Formular'!$B$3:$L$48,11,0)</f>
        <v>0</v>
      </c>
      <c r="S73" s="79"/>
      <c r="T73" s="79"/>
      <c r="U73" s="79"/>
      <c r="V73" s="79"/>
      <c r="W73" s="79"/>
      <c r="X73" s="79"/>
      <c r="Y73" s="79"/>
      <c r="Z73" s="79"/>
      <c r="AA73" s="79"/>
      <c r="AJ73" s="79"/>
      <c r="AK73" s="106"/>
      <c r="AL73" s="107" t="s">
        <v>305</v>
      </c>
      <c r="AU73" s="106"/>
    </row>
    <row r="74" spans="2:59" ht="13.15" x14ac:dyDescent="0.35">
      <c r="B74" s="90">
        <v>33</v>
      </c>
      <c r="C74" s="79" t="str">
        <f>VLOOKUP(B74,'Gen-Tab'!$B$3:$D$38,2,0)</f>
        <v>E2</v>
      </c>
      <c r="D74" s="79" t="str">
        <f>VLOOKUP(B74,'Gen-Tab'!$B$3:$D$38,3,0)</f>
        <v>E3</v>
      </c>
      <c r="E74" s="79" t="str">
        <f>VLOOKUP(C74,'Gen-Tab'!$Q$3:$S$26,3,0)</f>
        <v>Slowakei</v>
      </c>
      <c r="F74" s="79" t="str">
        <f>VLOOKUP(D74,'Gen-Tab'!$Q$3:$S$26,3,0)</f>
        <v>Rumänien</v>
      </c>
      <c r="G74" s="19">
        <f>IF(R74=0,0,VLOOKUP(B74,'Tipp-Formular'!$B$2:$I$48,6,0))</f>
        <v>0</v>
      </c>
      <c r="H74" s="79" t="s">
        <v>54</v>
      </c>
      <c r="I74" s="19">
        <f>IF(R74=0,0,VLOOKUP(B74,'Tipp-Formular'!$B$2:$I$48,8,0))</f>
        <v>0</v>
      </c>
      <c r="J74" s="84"/>
      <c r="K74" s="79">
        <f t="shared" si="17"/>
        <v>0</v>
      </c>
      <c r="L74" s="84"/>
      <c r="M74" s="79">
        <f t="shared" si="18"/>
        <v>0</v>
      </c>
      <c r="N74" s="79">
        <f t="shared" si="19"/>
        <v>0</v>
      </c>
      <c r="O74" s="79"/>
      <c r="P74" s="79"/>
      <c r="Q74" s="79"/>
      <c r="R74" s="79">
        <f>VLOOKUP(B74,'Tipp-Formular'!$B$3:$L$48,11,0)</f>
        <v>0</v>
      </c>
      <c r="S74" s="79"/>
      <c r="T74" s="79"/>
      <c r="U74" s="79"/>
      <c r="V74" s="79"/>
      <c r="W74" s="79"/>
      <c r="X74" s="79"/>
      <c r="Y74" s="79"/>
      <c r="Z74" s="79"/>
      <c r="AA74" s="79"/>
      <c r="AJ74" s="79"/>
      <c r="AK74" s="106"/>
      <c r="AL74" s="79">
        <f>VLOOKUP(B74,'Tipp-Formular'!B$2:R$99,16,0)</f>
        <v>0</v>
      </c>
      <c r="AU74" s="106"/>
    </row>
    <row r="75" spans="2:59" ht="13.15" x14ac:dyDescent="0.35">
      <c r="B75" s="90">
        <v>34</v>
      </c>
      <c r="C75" s="79" t="str">
        <f>VLOOKUP(B75,'Gen-Tab'!$B$3:$D$38,2,0)</f>
        <v>E4</v>
      </c>
      <c r="D75" s="79" t="str">
        <f>VLOOKUP(B75,'Gen-Tab'!$B$3:$D$38,3,0)</f>
        <v>E1</v>
      </c>
      <c r="E75" s="79" t="str">
        <f>VLOOKUP(C75,'Gen-Tab'!$Q$3:$S$26,3,0)</f>
        <v>Ukraine</v>
      </c>
      <c r="F75" s="79" t="str">
        <f>VLOOKUP(D75,'Gen-Tab'!$Q$3:$S$26,3,0)</f>
        <v>Belgien</v>
      </c>
      <c r="G75" s="19">
        <f>IF(R75=0,0,VLOOKUP(B75,'Tipp-Formular'!$B$2:$I$48,6,0))</f>
        <v>0</v>
      </c>
      <c r="H75" s="79" t="s">
        <v>54</v>
      </c>
      <c r="I75" s="19">
        <f>IF(R75=0,0,VLOOKUP(B75,'Tipp-Formular'!$B$2:$I$48,8,0))</f>
        <v>0</v>
      </c>
      <c r="J75" s="84"/>
      <c r="K75" s="79">
        <f t="shared" si="17"/>
        <v>0</v>
      </c>
      <c r="L75" s="84"/>
      <c r="M75" s="79">
        <f t="shared" si="18"/>
        <v>0</v>
      </c>
      <c r="N75" s="79">
        <f t="shared" si="19"/>
        <v>0</v>
      </c>
      <c r="O75" s="79"/>
      <c r="P75" s="79"/>
      <c r="Q75" s="79"/>
      <c r="R75" s="79">
        <f>VLOOKUP(B75,'Tipp-Formular'!$B$3:$L$48,11,0)</f>
        <v>0</v>
      </c>
      <c r="S75" s="79"/>
      <c r="T75" s="79"/>
      <c r="U75" s="79"/>
      <c r="V75" s="79"/>
      <c r="W75" s="79"/>
      <c r="X75" s="79"/>
      <c r="Y75" s="79"/>
      <c r="Z75" s="79"/>
      <c r="AA75" s="79"/>
      <c r="AJ75" s="79"/>
      <c r="AK75" s="106"/>
      <c r="AL75" s="79">
        <f>VLOOKUP(B75,'Tipp-Formular'!B$2:R$99,16,0)</f>
        <v>0</v>
      </c>
      <c r="AU75" s="106"/>
    </row>
    <row r="76" spans="2:59" x14ac:dyDescent="0.35">
      <c r="M76" s="105"/>
      <c r="N76" s="105"/>
      <c r="O76" s="105"/>
      <c r="P76" s="105"/>
      <c r="Q76" s="105"/>
      <c r="R76" s="105"/>
      <c r="S76" s="105"/>
      <c r="T76" s="105"/>
      <c r="U76" s="105"/>
      <c r="V76" s="105"/>
      <c r="W76" s="105"/>
      <c r="X76" s="105"/>
      <c r="Y76" s="105"/>
      <c r="Z76" s="105"/>
      <c r="AA76" s="105"/>
      <c r="AJ76" s="105"/>
      <c r="AW76" s="79"/>
      <c r="BC76" s="112"/>
      <c r="BD76" s="112"/>
      <c r="BE76" s="112"/>
      <c r="BF76" s="112"/>
      <c r="BG76" s="250"/>
    </row>
    <row r="77" spans="2:59" ht="65.099999999999994" customHeight="1" x14ac:dyDescent="0.35">
      <c r="E77" s="83" t="s">
        <v>76</v>
      </c>
      <c r="F77" s="84"/>
      <c r="G77" s="85" t="s">
        <v>61</v>
      </c>
      <c r="H77" s="85" t="s">
        <v>286</v>
      </c>
      <c r="I77" s="85" t="s">
        <v>287</v>
      </c>
      <c r="J77" s="85" t="s">
        <v>63</v>
      </c>
      <c r="K77" s="86" t="s">
        <v>56</v>
      </c>
      <c r="L77" s="85" t="s">
        <v>289</v>
      </c>
      <c r="M77" s="85" t="s">
        <v>290</v>
      </c>
      <c r="N77" s="85" t="s">
        <v>291</v>
      </c>
      <c r="O77" s="85" t="s">
        <v>292</v>
      </c>
      <c r="P77" s="85" t="s">
        <v>293</v>
      </c>
      <c r="Q77" s="85" t="s">
        <v>61</v>
      </c>
      <c r="R77" s="85"/>
      <c r="S77" s="85"/>
      <c r="T77" s="87" t="s">
        <v>294</v>
      </c>
      <c r="U77" s="87" t="s">
        <v>295</v>
      </c>
      <c r="V77" s="85"/>
      <c r="W77" s="85"/>
      <c r="X77" s="85" t="s">
        <v>77</v>
      </c>
      <c r="Y77" s="85" t="s">
        <v>77</v>
      </c>
      <c r="Z77" s="85" t="s">
        <v>296</v>
      </c>
      <c r="AA77" s="85" t="s">
        <v>297</v>
      </c>
      <c r="AB77" s="86" t="s">
        <v>298</v>
      </c>
      <c r="AC77" s="86"/>
      <c r="AD77" s="704" t="s">
        <v>299</v>
      </c>
      <c r="AE77" s="704"/>
      <c r="AF77" s="704"/>
      <c r="AG77" s="704"/>
      <c r="AH77" s="82"/>
      <c r="AI77" s="82"/>
      <c r="AJ77" s="88" t="s">
        <v>52</v>
      </c>
      <c r="AK77" s="89" t="s">
        <v>300</v>
      </c>
      <c r="AL77" s="79" t="str">
        <f>IF(AM77="Normal","nein","ja")</f>
        <v>nein</v>
      </c>
      <c r="AM77" s="79" t="str">
        <f>IF(AND(J78=J79,J78=J80,J78&lt;&gt;J81),"ohne F4",IF(AND(J78=J79,J78=J81,J78&lt;&gt;J80),"ohne F3",IF(AND(J78=J80,J78=J81,J78&lt;&gt;J79),"ohne F2",IF(AND(J79=J80,J79=J81,J79&lt;&gt;J78),"ohne F1","Normal"))))</f>
        <v>Normal</v>
      </c>
      <c r="AN77" s="89" t="s">
        <v>301</v>
      </c>
      <c r="AO77" s="82" t="str">
        <f>IF(AL77="ja",VLOOKUP(AM77,'Sub-Tab_F'!C$1:T$137,14,0),"nicht notwendig")</f>
        <v>nicht notwendig</v>
      </c>
      <c r="AU77" s="89"/>
      <c r="AW77" s="89"/>
    </row>
    <row r="78" spans="2:59" ht="12.75" customHeight="1" x14ac:dyDescent="0.35">
      <c r="D78" s="79">
        <f>AB78</f>
        <v>2</v>
      </c>
      <c r="E78" s="90" t="s">
        <v>483</v>
      </c>
      <c r="F78" s="91" t="str">
        <f>VLOOKUP(E78,'Gen-Tab'!$Q$3:$S$26,3,0)</f>
        <v>Türkei</v>
      </c>
      <c r="G78" s="79">
        <f>SUMIF($E$85:$E$90,F78,$G$85:$G$90)+SUMIF($F$85:$F$90,F78,$I$85:$I$90)</f>
        <v>0</v>
      </c>
      <c r="H78" s="79">
        <f>SUMIF($E$85:$E$90,F78,$I$85:$I$90)+SUMIF($F$85:$F$90,F78,$G$85:$G$90)</f>
        <v>0</v>
      </c>
      <c r="I78" s="79">
        <f>G78-H78</f>
        <v>0</v>
      </c>
      <c r="J78" s="79">
        <f>SUMIF($E$85:$E$90,F78,$M$85:$M$90)+SUMIF($F$85:$F$90,F78,$N$85:$N$90)</f>
        <v>0</v>
      </c>
      <c r="K78" s="92">
        <f>RANK(J78,J78:J81,0)</f>
        <v>1</v>
      </c>
      <c r="L78" s="93">
        <f>VLOOKUP(F78,'Sub-Tab_F'!C$120:Q$123,15,0)</f>
        <v>0</v>
      </c>
      <c r="M78" s="93">
        <f>IF(OR(AO$77="nein",AO$77="nicht notwendig"),0,IF(AM$77="ohne F4",VLOOKUP(E78,'Sub-Tab_F'!B$6:Q$9,16,0),IF(AM$77="ohne F3",VLOOKUP(E78,'Sub-Tab_F'!B$21:Q$24,16,0),IF(AM$77="ohne F2",VLOOKUP(E78,'Sub-Tab_F'!B$36:Q$39,16,0),IF(AM$77="ohne F1",VLOOKUP(E78,'Sub-Tab_F'!B$51:Q$54,16,0),0)))))</f>
        <v>0</v>
      </c>
      <c r="N78" s="93">
        <f>IF(AND($AS$78="ja",$AP$78="F1-F2"),VLOOKUP($F78,'Sub-Tab_F'!$C$66:$Q$69,15,0),IF(AND($AS$78="ja",$AP$78="F1-F3"),VLOOKUP($F78,'Sub-Tab_F'!$C$74:$Q$77,15,0),IF(AND($AS$78="ja",$AP$78="F1-F4"),VLOOKUP($F78,'Sub-Tab_F'!$C$82:$Q$85,15,0),IF(AND($AS$78="ja",$AP$78="F2-F3"),VLOOKUP($F78,'Sub-Tab_F'!$C$90:$Q$93,15,0),IF(AND($AS$78="ja",$AP$78="F2-F4"),VLOOKUP($F78,'Sub-Tab_F'!$C$98:$Q$101,15,0),IF(AND($AS$78="ja",$AP$78="F3-F4"),VLOOKUP($F78,'Sub-Tab_F'!$C$106:$Q$109,15,0),0))))))</f>
        <v>0</v>
      </c>
      <c r="O78" s="93">
        <f>IF(AND($AS$79="ja",$AP$79="F1-F2"),VLOOKUP($F78,'Sub-Tab_F'!$C$66:$Q$69,15,0),IF(AND($AS$79="ja",$AP$79="F1-F3"),VLOOKUP($F78,'Sub-Tab_F'!$C$74:$Q$77,15,0),IF(AND($AS$79="ja",$AP$79="F1-F4"),VLOOKUP($F78,'Sub-Tab_F'!$C$82:$Q$85,15,0),IF(AND($AS$79="ja",$AP$79="F2-F3"),VLOOKUP($F78,'Sub-Tab_F'!$C$90:$Q$93,15,0),IF(AND($AS$79="ja",$AP$79="F2-F4"),VLOOKUP($F78,'Sub-Tab_F'!$C$98:$Q$101,15,0),IF(AND($AS$79="ja",$AP$79="F3-F4"),VLOOKUP($F78,'Sub-Tab_F'!$C$106:$Q$109,15,0),0))))))</f>
        <v>0</v>
      </c>
      <c r="P78" s="93">
        <f>0.00072/RANK(I78,I$78:I$81,0)</f>
        <v>7.2000000000000005E-4</v>
      </c>
      <c r="Q78" s="93">
        <f>0.000072/RANK(G78,G$78:G$81,0)</f>
        <v>7.2000000000000002E-5</v>
      </c>
      <c r="R78" s="93">
        <f>J78+SUM(L78:Q78)</f>
        <v>7.9200000000000006E-4</v>
      </c>
      <c r="S78" s="92">
        <f>RANK(R78,R78:R81,0)</f>
        <v>1</v>
      </c>
      <c r="T78" s="93">
        <f>IF(AND($BB$78="ja",$AY$78="F1-F2"),VLOOKUP($F78,'Sub-Tab_F'!$C$66:$Q$69,15,0),IF(AND($BB$78="ja",$AY$78="F1-F3"),VLOOKUP($F78,'Sub-Tab_F'!$C$74:$Q$77,15,0),IF(AND($BB$78="ja",$AY$78="F1-F4"),VLOOKUP($F78,'Sub-Tab_F'!$C$82:$Q$85,15,0),IF(AND($BB$78="ja",$AY$78="F2-F3"),VLOOKUP($F78,'Sub-Tab_F'!$C$90:$Q$93,15,0),IF(AND($BB$78="ja",$AY$78="F2-F4"),VLOOKUP($F78,'Sub-Tab_F'!$C$98:$Q$101,15,0),IF(AND($BB$78="ja",$AY$78="F3-F4"),VLOOKUP($F78,'Sub-Tab_F'!$C$106:$Q$109,15,0),0))))))/1000</f>
        <v>0</v>
      </c>
      <c r="U78" s="93">
        <f>IF(AND($AZ$79="ja",$AY$79="F1-F2"),VLOOKUP($F78,'Sub-Tab_F'!$C$66:$Q$69,15,0),IF(AND($AZ$79="ja",$AY$79="F1-F3"),VLOOKUP($F78,'Sub-Tab_F'!$C$74:$Q$77,15,0),IF(AND($AZ$79="ja",$AY$79="F1-F4"),VLOOKUP($F78,'Sub-Tab_F'!$C$82:$Q$85,15,0),IF(AND($AZ$79="ja",$AY$79="F2-F3"),VLOOKUP($F78,'Sub-Tab_F'!$C$90:$Q$93,15,0),IF(AND($AZ$79="ja",$AY$79="F2-F4"),VLOOKUP($F78,'Sub-Tab_F'!$C$98:$Q$101,15,0),IF(AND($AZ$79="ja",$AY$79="F3-F4"),VLOOKUP($F78,'Sub-Tab_F'!$C$106:$Q$109,15,0),0))))))/1000</f>
        <v>0</v>
      </c>
      <c r="V78" s="93">
        <f>R78+T78+U78</f>
        <v>7.9200000000000006E-4</v>
      </c>
      <c r="W78" s="92">
        <f>RANK(V78,V78:V81,0)</f>
        <v>1</v>
      </c>
      <c r="X78" s="94">
        <f>IF('Tipp-Formular'!$DA$47&lt;1,VLOOKUP(F78,'Tipp-Formular'!$DN$4:$DO$27,2,0),VLOOKUP(F78,'Tipp-Formular'!$DV$24:$DW$27,2,0))</f>
        <v>17</v>
      </c>
      <c r="Y78" s="93">
        <f>0.00000072/RANK(X78,X$78:X$81,0)</f>
        <v>3.5999999999999999E-7</v>
      </c>
      <c r="Z78" s="93">
        <f>L78+M78+N78+O78+P78+Q78+Y78</f>
        <v>7.9236000000000009E-4</v>
      </c>
      <c r="AA78" s="93">
        <f>J78+L78+M78+N78+O78+P78+Q78+T78+Y78</f>
        <v>7.9236000000000009E-4</v>
      </c>
      <c r="AB78" s="92">
        <f>RANK(AA78,AA78:AA81,0)</f>
        <v>2</v>
      </c>
      <c r="AC78" s="93">
        <f>L78+M78+N78+O78+Y78</f>
        <v>3.5999999999999999E-7</v>
      </c>
      <c r="AD78" s="95" t="str">
        <f>IF(AC78&gt;0.2,"1)",IF(AND(AC78&gt;0.02,AC78&lt;0.2),"2)",IF(AND(AC78&gt;0.002,AC78&lt;0.02),"3)",IF(AND(AC78&lt;0.002,S$82=1),"4)",IF(AND(AC78&lt;0.002,S$52=9,S78=1),"5)",IF(AND(AC78&lt;0.002,S$52=9,S78=3),"5)",""))))))</f>
        <v>4)</v>
      </c>
      <c r="AE78" s="95" t="str">
        <f>IF(AC78&gt;0.2,"1)",IF(AND(AC78&gt;0.02,AC78&lt;0.2),"2)",IF(AND(AC78&gt;0.002,AC78&lt;0.02),"3)",IF(AND(AC78&lt;0.002,S$52=16,S78=2),"4)",IF(AND(AC78&lt;0.002,S$52=18,S78=3),"4)",IF(AND(AC78&lt;0.002,S$52=12,S78=1),"4)",""))))))</f>
        <v/>
      </c>
      <c r="AF78" s="95" t="str">
        <f>IF(AND(AC78&lt;0.002,S$52=4,S78=1),"6)",IF(AND(AC78&lt;0.002,S$82=8,S78=2),"6)",""))</f>
        <v/>
      </c>
      <c r="AG78" s="95" t="str">
        <f>IF(AF78="6)",AF78,IF((T78+U78)&gt;0,"3)",IF(AD78="",AE78,AD78)))</f>
        <v>4)</v>
      </c>
      <c r="AH78" s="95" t="str">
        <f>CONCATENATE(AB78,"F")</f>
        <v>2F</v>
      </c>
      <c r="AI78" s="96" t="str">
        <f>F78</f>
        <v>Türkei</v>
      </c>
      <c r="AJ78" s="97">
        <f>3-COUNTIF(K85,0)-COUNTIF(K87,0)-COUNTIF(K89,0)</f>
        <v>0</v>
      </c>
      <c r="AK78" s="705" t="s">
        <v>302</v>
      </c>
      <c r="AM78" s="19" t="str">
        <f>IF(AND(J78=J79,J78&lt;&gt;J80,J78&lt;&gt;J81),"F1-F2",IF(AND(J78=J80,J78&lt;&gt;J79,J78&lt;&gt;J81),"F1-F3",IF(AND(J78=J81,J78&lt;&gt;J79,J78&lt;&gt;J80),"F1-F4","OK")))</f>
        <v>OK</v>
      </c>
      <c r="AN78" s="98">
        <f>MATCH(AM78,AM$78:AM$81,0)</f>
        <v>1</v>
      </c>
      <c r="AO78" s="82" t="str">
        <f>AM78</f>
        <v>OK</v>
      </c>
      <c r="AP78" s="19" t="str">
        <f>VLOOKUP(1,AN$78:AO$81,2,0)</f>
        <v>OK</v>
      </c>
      <c r="AQ78" s="19">
        <f>IF(AP78="OK",0,VLOOKUP(AP78,'Gen-Tab'!F$3:G$99,2,0))</f>
        <v>0</v>
      </c>
      <c r="AR78" s="79" t="s">
        <v>303</v>
      </c>
      <c r="AS78" s="79">
        <f>IF(AQ78=0,0,IF(VLOOKUP(AQ78,'Tipp-Formular'!B$3:K$48,10,0)="X","nein","ja"))</f>
        <v>0</v>
      </c>
      <c r="AU78" s="705" t="s">
        <v>304</v>
      </c>
      <c r="AV78" s="19" t="str">
        <f>IF(AND(S78=S79,S78&lt;&gt;S80,S78&lt;&gt;S81),"F1-F2",IF(AND(S78=S80,S78&lt;&gt;S79,S78&lt;&gt;S81),"F1-F3",IF(AND(S78=S81,S78&lt;&gt;S79,S78&lt;&gt;S80),"F1-F4","OK")))</f>
        <v>OK</v>
      </c>
      <c r="AW78" s="98">
        <f>MATCH(AV78,AV$78:AV$81,0)</f>
        <v>1</v>
      </c>
      <c r="AX78" s="82" t="str">
        <f>AV78</f>
        <v>OK</v>
      </c>
      <c r="AY78" s="19" t="str">
        <f>VLOOKUP(1,AW$78:AX$81,2,0)</f>
        <v>OK</v>
      </c>
      <c r="AZ78" s="19">
        <f>IF(AY78="OK",0,VLOOKUP(AY78,'Gen-Tab'!F$3:G$99,2,0))</f>
        <v>0</v>
      </c>
      <c r="BA78" s="79" t="s">
        <v>303</v>
      </c>
      <c r="BB78" s="79">
        <f>IF(AZ78=0,0,IF(VLOOKUP(AZ78,'Tipp-Formular'!B$3:K$48,10,0)="X","nein","ja"))</f>
        <v>0</v>
      </c>
    </row>
    <row r="79" spans="2:59" ht="13.15" x14ac:dyDescent="0.35">
      <c r="D79" s="79">
        <f>AB79</f>
        <v>4</v>
      </c>
      <c r="E79" s="90" t="s">
        <v>484</v>
      </c>
      <c r="F79" s="91" t="str">
        <f>VLOOKUP(E79,'Gen-Tab'!$Q$3:$S$26,3,0)</f>
        <v>Georgien</v>
      </c>
      <c r="G79" s="79">
        <f>SUMIF($E$85:$E$90,F79,$G$85:$G$90)+SUMIF($F$85:$F$90,F79,$I$85:$I$90)</f>
        <v>0</v>
      </c>
      <c r="H79" s="79">
        <f>SUMIF($E$85:$E$90,F79,$I$85:$I$90)+SUMIF($F$85:$F$90,F79,$G$85:$G$90)</f>
        <v>0</v>
      </c>
      <c r="I79" s="79">
        <f>G79-H79</f>
        <v>0</v>
      </c>
      <c r="J79" s="79">
        <f>SUMIF($E$85:$E$90,F79,$M$85:$M$90)+SUMIF($F$85:$F$90,F79,$N$85:$N$90)</f>
        <v>0</v>
      </c>
      <c r="K79" s="92">
        <f>RANK(J79,J78:J81,0)</f>
        <v>1</v>
      </c>
      <c r="L79" s="93">
        <f>VLOOKUP(F79,'Sub-Tab_F'!C$120:Q$123,15,0)</f>
        <v>0</v>
      </c>
      <c r="M79" s="93">
        <f>IF(OR(AO$77="nein",AO$77="nicht notwendig"),0,IF(AM$77="ohne F4",VLOOKUP(E79,'Sub-Tab_F'!B$6:Q$9,16,0),IF(AM$77="ohne F3",VLOOKUP(E79,'Sub-Tab_F'!B$21:Q$24,16,0),IF(AM$77="ohne F2",VLOOKUP(E79,'Sub-Tab_F'!B$36:Q$39,16,0),IF(AM$77="ohne F1",VLOOKUP(E79,'Sub-Tab_F'!B$51:Q$54,16,0),0)))))</f>
        <v>0</v>
      </c>
      <c r="N79" s="93">
        <f>IF(AND($AS$78="ja",$AP$78="F1-F2"),VLOOKUP($F79,'Sub-Tab_F'!$C$66:$Q$69,15,0),IF(AND($AS$78="ja",$AP$78="F1-F3"),VLOOKUP($F79,'Sub-Tab_F'!$C$74:$Q$77,15,0),IF(AND($AS$78="ja",$AP$78="F1-F4"),VLOOKUP($F79,'Sub-Tab_F'!$C$82:$Q$85,15,0),IF(AND($AS$78="ja",$AP$78="F2-F3"),VLOOKUP($F79,'Sub-Tab_F'!$C$90:$Q$93,15,0),IF(AND($AS$78="ja",$AP$78="F2-F4"),VLOOKUP($F79,'Sub-Tab_F'!$C$98:$Q$101,15,0),IF(AND($AS$78="ja",$AP$78="F3-F4"),VLOOKUP($F79,'Sub-Tab_F'!$C$106:$Q$109,15,0),0))))))</f>
        <v>0</v>
      </c>
      <c r="O79" s="93">
        <f>IF(AND($AS$79="ja",$AP$79="F1-F2"),VLOOKUP($F79,'Sub-Tab_F'!$C$66:$Q$69,15,0),IF(AND($AS$79="ja",$AP$79="F1-F3"),VLOOKUP($F79,'Sub-Tab_F'!$C$74:$Q$77,15,0),IF(AND($AS$79="ja",$AP$79="F1-F4"),VLOOKUP($F79,'Sub-Tab_F'!$C$82:$Q$85,15,0),IF(AND($AS$79="ja",$AP$79="F2-F3"),VLOOKUP($F79,'Sub-Tab_F'!$C$90:$Q$93,15,0),IF(AND($AS$79="ja",$AP$79="F2-F4"),VLOOKUP($F79,'Sub-Tab_F'!$C$98:$Q$101,15,0),IF(AND($AS$79="ja",$AP$79="F3-F4"),VLOOKUP($F79,'Sub-Tab_F'!$C$106:$Q$109,15,0),0))))))</f>
        <v>0</v>
      </c>
      <c r="P79" s="93">
        <f>0.00072/RANK(I79,I$78:I$81,0)</f>
        <v>7.2000000000000005E-4</v>
      </c>
      <c r="Q79" s="93">
        <f>0.000072/RANK(G79,G$78:G$81,0)</f>
        <v>7.2000000000000002E-5</v>
      </c>
      <c r="R79" s="93">
        <f>J79+SUM(L79:Q79)</f>
        <v>7.9200000000000006E-4</v>
      </c>
      <c r="S79" s="92">
        <f>RANK(R79,R78:R81,0)</f>
        <v>1</v>
      </c>
      <c r="T79" s="93">
        <f>IF(AND($BB$78="ja",$AY$78="F1-F2"),VLOOKUP($F79,'Sub-Tab_F'!$C$66:$Q$69,15,0),IF(AND($BB$78="ja",$AY$78="F1-F3"),VLOOKUP($F79,'Sub-Tab_F'!$C$74:$Q$77,15,0),IF(AND($BB$78="ja",$AY$78="F1-F4"),VLOOKUP($F79,'Sub-Tab_F'!$C$82:$Q$85,15,0),IF(AND($BB$78="ja",$AY$78="F2-F3"),VLOOKUP($F79,'Sub-Tab_F'!$C$90:$Q$93,15,0),IF(AND($BB$78="ja",$AY$78="F2-F4"),VLOOKUP($F79,'Sub-Tab_F'!$C$98:$Q$101,15,0),IF(AND($BB$78="ja",$AY$78="F3-F4"),VLOOKUP($F79,'Sub-Tab_F'!$C$106:$Q$109,15,0),0))))))/1000</f>
        <v>0</v>
      </c>
      <c r="U79" s="93">
        <f>IF(AND($AZ$79="ja",$AY$79="F1-F2"),VLOOKUP($F79,'Sub-Tab_F'!$C$66:$Q$69,15,0),IF(AND($AZ$79="ja",$AY$79="F1-F3"),VLOOKUP($F79,'Sub-Tab_F'!$C$74:$Q$77,15,0),IF(AND($AZ$79="ja",$AY$79="F1-F4"),VLOOKUP($F79,'Sub-Tab_F'!$C$82:$Q$85,15,0),IF(AND($AZ$79="ja",$AY$79="F2-F3"),VLOOKUP($F79,'Sub-Tab_F'!$C$90:$Q$93,15,0),IF(AND($AZ$79="ja",$AY$79="F2-F4"),VLOOKUP($F79,'Sub-Tab_F'!$C$98:$Q$101,15,0),IF(AND($AZ$79="ja",$AY$79="F3-F4"),VLOOKUP($F79,'Sub-Tab_F'!$C$106:$Q$109,15,0),0))))))/1000</f>
        <v>0</v>
      </c>
      <c r="V79" s="93">
        <f>R79+T79+U79</f>
        <v>7.9200000000000006E-4</v>
      </c>
      <c r="W79" s="92">
        <f>RANK(V79,V78:V81,0)</f>
        <v>1</v>
      </c>
      <c r="X79" s="94">
        <f>IF('Tipp-Formular'!$DA$47&lt;1,VLOOKUP(F79,'Tipp-Formular'!$DN$4:$DO$27,2,0),VLOOKUP(F79,'Tipp-Formular'!$DV$24:$DW$27,2,0))</f>
        <v>1</v>
      </c>
      <c r="Y79" s="93">
        <f>0.00000072/RANK(X79,X$78:X$81,0)</f>
        <v>1.8E-7</v>
      </c>
      <c r="Z79" s="93">
        <f>L79+M79+N79+O79+P79+Q79+Y79</f>
        <v>7.9218000000000008E-4</v>
      </c>
      <c r="AA79" s="93">
        <f>J79+L79+M79+N79+O79+P79+Q79+T79+Y79</f>
        <v>7.9218000000000008E-4</v>
      </c>
      <c r="AB79" s="92">
        <f>RANK(AA79,AA78:AA81,0)</f>
        <v>4</v>
      </c>
      <c r="AC79" s="93">
        <f>L79+M79+N79+O79+Y79</f>
        <v>1.8E-7</v>
      </c>
      <c r="AD79" s="95" t="str">
        <f>IF(AC79&gt;0.2,"1)",IF(AND(AC79&gt;0.02,AC79&lt;0.2),"2)",IF(AND(AC79&gt;0.002,AC79&lt;0.02),"3)",IF(AND(AC79&lt;0.002,S$82=1),"4)",IF(AND(AC79&lt;0.002,S$52=9,S79=1),"5)",IF(AND(AC79&lt;0.002,S$52=9,S79=3),"5)",""))))))</f>
        <v>4)</v>
      </c>
      <c r="AE79" s="95" t="str">
        <f>IF(AC79&gt;0.2,"1)",IF(AND(AC79&gt;0.02,AC79&lt;0.2),"2)",IF(AND(AC79&gt;0.002,AC79&lt;0.02),"3)",IF(AND(AC79&lt;0.002,S$52=16,S79=2),"4)",IF(AND(AC79&lt;0.002,S$52=18,S79=3),"4)",IF(AND(AC79&lt;0.002,S$52=12,S79=1),"4)",""))))))</f>
        <v/>
      </c>
      <c r="AF79" s="95" t="str">
        <f>IF(AND(AC79&lt;0.002,S$52=4,S79=1),"6)",IF(AND(AC79&lt;0.002,S$82=8,S79=2),"6)",""))</f>
        <v/>
      </c>
      <c r="AG79" s="95" t="str">
        <f>IF(AF79="6)",AF79,IF((T79+U79)&gt;0,"3)",IF(AD79="",AE79,AD79)))</f>
        <v>4)</v>
      </c>
      <c r="AH79" s="95" t="str">
        <f>CONCATENATE(AB79,"F")</f>
        <v>4F</v>
      </c>
      <c r="AI79" s="96" t="str">
        <f>F79</f>
        <v>Georgien</v>
      </c>
      <c r="AJ79" s="97">
        <f>3-COUNTIF(K85,0)-COUNTIF(K88,0)-COUNTIF(K90,0)</f>
        <v>0</v>
      </c>
      <c r="AK79" s="705"/>
      <c r="AM79" s="19" t="str">
        <f>IF(AND(J78=J79,J78&lt;&gt;J80,J78&lt;&gt;J81),"F1-F2",IF(AND(J79=J80,J79&lt;&gt;J81,J79&lt;&gt;J78),"F2-F3",IF(AND(J79=J81,J79&lt;&gt;J80,J79&lt;&gt;J78),"F2-F4","OK")))</f>
        <v>OK</v>
      </c>
      <c r="AN79" s="98">
        <f>MATCH(AM79,AM$78:AM$81,0)</f>
        <v>1</v>
      </c>
      <c r="AO79" s="82" t="str">
        <f>AM79</f>
        <v>OK</v>
      </c>
      <c r="AP79" s="46" t="str">
        <f>IF(AN82&lt;5,VLOOKUP(1,AN$78:AO$81,2,0),IF(AN82&gt;7,VLOOKUP(3,AN$78:AO$81,2,0),VLOOKUP(2,AN$78:AO$81,2,0)))</f>
        <v>OK</v>
      </c>
      <c r="AQ79" s="19">
        <f>IF(AP79="OK",0,VLOOKUP(AP79,'Gen-Tab'!F$3:G$99,2,0))</f>
        <v>0</v>
      </c>
      <c r="AR79" s="79" t="s">
        <v>303</v>
      </c>
      <c r="AS79" s="79">
        <f>IF(AQ79=0,0,IF(VLOOKUP(AQ79,'Tipp-Formular'!B$3:K$48,10,0)="X","nein","ja"))</f>
        <v>0</v>
      </c>
      <c r="AU79" s="705"/>
      <c r="AV79" s="19" t="str">
        <f>IF(AND(S78=S79,S78&lt;&gt;S80,S78&lt;&gt;S81),"F1-F2",IF(AND(S79=S80,S79&lt;&gt;S81,S79&lt;&gt;S78),"F2-F3",IF(AND(S79=S81,S79&lt;&gt;S80,S79&lt;&gt;S78),"F2-F4","OK")))</f>
        <v>OK</v>
      </c>
      <c r="AW79" s="98">
        <f>MATCH(AV79,AV$78:AV$81,0)</f>
        <v>1</v>
      </c>
      <c r="AX79" s="82" t="str">
        <f>AV79</f>
        <v>OK</v>
      </c>
      <c r="AY79" s="46" t="str">
        <f>IF(AW82&lt;5,VLOOKUP(1,AW$78:AX$81,2,0),IF(AW82&gt;7,VLOOKUP(3,AW$78:AX$81,2,0),VLOOKUP(2,AW$78:AX$81,2,0)))</f>
        <v>OK</v>
      </c>
      <c r="AZ79" s="19">
        <f>IF(AY79="OK",0,VLOOKUP(AY79,'Gen-Tab'!F$3:G$99,2,0))</f>
        <v>0</v>
      </c>
      <c r="BA79" s="79" t="s">
        <v>303</v>
      </c>
      <c r="BB79" s="79">
        <f>IF(AZ79=0,0,IF(VLOOKUP(AZ79,'Tipp-Formular'!B$3:K$48,10,0)="X","nein","ja"))</f>
        <v>0</v>
      </c>
    </row>
    <row r="80" spans="2:59" ht="13.15" x14ac:dyDescent="0.35">
      <c r="D80" s="79">
        <f>AB80</f>
        <v>1</v>
      </c>
      <c r="E80" s="90" t="s">
        <v>485</v>
      </c>
      <c r="F80" s="91" t="str">
        <f>VLOOKUP(E80,'Gen-Tab'!$Q$3:$S$26,3,0)</f>
        <v>Portugal</v>
      </c>
      <c r="G80" s="79">
        <f>SUMIF($E$85:$E$90,F80,$G$85:$G$90)+SUMIF($F$85:$F$90,F80,$I$85:$I$90)</f>
        <v>0</v>
      </c>
      <c r="H80" s="79">
        <f>SUMIF($E$85:$E$90,F80,$I$85:$I$90)+SUMIF($F$85:$F$90,F80,$G$85:$G$90)</f>
        <v>0</v>
      </c>
      <c r="I80" s="79">
        <f>G80-H80</f>
        <v>0</v>
      </c>
      <c r="J80" s="79">
        <f>SUMIF($E$85:$E$90,F80,$M$85:$M$90)+SUMIF($F$85:$F$90,F80,$N$85:$N$90)</f>
        <v>0</v>
      </c>
      <c r="K80" s="92">
        <f>RANK(J80,J78:J81,0)</f>
        <v>1</v>
      </c>
      <c r="L80" s="93">
        <f>VLOOKUP(F80,'Sub-Tab_F'!C$120:Q$123,15,0)</f>
        <v>0</v>
      </c>
      <c r="M80" s="93">
        <f>IF(OR(AO$77="nein",AO$77="nicht notwendig"),0,IF(AM$77="ohne F4",VLOOKUP(E80,'Sub-Tab_F'!B$6:Q$9,16,0),IF(AM$77="ohne F3",VLOOKUP(E80,'Sub-Tab_F'!B$21:Q$24,16,0),IF(AM$77="ohne F2",VLOOKUP(E80,'Sub-Tab_F'!B$36:Q$39,16,0),IF(AM$77="ohne F1",VLOOKUP(E80,'Sub-Tab_F'!B$51:Q$54,16,0),0)))))</f>
        <v>0</v>
      </c>
      <c r="N80" s="93">
        <f>IF(AND($AS$78="ja",$AP$78="F1-F2"),VLOOKUP($F80,'Sub-Tab_F'!$C$66:$Q$69,15,0),IF(AND($AS$78="ja",$AP$78="F1-F3"),VLOOKUP($F80,'Sub-Tab_F'!$C$74:$Q$77,15,0),IF(AND($AS$78="ja",$AP$78="F1-F4"),VLOOKUP($F80,'Sub-Tab_F'!$C$82:$Q$85,15,0),IF(AND($AS$78="ja",$AP$78="F2-F3"),VLOOKUP($F80,'Sub-Tab_F'!$C$90:$Q$93,15,0),IF(AND($AS$78="ja",$AP$78="F2-F4"),VLOOKUP($F80,'Sub-Tab_F'!$C$98:$Q$101,15,0),IF(AND($AS$78="ja",$AP$78="F3-F4"),VLOOKUP($F80,'Sub-Tab_F'!$C$106:$Q$109,15,0),0))))))</f>
        <v>0</v>
      </c>
      <c r="O80" s="93">
        <f>IF(AND($AS$79="ja",$AP$79="F1-F2"),VLOOKUP($F80,'Sub-Tab_F'!$C$66:$Q$69,15,0),IF(AND($AS$79="ja",$AP$79="F1-F3"),VLOOKUP($F80,'Sub-Tab_F'!$C$74:$Q$77,15,0),IF(AND($AS$79="ja",$AP$79="F1-F4"),VLOOKUP($F80,'Sub-Tab_F'!$C$82:$Q$85,15,0),IF(AND($AS$79="ja",$AP$79="F2-F3"),VLOOKUP($F80,'Sub-Tab_F'!$C$90:$Q$93,15,0),IF(AND($AS$79="ja",$AP$79="F2-F4"),VLOOKUP($F80,'Sub-Tab_F'!$C$98:$Q$101,15,0),IF(AND($AS$79="ja",$AP$79="F3-F4"),VLOOKUP($F80,'Sub-Tab_F'!$C$106:$Q$109,15,0),0))))))</f>
        <v>0</v>
      </c>
      <c r="P80" s="93">
        <f>0.00072/RANK(I80,I$78:I$81,0)</f>
        <v>7.2000000000000005E-4</v>
      </c>
      <c r="Q80" s="93">
        <f>0.000072/RANK(G80,G$78:G$81,0)</f>
        <v>7.2000000000000002E-5</v>
      </c>
      <c r="R80" s="93">
        <f>J80+SUM(L80:Q80)</f>
        <v>7.9200000000000006E-4</v>
      </c>
      <c r="S80" s="92">
        <f>RANK(R80,R78:R81,0)</f>
        <v>1</v>
      </c>
      <c r="T80" s="93">
        <f>IF(AND($BB$78="ja",$AY$78="F1-F2"),VLOOKUP($F80,'Sub-Tab_F'!$C$66:$Q$69,15,0),IF(AND($BB$78="ja",$AY$78="F1-F3"),VLOOKUP($F80,'Sub-Tab_F'!$C$74:$Q$77,15,0),IF(AND($BB$78="ja",$AY$78="F1-F4"),VLOOKUP($F80,'Sub-Tab_F'!$C$82:$Q$85,15,0),IF(AND($BB$78="ja",$AY$78="F2-F3"),VLOOKUP($F80,'Sub-Tab_F'!$C$90:$Q$93,15,0),IF(AND($BB$78="ja",$AY$78="F2-F4"),VLOOKUP($F80,'Sub-Tab_F'!$C$98:$Q$101,15,0),IF(AND($BB$78="ja",$AY$78="F3-F4"),VLOOKUP($F80,'Sub-Tab_F'!$C$106:$Q$109,15,0),0))))))/1000</f>
        <v>0</v>
      </c>
      <c r="U80" s="93">
        <f>IF(AND($AZ$79="ja",$AY$79="F1-F2"),VLOOKUP($F80,'Sub-Tab_F'!$C$66:$Q$69,15,0),IF(AND($AZ$79="ja",$AY$79="F1-F3"),VLOOKUP($F80,'Sub-Tab_F'!$C$74:$Q$77,15,0),IF(AND($AZ$79="ja",$AY$79="F1-F4"),VLOOKUP($F80,'Sub-Tab_F'!$C$82:$Q$85,15,0),IF(AND($AZ$79="ja",$AY$79="F2-F3"),VLOOKUP($F80,'Sub-Tab_F'!$C$90:$Q$93,15,0),IF(AND($AZ$79="ja",$AY$79="F2-F4"),VLOOKUP($F80,'Sub-Tab_F'!$C$98:$Q$101,15,0),IF(AND($AZ$79="ja",$AY$79="F3-F4"),VLOOKUP($F80,'Sub-Tab_F'!$C$106:$Q$109,15,0),0))))))/1000</f>
        <v>0</v>
      </c>
      <c r="V80" s="93">
        <f>R80+T80+U80</f>
        <v>7.9200000000000006E-4</v>
      </c>
      <c r="W80" s="92">
        <f>RANK(V80,V78:V81,0)</f>
        <v>1</v>
      </c>
      <c r="X80" s="94">
        <f>IF('Tipp-Formular'!$DA$47&lt;1,VLOOKUP(F80,'Tipp-Formular'!$DN$4:$DO$27,2,0),VLOOKUP(F80,'Tipp-Formular'!$DV$24:$DW$27,2,0))</f>
        <v>23</v>
      </c>
      <c r="Y80" s="93">
        <f>0.00000072/RANK(X80,X$78:X$81,0)</f>
        <v>7.1999999999999999E-7</v>
      </c>
      <c r="Z80" s="93">
        <f>L80+M80+N80+O80+P80+Q80+Y80</f>
        <v>7.9272000000000001E-4</v>
      </c>
      <c r="AA80" s="93">
        <f>J80+L80+M80+N80+O80+P80+Q80+T80+Y80</f>
        <v>7.9272000000000001E-4</v>
      </c>
      <c r="AB80" s="92">
        <f>RANK(AA80,AA78:AA81,0)</f>
        <v>1</v>
      </c>
      <c r="AC80" s="93">
        <f>L80+M80+N80+O80+Y80</f>
        <v>7.1999999999999999E-7</v>
      </c>
      <c r="AD80" s="95" t="str">
        <f>IF(AC80&gt;0.2,"1)",IF(AND(AC80&gt;0.02,AC80&lt;0.2),"2)",IF(AND(AC80&gt;0.002,AC80&lt;0.02),"3)",IF(AND(AC80&lt;0.002,S$82=1),"4)",IF(AND(AC80&lt;0.002,S$52=9,S80=1),"5)",IF(AND(AC80&lt;0.002,S$52=9,S80=3),"5)",""))))))</f>
        <v>4)</v>
      </c>
      <c r="AE80" s="95" t="str">
        <f>IF(AC80&gt;0.2,"1)",IF(AND(AC80&gt;0.02,AC80&lt;0.2),"2)",IF(AND(AC80&gt;0.002,AC80&lt;0.02),"3)",IF(AND(AC80&lt;0.002,S$52=16,S80=2),"4)",IF(AND(AC80&lt;0.002,S$52=18,S80=3),"4)",IF(AND(AC80&lt;0.002,S$52=12,S80=1),"4)",""))))))</f>
        <v/>
      </c>
      <c r="AF80" s="95" t="str">
        <f>IF(AND(AC80&lt;0.002,S$52=4,S80=1),"6)",IF(AND(AC80&lt;0.002,S$82=8,S80=2),"6)",""))</f>
        <v/>
      </c>
      <c r="AG80" s="95" t="str">
        <f>IF(AF80="6)",AF80,IF((T80+U80)&gt;0,"3)",IF(AD80="",AE80,AD80)))</f>
        <v>4)</v>
      </c>
      <c r="AH80" s="95" t="str">
        <f>CONCATENATE(AB80,"F")</f>
        <v>1F</v>
      </c>
      <c r="AI80" s="96" t="str">
        <f>F80</f>
        <v>Portugal</v>
      </c>
      <c r="AJ80" s="97">
        <f>3-COUNTIF(K86,0)-COUNTIF(K87,0)-COUNTIF(K90,0)</f>
        <v>0</v>
      </c>
      <c r="AK80" s="705"/>
      <c r="AM80" s="19" t="str">
        <f>IF(AND(J78=J80,J78&lt;&gt;J79,J78&lt;&gt;J81),"F1-F3",IF(AND(J79=J80,J79&lt;&gt;J81,J79&lt;&gt;J78),"F2-F3",IF(AND(J80=J81,J80&lt;&gt;J78,J80&lt;&gt;J79),"F3-F4","OK")))</f>
        <v>OK</v>
      </c>
      <c r="AN80" s="98">
        <f>MATCH(AM80,AM$78:AM$81,0)</f>
        <v>1</v>
      </c>
      <c r="AO80" s="82" t="str">
        <f>AM80</f>
        <v>OK</v>
      </c>
      <c r="AU80" s="705"/>
      <c r="AV80" s="19" t="str">
        <f>IF(AND(S78=S80,S78&lt;&gt;S79,S78&lt;&gt;S81),"F1-F3",IF(AND(S79=S80,S79&lt;&gt;S81,S79&lt;&gt;S78),"F2-F3",IF(AND(S80=S81,S80&lt;&gt;S78,S80&lt;&gt;S79),"F3-F4","OK")))</f>
        <v>OK</v>
      </c>
      <c r="AW80" s="98">
        <f>MATCH(AV80,AV$78:AV$81,0)</f>
        <v>1</v>
      </c>
      <c r="AX80" s="82" t="str">
        <f>AV80</f>
        <v>OK</v>
      </c>
    </row>
    <row r="81" spans="2:50" ht="13.15" x14ac:dyDescent="0.35">
      <c r="D81" s="79">
        <f>AB81</f>
        <v>3</v>
      </c>
      <c r="E81" s="90" t="s">
        <v>486</v>
      </c>
      <c r="F81" s="91" t="str">
        <f>VLOOKUP(E81,'Gen-Tab'!$Q$3:$S$26,3,0)</f>
        <v>Tschechien</v>
      </c>
      <c r="G81" s="79">
        <f>SUMIF($E$85:$E$90,F81,$G$85:$G$90)+SUMIF($F$85:$F$90,F81,$I$85:$I$90)</f>
        <v>0</v>
      </c>
      <c r="H81" s="79">
        <f>SUMIF($E$85:$E$90,F81,$I$85:$I$90)+SUMIF($F$85:$F$90,F81,$G$85:$G$90)</f>
        <v>0</v>
      </c>
      <c r="I81" s="79">
        <f>G81-H81</f>
        <v>0</v>
      </c>
      <c r="J81" s="79">
        <f>SUMIF($E$85:$E$90,F81,$M$85:$M$90)+SUMIF($F$85:$F$90,F81,$N$85:$N$90)</f>
        <v>0</v>
      </c>
      <c r="K81" s="92">
        <f>RANK(J81,J78:J81,0)</f>
        <v>1</v>
      </c>
      <c r="L81" s="99">
        <f>VLOOKUP(F81,'Sub-Tab_F'!C$120:Q$123,15,0)</f>
        <v>0</v>
      </c>
      <c r="M81" s="99">
        <f>IF(OR(AO$77="nein",AO$77="nicht notwendig"),0,IF(AM$77="ohne F4",VLOOKUP(E81,'Sub-Tab_F'!B$6:Q$9,16,0),IF(AM$77="ohne F3",VLOOKUP(E81,'Sub-Tab_F'!B$21:Q$24,16,0),IF(AM$77="ohne F2",VLOOKUP(E81,'Sub-Tab_F'!B$36:Q$39,16,0),IF(AM$77="ohne F1",VLOOKUP(E81,'Sub-Tab_F'!B$51:Q$54,16,0),0)))))</f>
        <v>0</v>
      </c>
      <c r="N81" s="99">
        <f>IF(AND($AS$78="ja",$AP$78="F1-F2"),VLOOKUP($F81,'Sub-Tab_F'!$C$66:$Q$69,15,0),IF(AND($AS$78="ja",$AP$78="F1-F3"),VLOOKUP($F81,'Sub-Tab_F'!$C$74:$Q$77,15,0),IF(AND($AS$78="ja",$AP$78="F1-F4"),VLOOKUP($F81,'Sub-Tab_F'!$C$82:$Q$85,15,0),IF(AND($AS$78="ja",$AP$78="F2-F3"),VLOOKUP($F81,'Sub-Tab_F'!$C$90:$Q$93,15,0),IF(AND($AS$78="ja",$AP$78="F2-F4"),VLOOKUP($F81,'Sub-Tab_F'!$C$98:$Q$101,15,0),IF(AND($AS$78="ja",$AP$78="F3-F4"),VLOOKUP($F81,'Sub-Tab_F'!$C$106:$Q$109,15,0),0))))))</f>
        <v>0</v>
      </c>
      <c r="O81" s="99">
        <f>IF(AND($AS$79="ja",$AP$79="F1-F2"),VLOOKUP($F81,'Sub-Tab_F'!$C$66:$Q$69,15,0),IF(AND($AS$79="ja",$AP$79="F1-F3"),VLOOKUP($F81,'Sub-Tab_F'!$C$74:$Q$77,15,0),IF(AND($AS$79="ja",$AP$79="F1-F4"),VLOOKUP($F81,'Sub-Tab_F'!$C$82:$Q$85,15,0),IF(AND($AS$79="ja",$AP$79="F2-F3"),VLOOKUP($F81,'Sub-Tab_F'!$C$90:$Q$93,15,0),IF(AND($AS$79="ja",$AP$79="F2-F4"),VLOOKUP($F81,'Sub-Tab_F'!$C$98:$Q$101,15,0),IF(AND($AS$79="ja",$AP$79="F3-F4"),VLOOKUP($F81,'Sub-Tab_F'!$C$106:$Q$109,15,0),0))))))</f>
        <v>0</v>
      </c>
      <c r="P81" s="99">
        <f>0.00072/RANK(I81,I$78:I$81,0)</f>
        <v>7.2000000000000005E-4</v>
      </c>
      <c r="Q81" s="99">
        <f>0.000072/RANK(G81,G$78:G$81,0)</f>
        <v>7.2000000000000002E-5</v>
      </c>
      <c r="R81" s="99">
        <f>J81+SUM(L81:Q81)</f>
        <v>7.9200000000000006E-4</v>
      </c>
      <c r="S81" s="100">
        <f>RANK(R81,R78:R81,0)</f>
        <v>1</v>
      </c>
      <c r="T81" s="99">
        <f>IF(AND($BB$78="ja",$AY$78="F1-F2"),VLOOKUP($F81,'Sub-Tab_F'!$C$66:$Q$69,15,0),IF(AND($BB$78="ja",$AY$78="F1-F3"),VLOOKUP($F81,'Sub-Tab_F'!$C$74:$Q$77,15,0),IF(AND($BB$78="ja",$AY$78="F1-F4"),VLOOKUP($F81,'Sub-Tab_F'!$C$82:$Q$85,15,0),IF(AND($BB$78="ja",$AY$78="F2-F3"),VLOOKUP($F81,'Sub-Tab_F'!$C$90:$Q$93,15,0),IF(AND($BB$78="ja",$AY$78="F2-F4"),VLOOKUP($F81,'Sub-Tab_F'!$C$98:$Q$101,15,0),IF(AND($BB$78="ja",$AY$78="F3-F4"),VLOOKUP($F81,'Sub-Tab_F'!$C$106:$Q$109,15,0),0))))))/1000</f>
        <v>0</v>
      </c>
      <c r="U81" s="99">
        <f>IF(AND($AZ$79="ja",$AY$79="F1-F2"),VLOOKUP($F81,'Sub-Tab_F'!$C$66:$Q$69,15,0),IF(AND($AZ$79="ja",$AY$79="F1-F3"),VLOOKUP($F81,'Sub-Tab_F'!$C$74:$Q$77,15,0),IF(AND($AZ$79="ja",$AY$79="F1-F4"),VLOOKUP($F81,'Sub-Tab_F'!$C$82:$Q$85,15,0),IF(AND($AZ$79="ja",$AY$79="F2-F3"),VLOOKUP($F81,'Sub-Tab_F'!$C$90:$Q$93,15,0),IF(AND($AZ$79="ja",$AY$79="F2-F4"),VLOOKUP($F81,'Sub-Tab_F'!$C$98:$Q$101,15,0),IF(AND($AZ$79="ja",$AY$79="F3-F4"),VLOOKUP($F81,'Sub-Tab_F'!$C$106:$Q$109,15,0),0))))))/1000</f>
        <v>0</v>
      </c>
      <c r="V81" s="99">
        <f>R81+T81+U81</f>
        <v>7.9200000000000006E-4</v>
      </c>
      <c r="W81" s="100">
        <f>RANK(V81,V78:V81,0)</f>
        <v>1</v>
      </c>
      <c r="X81" s="101">
        <f>IF('Tipp-Formular'!$DA$47&lt;1,VLOOKUP(F81,'Tipp-Formular'!$DN$4:$DO$27,2,0),VLOOKUP(F81,'Tipp-Formular'!$DV$24:$DW$27,2,0))</f>
        <v>7</v>
      </c>
      <c r="Y81" s="99">
        <f>0.00000072/RANK(X81,X$78:X$81,0)</f>
        <v>2.3999999999999998E-7</v>
      </c>
      <c r="Z81" s="99">
        <f>L81+M81+N81+O81+P81+Q81+Y81</f>
        <v>7.9224000000000004E-4</v>
      </c>
      <c r="AA81" s="99">
        <f>J81+L81+M81+N81+O81+P81+Q81+T81+Y81</f>
        <v>7.9224000000000004E-4</v>
      </c>
      <c r="AB81" s="100">
        <f>RANK(AA81,AA78:AA81,0)</f>
        <v>3</v>
      </c>
      <c r="AC81" s="93">
        <f>L81+M81+N81+O81+Y81</f>
        <v>2.3999999999999998E-7</v>
      </c>
      <c r="AD81" s="95" t="str">
        <f>IF(AC81&gt;0.2,"1)",IF(AND(AC81&gt;0.02,AC81&lt;0.2),"2)",IF(AND(AC81&gt;0.002,AC81&lt;0.02),"3)",IF(AND(AC81&lt;0.002,S$82=1),"4)",IF(AND(AC81&lt;0.002,S$52=9,S81=1),"5)",IF(AND(AC81&lt;0.002,S$52=9,S81=3),"5)",""))))))</f>
        <v>4)</v>
      </c>
      <c r="AE81" s="95" t="str">
        <f>IF(AC81&gt;0.2,"1)",IF(AND(AC81&gt;0.02,AC81&lt;0.2),"2)",IF(AND(AC81&gt;0.002,AC81&lt;0.02),"3)",IF(AND(AC81&lt;0.002,S$52=16,S81=2),"4)",IF(AND(AC81&lt;0.002,S$52=18,S81=3),"4)",IF(AND(AC81&lt;0.002,S$52=12,S81=1),"4)",""))))))</f>
        <v/>
      </c>
      <c r="AF81" s="95" t="str">
        <f>IF(AND(AC81&lt;0.002,S$52=4,S81=1),"6)",IF(AND(AC81&lt;0.002,S$82=8,S81=2),"6)",""))</f>
        <v/>
      </c>
      <c r="AG81" s="95" t="str">
        <f>IF(AF81="6)",AF81,IF((T81+U81)&gt;0,"3)",IF(AD81="",AE81,AD81)))</f>
        <v>4)</v>
      </c>
      <c r="AH81" s="95" t="str">
        <f>CONCATENATE(AB81,"F")</f>
        <v>3F</v>
      </c>
      <c r="AI81" s="96" t="str">
        <f>F81</f>
        <v>Tschechien</v>
      </c>
      <c r="AJ81" s="102">
        <f>3-COUNTIF(K86,0)-COUNTIF(K88,0)-COUNTIF(K89,0)</f>
        <v>0</v>
      </c>
      <c r="AK81" s="705"/>
      <c r="AM81" s="19" t="str">
        <f>IF(AND(J78=J81,J78&lt;&gt;J79,J78&lt;&gt;J80),"F1-F4",IF(AND(J79=J81,J79&lt;&gt;J80,J79&lt;&gt;J78),"F2-F4",IF(AND(J80=J81,J80&lt;&gt;J78,J80&lt;&gt;J79),"F3-F4","OK")))</f>
        <v>OK</v>
      </c>
      <c r="AN81" s="103">
        <f>MATCH(AM81,AM$78:AM$81,0)</f>
        <v>1</v>
      </c>
      <c r="AO81" s="82" t="str">
        <f>AM81</f>
        <v>OK</v>
      </c>
      <c r="AU81" s="705"/>
      <c r="AV81" s="19" t="str">
        <f>IF(AND(S78=S81,S78&lt;&gt;S79,S78&lt;&gt;S80),"F1-F4",IF(AND(S79=S81,S79&lt;&gt;S80,S79&lt;&gt;S78),"F2-F4",IF(AND(S80=S81,S80&lt;&gt;S78,S80&lt;&gt;S79),"F3-F4","OK")))</f>
        <v>OK</v>
      </c>
      <c r="AW81" s="103">
        <f>MATCH(AV81,AV$78:AV$81,0)</f>
        <v>1</v>
      </c>
      <c r="AX81" s="82" t="str">
        <f>AV81</f>
        <v>OK</v>
      </c>
    </row>
    <row r="82" spans="2:50" ht="13.15" x14ac:dyDescent="0.35">
      <c r="E82" s="104"/>
      <c r="L82" s="93">
        <f t="shared" ref="L82:Q82" si="20">SUM(L78:L81)</f>
        <v>0</v>
      </c>
      <c r="M82" s="93">
        <f t="shared" si="20"/>
        <v>0</v>
      </c>
      <c r="N82" s="93">
        <f t="shared" si="20"/>
        <v>0</v>
      </c>
      <c r="O82" s="93">
        <f t="shared" si="20"/>
        <v>0</v>
      </c>
      <c r="P82" s="93">
        <f t="shared" si="20"/>
        <v>2.8800000000000002E-3</v>
      </c>
      <c r="Q82" s="93">
        <f t="shared" si="20"/>
        <v>2.8800000000000001E-4</v>
      </c>
      <c r="R82" s="93"/>
      <c r="S82" s="93">
        <f>S78*S79*S80*S81</f>
        <v>1</v>
      </c>
      <c r="T82" s="93"/>
      <c r="U82" s="93"/>
      <c r="V82" s="93"/>
      <c r="W82" s="93">
        <f>W78*W79*W80*W81</f>
        <v>1</v>
      </c>
      <c r="X82" s="93"/>
      <c r="Y82" s="93">
        <f>SUM(Y78:Y81)</f>
        <v>1.5E-6</v>
      </c>
      <c r="Z82" s="93"/>
      <c r="AA82" s="105"/>
      <c r="AB82" s="79">
        <f>SUM(AB78:AB81)</f>
        <v>10</v>
      </c>
      <c r="AJ82" s="97">
        <f>SUM(AJ78:AJ81)</f>
        <v>0</v>
      </c>
      <c r="AK82" s="106"/>
      <c r="AN82" s="82">
        <f>SUM(AN78:AN81)</f>
        <v>4</v>
      </c>
      <c r="AU82" s="106"/>
      <c r="AW82" s="82">
        <f>SUM(AW78:AW81)</f>
        <v>4</v>
      </c>
    </row>
    <row r="83" spans="2:50" ht="13.15" x14ac:dyDescent="0.35">
      <c r="M83" s="105"/>
      <c r="N83" s="105"/>
      <c r="O83" s="105"/>
      <c r="P83" s="105"/>
      <c r="Q83" s="105"/>
      <c r="R83" s="105"/>
      <c r="S83" s="93"/>
      <c r="T83" s="93"/>
      <c r="U83" s="93"/>
      <c r="V83" s="93"/>
      <c r="W83" s="93"/>
      <c r="X83" s="105"/>
      <c r="Y83" s="105"/>
      <c r="Z83" s="105"/>
      <c r="AA83" s="105"/>
      <c r="AJ83" s="105"/>
      <c r="AK83" s="106"/>
      <c r="AU83" s="106"/>
    </row>
    <row r="84" spans="2:50" ht="13.15" x14ac:dyDescent="0.35">
      <c r="G84" s="91"/>
      <c r="H84" s="91"/>
      <c r="J84" s="84"/>
      <c r="L84" s="84"/>
      <c r="M84" s="91"/>
      <c r="N84" s="91"/>
      <c r="O84" s="91"/>
      <c r="P84" s="91"/>
      <c r="Q84" s="91"/>
      <c r="R84" s="91"/>
      <c r="S84" s="91"/>
      <c r="T84" s="91"/>
      <c r="U84" s="91"/>
      <c r="V84" s="91"/>
      <c r="W84" s="91"/>
      <c r="X84" s="91"/>
      <c r="Y84" s="91"/>
      <c r="Z84" s="91"/>
      <c r="AA84" s="91"/>
      <c r="AJ84" s="91"/>
      <c r="AK84" s="106"/>
      <c r="AU84" s="106"/>
    </row>
    <row r="85" spans="2:50" ht="13.15" x14ac:dyDescent="0.35">
      <c r="B85" s="90">
        <v>11</v>
      </c>
      <c r="C85" s="79" t="str">
        <f>VLOOKUP(B85,'Gen-Tab'!$B$3:$D$38,2,0)</f>
        <v>F1</v>
      </c>
      <c r="D85" s="79" t="str">
        <f>VLOOKUP(B85,'Gen-Tab'!$B$3:$D$38,3,0)</f>
        <v>F2</v>
      </c>
      <c r="E85" s="79" t="str">
        <f>VLOOKUP(C85,'Gen-Tab'!$Q$3:$S$26,3,0)</f>
        <v>Türkei</v>
      </c>
      <c r="F85" s="79" t="str">
        <f>VLOOKUP(D85,'Gen-Tab'!$Q$3:$S$26,3,0)</f>
        <v>Georgien</v>
      </c>
      <c r="G85" s="19">
        <f>IF(R85=0,0,VLOOKUP(B85,'Tipp-Formular'!$B$2:$I$48,6,0))</f>
        <v>0</v>
      </c>
      <c r="H85" s="79" t="s">
        <v>54</v>
      </c>
      <c r="I85" s="19">
        <f>IF(R85=0,0,VLOOKUP(B85,'Tipp-Formular'!$B$2:$I$48,8,0))</f>
        <v>0</v>
      </c>
      <c r="J85" s="84"/>
      <c r="K85" s="79">
        <f t="shared" ref="K85:K90" si="21">IF(R85=0,0,IF(G85&gt;I85,1,IF(G85&lt;I85,2,"X")))</f>
        <v>0</v>
      </c>
      <c r="L85" s="84"/>
      <c r="M85" s="79">
        <f t="shared" ref="M85:M90" si="22">IF(R85=0,0,IF(G85&gt;I85,3,IF(G85=I85,1,0)))</f>
        <v>0</v>
      </c>
      <c r="N85" s="79">
        <f t="shared" ref="N85:N90" si="23">IF(R85=0,0,IF(M85=3,0,IF(M85=1,1,3)))</f>
        <v>0</v>
      </c>
      <c r="O85" s="79"/>
      <c r="P85" s="79"/>
      <c r="Q85" s="79"/>
      <c r="R85" s="79">
        <f>VLOOKUP(B85,'Tipp-Formular'!$B$3:$L$48,11,0)</f>
        <v>0</v>
      </c>
      <c r="S85" s="79"/>
      <c r="T85" s="79"/>
      <c r="U85" s="79"/>
      <c r="V85" s="79"/>
      <c r="W85" s="79"/>
      <c r="X85" s="79"/>
      <c r="Y85" s="79"/>
      <c r="Z85" s="79"/>
      <c r="AA85" s="79"/>
      <c r="AJ85" s="79"/>
      <c r="AK85" s="106"/>
      <c r="AU85" s="106"/>
    </row>
    <row r="86" spans="2:50" ht="13.15" x14ac:dyDescent="0.35">
      <c r="B86" s="90">
        <v>12</v>
      </c>
      <c r="C86" s="79" t="str">
        <f>VLOOKUP(B86,'Gen-Tab'!$B$3:$D$38,2,0)</f>
        <v>F3</v>
      </c>
      <c r="D86" s="79" t="str">
        <f>VLOOKUP(B86,'Gen-Tab'!$B$3:$D$38,3,0)</f>
        <v>F4</v>
      </c>
      <c r="E86" s="79" t="str">
        <f>VLOOKUP(C86,'Gen-Tab'!$Q$3:$S$26,3,0)</f>
        <v>Portugal</v>
      </c>
      <c r="F86" s="79" t="str">
        <f>VLOOKUP(D86,'Gen-Tab'!$Q$3:$S$26,3,0)</f>
        <v>Tschechien</v>
      </c>
      <c r="G86" s="19">
        <f>IF(R86=0,0,VLOOKUP(B86,'Tipp-Formular'!$B$2:$I$48,6,0))</f>
        <v>0</v>
      </c>
      <c r="H86" s="79" t="s">
        <v>54</v>
      </c>
      <c r="I86" s="19">
        <f>IF(R86=0,0,VLOOKUP(B86,'Tipp-Formular'!$B$2:$I$48,8,0))</f>
        <v>0</v>
      </c>
      <c r="J86" s="84"/>
      <c r="K86" s="79">
        <f t="shared" si="21"/>
        <v>0</v>
      </c>
      <c r="L86" s="84"/>
      <c r="M86" s="79">
        <f t="shared" si="22"/>
        <v>0</v>
      </c>
      <c r="N86" s="79">
        <f t="shared" si="23"/>
        <v>0</v>
      </c>
      <c r="O86" s="79"/>
      <c r="P86" s="79"/>
      <c r="Q86" s="79"/>
      <c r="R86" s="79">
        <f>VLOOKUP(B86,'Tipp-Formular'!$B$3:$L$48,11,0)</f>
        <v>0</v>
      </c>
      <c r="S86" s="79"/>
      <c r="T86" s="79"/>
      <c r="U86" s="79"/>
      <c r="V86" s="79"/>
      <c r="W86" s="79"/>
      <c r="X86" s="79"/>
      <c r="Y86" s="79"/>
      <c r="Z86" s="79"/>
      <c r="AA86" s="79"/>
      <c r="AJ86" s="79"/>
      <c r="AK86" s="106"/>
      <c r="AU86" s="106"/>
    </row>
    <row r="87" spans="2:50" ht="13.15" x14ac:dyDescent="0.35">
      <c r="B87" s="90">
        <v>23</v>
      </c>
      <c r="C87" s="79" t="str">
        <f>VLOOKUP(B87,'Gen-Tab'!$B$3:$D$38,2,0)</f>
        <v>F1</v>
      </c>
      <c r="D87" s="79" t="str">
        <f>VLOOKUP(B87,'Gen-Tab'!$B$3:$D$38,3,0)</f>
        <v>F3</v>
      </c>
      <c r="E87" s="79" t="str">
        <f>VLOOKUP(C87,'Gen-Tab'!$Q$3:$S$26,3,0)</f>
        <v>Türkei</v>
      </c>
      <c r="F87" s="79" t="str">
        <f>VLOOKUP(D87,'Gen-Tab'!$Q$3:$S$26,3,0)</f>
        <v>Portugal</v>
      </c>
      <c r="G87" s="19">
        <f>IF(R87=0,0,VLOOKUP(B87,'Tipp-Formular'!$B$2:$I$48,6,0))</f>
        <v>0</v>
      </c>
      <c r="H87" s="79" t="s">
        <v>54</v>
      </c>
      <c r="I87" s="19">
        <f>IF(R87=0,0,VLOOKUP(B87,'Tipp-Formular'!$B$2:$I$48,8,0))</f>
        <v>0</v>
      </c>
      <c r="J87" s="84"/>
      <c r="K87" s="79">
        <f t="shared" si="21"/>
        <v>0</v>
      </c>
      <c r="L87" s="84"/>
      <c r="M87" s="79">
        <f t="shared" si="22"/>
        <v>0</v>
      </c>
      <c r="N87" s="79">
        <f t="shared" si="23"/>
        <v>0</v>
      </c>
      <c r="O87" s="79"/>
      <c r="P87" s="79"/>
      <c r="Q87" s="79"/>
      <c r="R87" s="79">
        <f>VLOOKUP(B87,'Tipp-Formular'!$B$3:$L$48,11,0)</f>
        <v>0</v>
      </c>
      <c r="S87" s="79"/>
      <c r="T87" s="79"/>
      <c r="U87" s="79"/>
      <c r="V87" s="79"/>
      <c r="W87" s="79"/>
      <c r="X87" s="79"/>
      <c r="Y87" s="79"/>
      <c r="Z87" s="79"/>
      <c r="AA87" s="79"/>
      <c r="AJ87" s="79"/>
      <c r="AK87" s="106"/>
      <c r="AU87" s="106"/>
    </row>
    <row r="88" spans="2:50" x14ac:dyDescent="0.35">
      <c r="B88" s="90">
        <v>24</v>
      </c>
      <c r="C88" s="79" t="str">
        <f>VLOOKUP(B88,'Gen-Tab'!$B$3:$D$38,2,0)</f>
        <v>F2</v>
      </c>
      <c r="D88" s="79" t="str">
        <f>VLOOKUP(B88,'Gen-Tab'!$B$3:$D$38,3,0)</f>
        <v>F4</v>
      </c>
      <c r="E88" s="79" t="str">
        <f>VLOOKUP(C88,'Gen-Tab'!$Q$3:$S$26,3,0)</f>
        <v>Georgien</v>
      </c>
      <c r="F88" s="79" t="str">
        <f>VLOOKUP(D88,'Gen-Tab'!$Q$3:$S$26,3,0)</f>
        <v>Tschechien</v>
      </c>
      <c r="G88" s="19">
        <f>IF(R88=0,0,VLOOKUP(B88,'Tipp-Formular'!$B$2:$I$48,6,0))</f>
        <v>0</v>
      </c>
      <c r="H88" s="79" t="s">
        <v>54</v>
      </c>
      <c r="I88" s="19">
        <f>IF(R88=0,0,VLOOKUP(B88,'Tipp-Formular'!$B$2:$I$48,8,0))</f>
        <v>0</v>
      </c>
      <c r="J88" s="84"/>
      <c r="K88" s="79">
        <f t="shared" si="21"/>
        <v>0</v>
      </c>
      <c r="L88" s="84"/>
      <c r="M88" s="79">
        <f t="shared" si="22"/>
        <v>0</v>
      </c>
      <c r="N88" s="79">
        <f t="shared" si="23"/>
        <v>0</v>
      </c>
      <c r="O88" s="79"/>
      <c r="P88" s="79"/>
      <c r="Q88" s="79"/>
      <c r="R88" s="79">
        <f>VLOOKUP(B88,'Tipp-Formular'!$B$3:$L$48,11,0)</f>
        <v>0</v>
      </c>
      <c r="S88" s="79"/>
      <c r="T88" s="79"/>
      <c r="U88" s="79"/>
      <c r="V88" s="79"/>
      <c r="W88" s="79"/>
      <c r="X88" s="79"/>
      <c r="Y88" s="79"/>
      <c r="Z88" s="79"/>
      <c r="AA88" s="79"/>
      <c r="AJ88" s="79"/>
      <c r="AK88" s="106"/>
      <c r="AL88" s="107" t="s">
        <v>305</v>
      </c>
      <c r="AU88" s="106"/>
    </row>
    <row r="89" spans="2:50" ht="13.15" x14ac:dyDescent="0.35">
      <c r="B89" s="90">
        <v>35</v>
      </c>
      <c r="C89" s="79" t="str">
        <f>VLOOKUP(B89,'Gen-Tab'!$B$3:$D$38,2,0)</f>
        <v>F2</v>
      </c>
      <c r="D89" s="79" t="str">
        <f>VLOOKUP(B89,'Gen-Tab'!$B$3:$D$38,3,0)</f>
        <v>F3</v>
      </c>
      <c r="E89" s="79" t="str">
        <f>VLOOKUP(C89,'Gen-Tab'!$Q$3:$S$26,3,0)</f>
        <v>Georgien</v>
      </c>
      <c r="F89" s="79" t="str">
        <f>VLOOKUP(D89,'Gen-Tab'!$Q$3:$S$26,3,0)</f>
        <v>Portugal</v>
      </c>
      <c r="G89" s="19">
        <f>IF(R89=0,0,VLOOKUP(B89,'Tipp-Formular'!$B$2:$I$48,6,0))</f>
        <v>0</v>
      </c>
      <c r="H89" s="79" t="s">
        <v>54</v>
      </c>
      <c r="I89" s="19">
        <f>IF(R89=0,0,VLOOKUP(B89,'Tipp-Formular'!$B$2:$I$48,8,0))</f>
        <v>0</v>
      </c>
      <c r="J89" s="84"/>
      <c r="K89" s="79">
        <f t="shared" si="21"/>
        <v>0</v>
      </c>
      <c r="L89" s="84"/>
      <c r="M89" s="79">
        <f t="shared" si="22"/>
        <v>0</v>
      </c>
      <c r="N89" s="79">
        <f t="shared" si="23"/>
        <v>0</v>
      </c>
      <c r="O89" s="79"/>
      <c r="P89" s="79"/>
      <c r="Q89" s="79"/>
      <c r="R89" s="79">
        <f>VLOOKUP(B89,'Tipp-Formular'!$B$3:$L$48,11,0)</f>
        <v>0</v>
      </c>
      <c r="S89" s="79"/>
      <c r="T89" s="79"/>
      <c r="U89" s="79"/>
      <c r="V89" s="79"/>
      <c r="W89" s="79"/>
      <c r="X89" s="79"/>
      <c r="Y89" s="79"/>
      <c r="Z89" s="79"/>
      <c r="AA89" s="79"/>
      <c r="AJ89" s="79"/>
      <c r="AK89" s="106"/>
      <c r="AL89" s="79">
        <f>VLOOKUP(B89,'Tipp-Formular'!B$2:R$99,16,0)</f>
        <v>0</v>
      </c>
      <c r="AU89" s="106"/>
    </row>
    <row r="90" spans="2:50" ht="13.15" x14ac:dyDescent="0.35">
      <c r="B90" s="90">
        <v>36</v>
      </c>
      <c r="C90" s="79" t="str">
        <f>VLOOKUP(B90,'Gen-Tab'!$B$3:$D$38,2,0)</f>
        <v>F4</v>
      </c>
      <c r="D90" s="79" t="str">
        <f>VLOOKUP(B90,'Gen-Tab'!$B$3:$D$38,3,0)</f>
        <v>F1</v>
      </c>
      <c r="E90" s="79" t="str">
        <f>VLOOKUP(C90,'Gen-Tab'!$Q$3:$S$26,3,0)</f>
        <v>Tschechien</v>
      </c>
      <c r="F90" s="79" t="str">
        <f>VLOOKUP(D90,'Gen-Tab'!$Q$3:$S$26,3,0)</f>
        <v>Türkei</v>
      </c>
      <c r="G90" s="19">
        <f>IF(R90=0,0,VLOOKUP(B90,'Tipp-Formular'!$B$2:$I$48,6,0))</f>
        <v>0</v>
      </c>
      <c r="H90" s="79" t="s">
        <v>54</v>
      </c>
      <c r="I90" s="19">
        <f>IF(R90=0,0,VLOOKUP(B90,'Tipp-Formular'!$B$2:$I$48,8,0))</f>
        <v>0</v>
      </c>
      <c r="J90" s="84"/>
      <c r="K90" s="79">
        <f t="shared" si="21"/>
        <v>0</v>
      </c>
      <c r="L90" s="84"/>
      <c r="M90" s="79">
        <f t="shared" si="22"/>
        <v>0</v>
      </c>
      <c r="N90" s="79">
        <f t="shared" si="23"/>
        <v>0</v>
      </c>
      <c r="O90" s="79"/>
      <c r="P90" s="79"/>
      <c r="Q90" s="79"/>
      <c r="R90" s="79">
        <f>VLOOKUP(B90,'Tipp-Formular'!$B$3:$L$48,11,0)</f>
        <v>0</v>
      </c>
      <c r="S90" s="79"/>
      <c r="T90" s="79"/>
      <c r="U90" s="79"/>
      <c r="V90" s="79"/>
      <c r="W90" s="79"/>
      <c r="X90" s="79"/>
      <c r="Y90" s="79"/>
      <c r="Z90" s="79"/>
      <c r="AA90" s="79"/>
      <c r="AJ90" s="79"/>
      <c r="AK90" s="106"/>
      <c r="AL90" s="79">
        <f>VLOOKUP(B90,'Tipp-Formular'!B$2:R$99,16,0)</f>
        <v>0</v>
      </c>
      <c r="AU90" s="106"/>
    </row>
    <row r="91" spans="2:50" ht="13.15" x14ac:dyDescent="0.35">
      <c r="K91" s="113"/>
      <c r="L91" s="113"/>
      <c r="M91" s="105"/>
      <c r="N91" s="105"/>
      <c r="O91" s="105"/>
      <c r="P91" s="105"/>
      <c r="Q91" s="105"/>
      <c r="R91" s="105"/>
      <c r="S91" s="105"/>
      <c r="T91" s="105"/>
      <c r="U91" s="105"/>
      <c r="V91" s="105"/>
      <c r="W91" s="105"/>
      <c r="X91" s="105"/>
      <c r="Y91" s="105"/>
      <c r="Z91" s="105"/>
      <c r="AA91" s="105"/>
      <c r="AB91" s="113"/>
      <c r="AC91" s="113"/>
      <c r="AD91" s="113"/>
      <c r="AE91" s="113"/>
      <c r="AF91" s="113"/>
      <c r="AG91" s="113"/>
      <c r="AH91" s="113"/>
      <c r="AI91" s="113"/>
      <c r="AJ91" s="105"/>
      <c r="AK91" s="106"/>
      <c r="AM91" s="112"/>
      <c r="AN91" s="114"/>
      <c r="AU91" s="106"/>
      <c r="AV91" s="112"/>
      <c r="AW91" s="114"/>
    </row>
    <row r="94" spans="2:50" ht="65.099999999999994" customHeight="1" x14ac:dyDescent="0.35">
      <c r="E94" s="256" t="s">
        <v>522</v>
      </c>
      <c r="F94" s="84"/>
      <c r="G94" s="85" t="s">
        <v>61</v>
      </c>
      <c r="H94" s="85" t="s">
        <v>286</v>
      </c>
      <c r="I94" s="85" t="s">
        <v>287</v>
      </c>
      <c r="J94" s="85" t="s">
        <v>63</v>
      </c>
      <c r="K94" s="86" t="s">
        <v>56</v>
      </c>
      <c r="L94" s="85" t="s">
        <v>293</v>
      </c>
      <c r="M94" s="85" t="s">
        <v>61</v>
      </c>
      <c r="N94" s="85"/>
      <c r="O94" s="86" t="s">
        <v>56</v>
      </c>
      <c r="P94" s="79">
        <f>COUNTIFS(P95:P100,"X")</f>
        <v>6</v>
      </c>
      <c r="Q94" s="85"/>
      <c r="R94" s="85"/>
      <c r="S94" s="85"/>
      <c r="T94" s="87"/>
      <c r="U94" s="87"/>
      <c r="V94" s="85"/>
      <c r="W94" s="85"/>
      <c r="X94" s="85"/>
      <c r="Y94" s="85"/>
      <c r="Z94" s="85"/>
      <c r="AA94" s="85"/>
      <c r="AB94" s="86"/>
      <c r="AC94" s="86"/>
      <c r="AD94" s="704"/>
      <c r="AE94" s="704"/>
      <c r="AF94" s="704"/>
      <c r="AG94" s="704"/>
      <c r="AH94" s="82"/>
      <c r="AI94" s="82"/>
      <c r="AJ94" s="88"/>
      <c r="AK94" s="89"/>
      <c r="AN94" s="89"/>
      <c r="AU94" s="89"/>
      <c r="AW94" s="89"/>
    </row>
    <row r="95" spans="2:50" x14ac:dyDescent="0.35">
      <c r="E95" s="79" t="s">
        <v>186</v>
      </c>
      <c r="F95" s="91" t="str">
        <f>VLOOKUP(E95,'Gen-Tab'!$Q$30:$S$55,3,0)</f>
        <v>Schottland</v>
      </c>
      <c r="G95" s="79">
        <f t="shared" ref="G95:G100" si="24">VLOOKUP(F95,$F$1:$J$90,2,0)</f>
        <v>0</v>
      </c>
      <c r="H95" s="79">
        <f t="shared" ref="H95:H100" si="25">VLOOKUP(F95,$F$1:$J$90,3,0)</f>
        <v>0</v>
      </c>
      <c r="I95" s="79">
        <f t="shared" ref="I95:I100" si="26">VLOOKUP(F95,$F$1:$J$90,4,0)</f>
        <v>0</v>
      </c>
      <c r="J95" s="79">
        <f t="shared" ref="J95:J100" si="27">VLOOKUP(F95,$F$1:$J$90,5,0)</f>
        <v>0</v>
      </c>
      <c r="K95" s="92">
        <f t="shared" ref="K95:K100" si="28">RANK(J95,J$95:J$100,0)</f>
        <v>1</v>
      </c>
      <c r="L95" s="93">
        <f t="shared" ref="L95:L100" si="29">0.00072/RANK(I95,I$95:I$100,0)</f>
        <v>7.2000000000000005E-4</v>
      </c>
      <c r="M95" s="93">
        <f t="shared" ref="M95:M100" si="30">0.000072/RANK(G95,G$95:G$100,0)</f>
        <v>7.2000000000000002E-5</v>
      </c>
      <c r="N95" s="93">
        <f t="shared" ref="N95:N100" si="31">J95+L95+M95</f>
        <v>7.9200000000000006E-4</v>
      </c>
      <c r="O95" s="92">
        <f t="shared" ref="O95:O100" si="32">RANK(N95,N$95:N$100,0)</f>
        <v>1</v>
      </c>
      <c r="P95" s="93" t="str">
        <f>IF(OR(O95=O96,O95=O97,O95=O98,O95=O99,O95=O100),"X","N")</f>
        <v>X</v>
      </c>
      <c r="Q95" s="93">
        <f>IF(P95="X",VLOOKUP(X95,'Tipp-Formular'!$DA$2:$DF$46,6,0),0)</f>
        <v>3</v>
      </c>
      <c r="R95" s="93">
        <f>IF(Q95=0,0,0.000002*Q95)</f>
        <v>6.0000000000000002E-6</v>
      </c>
      <c r="S95" s="375">
        <f>IF(P95="X",N95+R95+(VLOOKUP(F95,'Gen-Tab'!S$3:Z$26,8,0)/10000000),N95)</f>
        <v>7.9910000000000007E-4</v>
      </c>
      <c r="T95" s="80">
        <f>_xlfn.RANK.EQ(S95,S$95:S$100,0)</f>
        <v>2</v>
      </c>
      <c r="U95" s="80" t="s">
        <v>71</v>
      </c>
      <c r="V95" s="113">
        <v>1</v>
      </c>
      <c r="X95" s="258" t="str">
        <f t="shared" ref="X95:X100" si="33">F95</f>
        <v>Schottland</v>
      </c>
    </row>
    <row r="96" spans="2:50" x14ac:dyDescent="0.35">
      <c r="E96" s="79" t="s">
        <v>190</v>
      </c>
      <c r="F96" s="91" t="str">
        <f>VLOOKUP(E96,'Gen-Tab'!$Q$30:$S$55,3,0)</f>
        <v>Kroatien</v>
      </c>
      <c r="G96" s="79">
        <f t="shared" si="24"/>
        <v>0</v>
      </c>
      <c r="H96" s="79">
        <f t="shared" si="25"/>
        <v>0</v>
      </c>
      <c r="I96" s="79">
        <f t="shared" si="26"/>
        <v>0</v>
      </c>
      <c r="J96" s="79">
        <f t="shared" si="27"/>
        <v>0</v>
      </c>
      <c r="K96" s="92">
        <f t="shared" si="28"/>
        <v>1</v>
      </c>
      <c r="L96" s="93">
        <f t="shared" si="29"/>
        <v>7.2000000000000005E-4</v>
      </c>
      <c r="M96" s="93">
        <f t="shared" si="30"/>
        <v>7.2000000000000002E-5</v>
      </c>
      <c r="N96" s="93">
        <f t="shared" si="31"/>
        <v>7.9200000000000006E-4</v>
      </c>
      <c r="O96" s="92">
        <f t="shared" si="32"/>
        <v>1</v>
      </c>
      <c r="P96" s="93" t="str">
        <f>IF(OR(O96=O95,O96=O97,O96=O98,O96=O99,O96=O100),"X","N")</f>
        <v>X</v>
      </c>
      <c r="Q96" s="93">
        <f>IF(P96="X",VLOOKUP(X96,'Tipp-Formular'!$DA$2:$DF$46,6,0),0)</f>
        <v>3</v>
      </c>
      <c r="R96" s="93">
        <f t="shared" ref="R96:R100" si="34">IF(Q96=0,0,0.000002*Q96)</f>
        <v>6.0000000000000002E-6</v>
      </c>
      <c r="S96" s="375">
        <f>IF(P96="X",N96+R96+(VLOOKUP(F96,'Gen-Tab'!S$3:Z$26,8,0)/10000000),N96)</f>
        <v>7.9900000000000012E-4</v>
      </c>
      <c r="T96" s="80">
        <f t="shared" ref="T96:T100" si="35">_xlfn.RANK.EQ(S96,S$95:S$100,0)</f>
        <v>3</v>
      </c>
      <c r="U96" s="80" t="s">
        <v>72</v>
      </c>
      <c r="V96" s="113">
        <v>2</v>
      </c>
      <c r="X96" s="258" t="str">
        <f t="shared" si="33"/>
        <v>Kroatien</v>
      </c>
    </row>
    <row r="97" spans="5:24" x14ac:dyDescent="0.35">
      <c r="E97" s="79" t="s">
        <v>194</v>
      </c>
      <c r="F97" s="91" t="str">
        <f>VLOOKUP(E97,'Gen-Tab'!$Q$30:$S$55,3,0)</f>
        <v>Slowenien</v>
      </c>
      <c r="G97" s="79">
        <f t="shared" si="24"/>
        <v>0</v>
      </c>
      <c r="H97" s="79">
        <f t="shared" si="25"/>
        <v>0</v>
      </c>
      <c r="I97" s="79">
        <f t="shared" si="26"/>
        <v>0</v>
      </c>
      <c r="J97" s="79">
        <f t="shared" si="27"/>
        <v>0</v>
      </c>
      <c r="K97" s="92">
        <f t="shared" si="28"/>
        <v>1</v>
      </c>
      <c r="L97" s="93">
        <f t="shared" si="29"/>
        <v>7.2000000000000005E-4</v>
      </c>
      <c r="M97" s="93">
        <f t="shared" si="30"/>
        <v>7.2000000000000002E-5</v>
      </c>
      <c r="N97" s="93">
        <f t="shared" si="31"/>
        <v>7.9200000000000006E-4</v>
      </c>
      <c r="O97" s="92">
        <f t="shared" si="32"/>
        <v>1</v>
      </c>
      <c r="P97" s="93" t="str">
        <f>IF(OR(O97=O95,O97=O96,O97=O98,O97=O99,O97=O100),"X","N")</f>
        <v>X</v>
      </c>
      <c r="Q97" s="93">
        <f>IF(P97="X",VLOOKUP(X97,'Tipp-Formular'!$DA$2:$DF$46,6,0),0)</f>
        <v>3</v>
      </c>
      <c r="R97" s="93">
        <f t="shared" si="34"/>
        <v>6.0000000000000002E-6</v>
      </c>
      <c r="S97" s="375">
        <f>IF(P97="X",N97+R97+(VLOOKUP(F97,'Gen-Tab'!S$3:Z$26,8,0)/10000000),N97)</f>
        <v>7.9890000000000007E-4</v>
      </c>
      <c r="T97" s="80">
        <f t="shared" si="35"/>
        <v>4</v>
      </c>
      <c r="U97" s="80" t="s">
        <v>73</v>
      </c>
      <c r="V97" s="113">
        <v>3</v>
      </c>
      <c r="X97" s="258" t="str">
        <f t="shared" si="33"/>
        <v>Slowenien</v>
      </c>
    </row>
    <row r="98" spans="5:24" x14ac:dyDescent="0.35">
      <c r="E98" s="79" t="s">
        <v>198</v>
      </c>
      <c r="F98" s="91" t="str">
        <f>VLOOKUP(E98,'Gen-Tab'!$Q$30:$S$55,3,0)</f>
        <v>Niederlande</v>
      </c>
      <c r="G98" s="79">
        <f t="shared" si="24"/>
        <v>0</v>
      </c>
      <c r="H98" s="79">
        <f t="shared" si="25"/>
        <v>0</v>
      </c>
      <c r="I98" s="79">
        <f t="shared" si="26"/>
        <v>0</v>
      </c>
      <c r="J98" s="79">
        <f t="shared" si="27"/>
        <v>0</v>
      </c>
      <c r="K98" s="92">
        <f t="shared" si="28"/>
        <v>1</v>
      </c>
      <c r="L98" s="93">
        <f t="shared" si="29"/>
        <v>7.2000000000000005E-4</v>
      </c>
      <c r="M98" s="93">
        <f t="shared" si="30"/>
        <v>7.2000000000000002E-5</v>
      </c>
      <c r="N98" s="93">
        <f t="shared" si="31"/>
        <v>7.9200000000000006E-4</v>
      </c>
      <c r="O98" s="92">
        <f t="shared" si="32"/>
        <v>1</v>
      </c>
      <c r="P98" s="93" t="str">
        <f>IF(OR(O98=O95,O98=O96,O98=O97,O98=O99,O98=O100),"X","N")</f>
        <v>X</v>
      </c>
      <c r="Q98" s="93">
        <f>IF(P98="X",VLOOKUP(X98,'Tipp-Formular'!$DA$2:$DF$46,6,0),0)</f>
        <v>3</v>
      </c>
      <c r="R98" s="93">
        <f t="shared" si="34"/>
        <v>6.0000000000000002E-6</v>
      </c>
      <c r="S98" s="375">
        <f>IF(P98="X",N98+R98+(VLOOKUP(F98,'Gen-Tab'!S$3:Z$26,8,0)/10000000),N98)</f>
        <v>7.9920000000000013E-4</v>
      </c>
      <c r="T98" s="80">
        <f t="shared" si="35"/>
        <v>1</v>
      </c>
      <c r="U98" s="80" t="s">
        <v>74</v>
      </c>
      <c r="V98" s="113">
        <v>4</v>
      </c>
      <c r="X98" s="258" t="str">
        <f t="shared" si="33"/>
        <v>Niederlande</v>
      </c>
    </row>
    <row r="99" spans="5:24" x14ac:dyDescent="0.35">
      <c r="E99" s="79" t="s">
        <v>489</v>
      </c>
      <c r="F99" s="91" t="str">
        <f>VLOOKUP(E99,'Gen-Tab'!$Q$30:$S$55,3,0)</f>
        <v>Slowakei</v>
      </c>
      <c r="G99" s="79">
        <f t="shared" si="24"/>
        <v>0</v>
      </c>
      <c r="H99" s="79">
        <f t="shared" si="25"/>
        <v>0</v>
      </c>
      <c r="I99" s="79">
        <f t="shared" si="26"/>
        <v>0</v>
      </c>
      <c r="J99" s="79">
        <f t="shared" si="27"/>
        <v>0</v>
      </c>
      <c r="K99" s="92">
        <f t="shared" si="28"/>
        <v>1</v>
      </c>
      <c r="L99" s="93">
        <f t="shared" si="29"/>
        <v>7.2000000000000005E-4</v>
      </c>
      <c r="M99" s="93">
        <f t="shared" si="30"/>
        <v>7.2000000000000002E-5</v>
      </c>
      <c r="N99" s="93">
        <f t="shared" si="31"/>
        <v>7.9200000000000006E-4</v>
      </c>
      <c r="O99" s="92">
        <f t="shared" si="32"/>
        <v>1</v>
      </c>
      <c r="P99" s="93" t="str">
        <f>IF(OR(O99=O95,O99=O96,O99=O97,O99=O98,O99=O100),"X","N")</f>
        <v>X</v>
      </c>
      <c r="Q99" s="93">
        <f>IF(P99="X",VLOOKUP(X99,'Tipp-Formular'!$DA$2:$DF$46,6,0),0)</f>
        <v>3</v>
      </c>
      <c r="R99" s="93">
        <f t="shared" si="34"/>
        <v>6.0000000000000002E-6</v>
      </c>
      <c r="S99" s="375">
        <f>IF(P99="X",N99+R99+(VLOOKUP(F99,'Gen-Tab'!S$3:Z$26,8,0)/10000000),N99)</f>
        <v>7.9880000000000012E-4</v>
      </c>
      <c r="T99" s="80">
        <f t="shared" si="35"/>
        <v>5</v>
      </c>
      <c r="U99" s="80" t="s">
        <v>75</v>
      </c>
      <c r="V99" s="113">
        <v>5</v>
      </c>
      <c r="X99" s="258" t="str">
        <f t="shared" si="33"/>
        <v>Slowakei</v>
      </c>
    </row>
    <row r="100" spans="5:24" x14ac:dyDescent="0.35">
      <c r="E100" s="79" t="s">
        <v>491</v>
      </c>
      <c r="F100" s="91" t="str">
        <f>VLOOKUP(E100,'Gen-Tab'!$Q$30:$S$55,3,0)</f>
        <v>Tschechien</v>
      </c>
      <c r="G100" s="79">
        <f t="shared" si="24"/>
        <v>0</v>
      </c>
      <c r="H100" s="79">
        <f t="shared" si="25"/>
        <v>0</v>
      </c>
      <c r="I100" s="79">
        <f t="shared" si="26"/>
        <v>0</v>
      </c>
      <c r="J100" s="79">
        <f t="shared" si="27"/>
        <v>0</v>
      </c>
      <c r="K100" s="92">
        <f t="shared" si="28"/>
        <v>1</v>
      </c>
      <c r="L100" s="93">
        <f t="shared" si="29"/>
        <v>7.2000000000000005E-4</v>
      </c>
      <c r="M100" s="93">
        <f t="shared" si="30"/>
        <v>7.2000000000000002E-5</v>
      </c>
      <c r="N100" s="93">
        <f t="shared" si="31"/>
        <v>7.9200000000000006E-4</v>
      </c>
      <c r="O100" s="92">
        <f t="shared" si="32"/>
        <v>1</v>
      </c>
      <c r="P100" s="93" t="str">
        <f>IF(OR(O100=O95,O100=O96,O100=O97,O100=O98,O100=O99),"X","N")</f>
        <v>X</v>
      </c>
      <c r="Q100" s="93">
        <f>IF(P100="X",VLOOKUP(X100,'Tipp-Formular'!$DA$2:$DF$46,6,0),0)</f>
        <v>3</v>
      </c>
      <c r="R100" s="93">
        <f t="shared" si="34"/>
        <v>6.0000000000000002E-6</v>
      </c>
      <c r="S100" s="375">
        <f>IF(P100="X",N100+R100+(VLOOKUP(F100,'Gen-Tab'!S$3:Z$26,8,0)/10000000),N100)</f>
        <v>7.9870000000000006E-4</v>
      </c>
      <c r="T100" s="80">
        <f t="shared" si="35"/>
        <v>6</v>
      </c>
      <c r="U100" s="80" t="s">
        <v>76</v>
      </c>
      <c r="V100" s="113">
        <v>6</v>
      </c>
      <c r="X100" s="258" t="str">
        <f t="shared" si="33"/>
        <v>Tschechien</v>
      </c>
    </row>
    <row r="101" spans="5:24" x14ac:dyDescent="0.35">
      <c r="E101" s="79" t="s">
        <v>576</v>
      </c>
      <c r="F101" s="79" t="s">
        <v>577</v>
      </c>
      <c r="P101" s="79"/>
    </row>
    <row r="102" spans="5:24" x14ac:dyDescent="0.35">
      <c r="E102" s="79" t="str">
        <f>CONCATENATE(U102,U103,U104,U105)</f>
        <v>ABCD</v>
      </c>
      <c r="G102" s="79" t="str">
        <f>VLOOKUP(1,$T$95:$U$100,2,0)</f>
        <v>D</v>
      </c>
      <c r="H102" s="79">
        <f>VLOOKUP(G102,$U$95:$V$100,2,0)</f>
        <v>4</v>
      </c>
      <c r="I102" s="79">
        <f>_xlfn.RANK.EQ(H102,H$102:H$105,1)</f>
        <v>4</v>
      </c>
      <c r="J102" s="79" t="str">
        <f>G102</f>
        <v>D</v>
      </c>
      <c r="T102" s="80">
        <v>1</v>
      </c>
      <c r="U102" s="80" t="str">
        <f>VLOOKUP(T102,I$102:J$105,2,0)</f>
        <v>A</v>
      </c>
    </row>
    <row r="103" spans="5:24" x14ac:dyDescent="0.35">
      <c r="G103" s="79" t="str">
        <f>VLOOKUP(2,$T$95:$U$100,2,0)</f>
        <v>A</v>
      </c>
      <c r="H103" s="79">
        <f>VLOOKUP(G103,$U$95:$V$100,2,0)</f>
        <v>1</v>
      </c>
      <c r="I103" s="79">
        <f>_xlfn.RANK.EQ(H103,H$102:H$105,1)</f>
        <v>1</v>
      </c>
      <c r="J103" s="79" t="str">
        <f>G103</f>
        <v>A</v>
      </c>
      <c r="T103" s="80">
        <v>2</v>
      </c>
      <c r="U103" s="80" t="str">
        <f>VLOOKUP(T103,I$102:J$105,2,0)</f>
        <v>B</v>
      </c>
    </row>
    <row r="104" spans="5:24" x14ac:dyDescent="0.35">
      <c r="G104" s="79" t="str">
        <f>VLOOKUP(3,$T$95:$U$100,2,0)</f>
        <v>B</v>
      </c>
      <c r="H104" s="79">
        <f>VLOOKUP(G104,$U$95:$V$100,2,0)</f>
        <v>2</v>
      </c>
      <c r="I104" s="79">
        <f>_xlfn.RANK.EQ(H104,H$102:H$105,1)</f>
        <v>2</v>
      </c>
      <c r="J104" s="79" t="str">
        <f>G104</f>
        <v>B</v>
      </c>
      <c r="T104" s="80">
        <v>3</v>
      </c>
      <c r="U104" s="80" t="str">
        <f>VLOOKUP(T104,I$102:J$105,2,0)</f>
        <v>C</v>
      </c>
    </row>
    <row r="105" spans="5:24" x14ac:dyDescent="0.35">
      <c r="G105" s="79" t="str">
        <f>VLOOKUP(4,$T$95:$U$100,2,0)</f>
        <v>C</v>
      </c>
      <c r="H105" s="79">
        <f>VLOOKUP(G105,$U$95:$V$100,2,0)</f>
        <v>3</v>
      </c>
      <c r="I105" s="79">
        <f>_xlfn.RANK.EQ(H105,H$102:H$105,1)</f>
        <v>3</v>
      </c>
      <c r="J105" s="79" t="str">
        <f>G105</f>
        <v>C</v>
      </c>
      <c r="T105" s="80">
        <v>4</v>
      </c>
      <c r="U105" s="80" t="str">
        <f>VLOOKUP(T105,I$102:J$105,2,0)</f>
        <v>D</v>
      </c>
    </row>
  </sheetData>
  <mergeCells count="19">
    <mergeCell ref="AD94:AG94"/>
    <mergeCell ref="AD62:AG62"/>
    <mergeCell ref="AK63:AK66"/>
    <mergeCell ref="AU63:AU66"/>
    <mergeCell ref="AD77:AG77"/>
    <mergeCell ref="AK78:AK81"/>
    <mergeCell ref="AU78:AU81"/>
    <mergeCell ref="AD2:AG2"/>
    <mergeCell ref="AK3:AK6"/>
    <mergeCell ref="AU3:AU6"/>
    <mergeCell ref="AD17:AG17"/>
    <mergeCell ref="AK33:AK36"/>
    <mergeCell ref="AU33:AU36"/>
    <mergeCell ref="AD47:AG47"/>
    <mergeCell ref="AK48:AK51"/>
    <mergeCell ref="AU48:AU51"/>
    <mergeCell ref="AK18:AK21"/>
    <mergeCell ref="AU18:AU21"/>
    <mergeCell ref="AD32:AG32"/>
  </mergeCells>
  <phoneticPr fontId="0" type="noConversion"/>
  <conditionalFormatting sqref="AJ7 AJ22 AJ37 AJ52">
    <cfRule type="cellIs" dxfId="17" priority="3" stopIfTrue="1" operator="lessThan">
      <formula>12</formula>
    </cfRule>
  </conditionalFormatting>
  <conditionalFormatting sqref="AJ67">
    <cfRule type="cellIs" dxfId="16" priority="2" stopIfTrue="1" operator="lessThan">
      <formula>12</formula>
    </cfRule>
  </conditionalFormatting>
  <conditionalFormatting sqref="AJ82">
    <cfRule type="cellIs" dxfId="15" priority="1" stopIfTrue="1" operator="lessThan">
      <formula>12</formula>
    </cfRule>
  </conditionalFormatting>
  <printOptions gridLines="1" gridLinesSet="0"/>
  <pageMargins left="0.9" right="0.78740157499999996" top="0.92" bottom="0.7" header="0.46" footer="0.68"/>
  <pageSetup paperSize="9" orientation="portrait" horizontalDpi="300" verticalDpi="200" r:id="rId1"/>
  <headerFooter alignWithMargins="0">
    <oddHeader>&amp;C&amp;"Arial,Fett"&amp;16&amp;A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86"/>
  <dimension ref="B1:BG105"/>
  <sheetViews>
    <sheetView topLeftCell="G1" workbookViewId="0">
      <selection activeCell="L40" sqref="L40:L52"/>
    </sheetView>
  </sheetViews>
  <sheetFormatPr baseColWidth="10" defaultColWidth="3.1875" defaultRowHeight="15" x14ac:dyDescent="0.35"/>
  <cols>
    <col min="1" max="1" width="2.375" style="79" customWidth="1"/>
    <col min="2" max="4" width="3.6875" style="79" customWidth="1"/>
    <col min="5" max="6" width="15.125" style="79" customWidth="1"/>
    <col min="7" max="12" width="6.1875" style="79" customWidth="1"/>
    <col min="13" max="23" width="6.1875" style="80" customWidth="1"/>
    <col min="24" max="24" width="8.1875" style="80" customWidth="1"/>
    <col min="25" max="25" width="8.5" style="80" customWidth="1"/>
    <col min="26" max="27" width="6.1875" style="80" customWidth="1"/>
    <col min="28" max="28" width="6.1875" style="79" customWidth="1"/>
    <col min="29" max="29" width="10.125" style="79" customWidth="1"/>
    <col min="30" max="33" width="6.6875" style="79" customWidth="1"/>
    <col min="34" max="35" width="10.375" style="79" customWidth="1"/>
    <col min="36" max="36" width="4.1875" style="80" customWidth="1"/>
    <col min="37" max="37" width="11.875" style="81" customWidth="1"/>
    <col min="38" max="38" width="4.375" style="79" customWidth="1"/>
    <col min="39" max="39" width="9.875" style="79" customWidth="1"/>
    <col min="40" max="40" width="9.375" style="82" customWidth="1"/>
    <col min="41" max="41" width="7.875" style="82" customWidth="1"/>
    <col min="42" max="42" width="9.125" style="79" customWidth="1"/>
    <col min="43" max="43" width="5.875" style="79" customWidth="1"/>
    <col min="44" max="44" width="11.875" style="79" customWidth="1"/>
    <col min="45" max="45" width="4.375" style="79" customWidth="1"/>
    <col min="46" max="46" width="3.1875" style="79" customWidth="1"/>
    <col min="47" max="47" width="13.1875" style="81" customWidth="1"/>
    <col min="48" max="48" width="9.875" style="79" customWidth="1"/>
    <col min="49" max="49" width="9.375" style="82" customWidth="1"/>
    <col min="50" max="50" width="7.875" style="82" customWidth="1"/>
    <col min="51" max="51" width="9.125" style="79" customWidth="1"/>
    <col min="52" max="52" width="5.875" style="79" customWidth="1"/>
    <col min="53" max="53" width="11.875" style="79" customWidth="1"/>
    <col min="54" max="54" width="4.375" style="79" customWidth="1"/>
    <col min="55" max="55" width="17.875" style="79" customWidth="1"/>
    <col min="56" max="61" width="10.625" style="79" customWidth="1"/>
    <col min="62" max="16384" width="3.1875" style="79"/>
  </cols>
  <sheetData>
    <row r="1" spans="2:54" ht="12" customHeight="1" x14ac:dyDescent="0.35"/>
    <row r="2" spans="2:54" ht="65.099999999999994" customHeight="1" x14ac:dyDescent="0.35">
      <c r="E2" s="83" t="s">
        <v>71</v>
      </c>
      <c r="F2" s="84"/>
      <c r="G2" s="85" t="s">
        <v>61</v>
      </c>
      <c r="H2" s="85" t="s">
        <v>286</v>
      </c>
      <c r="I2" s="85" t="s">
        <v>287</v>
      </c>
      <c r="J2" s="85" t="s">
        <v>63</v>
      </c>
      <c r="K2" s="86" t="s">
        <v>288</v>
      </c>
      <c r="L2" s="85" t="s">
        <v>289</v>
      </c>
      <c r="M2" s="85" t="s">
        <v>290</v>
      </c>
      <c r="N2" s="85" t="s">
        <v>291</v>
      </c>
      <c r="O2" s="85" t="s">
        <v>292</v>
      </c>
      <c r="P2" s="85" t="s">
        <v>293</v>
      </c>
      <c r="Q2" s="85" t="s">
        <v>61</v>
      </c>
      <c r="R2" s="85"/>
      <c r="S2" s="85"/>
      <c r="T2" s="87" t="s">
        <v>294</v>
      </c>
      <c r="U2" s="87" t="s">
        <v>295</v>
      </c>
      <c r="V2" s="85"/>
      <c r="W2" s="85"/>
      <c r="X2" s="85" t="s">
        <v>77</v>
      </c>
      <c r="Y2" s="85" t="s">
        <v>77</v>
      </c>
      <c r="Z2" s="85" t="s">
        <v>296</v>
      </c>
      <c r="AA2" s="85" t="s">
        <v>297</v>
      </c>
      <c r="AB2" s="86" t="s">
        <v>298</v>
      </c>
      <c r="AC2" s="86"/>
      <c r="AD2" s="704" t="s">
        <v>299</v>
      </c>
      <c r="AE2" s="704"/>
      <c r="AF2" s="704"/>
      <c r="AG2" s="704"/>
      <c r="AH2" s="82"/>
      <c r="AI2" s="82"/>
      <c r="AJ2" s="88" t="s">
        <v>52</v>
      </c>
      <c r="AK2" s="89" t="s">
        <v>300</v>
      </c>
      <c r="AL2" s="79" t="str">
        <f ca="1">IF(AM2="Normal","nein","ja")</f>
        <v>ja</v>
      </c>
      <c r="AM2" s="79" t="str">
        <f ca="1">IF(AND(J3=J4,J3=J5,J3&lt;&gt;J6),"ohne A4",IF(AND(J3=J4,J3=J6,J3&lt;&gt;J5),"ohne A3",IF(AND(J3=J5,J3=J6,J3&lt;&gt;J4),"ohne A2",IF(AND(J4=J5,J4=J6,J4&lt;&gt;J3),"ohne A1","Normal"))))</f>
        <v>ohne A4</v>
      </c>
      <c r="AN2" s="89" t="s">
        <v>301</v>
      </c>
      <c r="AO2" s="82" t="str">
        <f ca="1">IF(AL2="ja",VLOOKUP(AM2,'Sub-Tab_A_Quick'!C$1:T$137,14,0),"nicht notwendig")</f>
        <v>ja</v>
      </c>
      <c r="AU2" s="89"/>
      <c r="AW2" s="89"/>
    </row>
    <row r="3" spans="2:54" ht="12.75" customHeight="1" x14ac:dyDescent="0.35">
      <c r="D3" s="79">
        <f ca="1">AB3</f>
        <v>2</v>
      </c>
      <c r="E3" s="90" t="s">
        <v>166</v>
      </c>
      <c r="F3" s="91" t="str">
        <f>VLOOKUP(E3,'Gen-Tab_Quick'!$Q$3:$S$26,3,0)</f>
        <v>Deutschland</v>
      </c>
      <c r="G3" s="79">
        <f ca="1">SUMIF($E$10:$E$15,F3,$G$10:$G$15)+SUMIF($F$10:$F$15,F3,$I$10:$I$15)</f>
        <v>11</v>
      </c>
      <c r="H3" s="79">
        <f ca="1">SUMIF($E$10:$E$15,F3,$I$10:$I$15)+SUMIF($F$10:$F$15,F3,$G$10:$G$15)</f>
        <v>10</v>
      </c>
      <c r="I3" s="79">
        <f ca="1">G3-H3</f>
        <v>1</v>
      </c>
      <c r="J3" s="79">
        <f ca="1">SUMIF($E$10:$E$15,F3,$M$10:$M$15)+SUMIF($F$10:$F$15,F3,$N$10:$N$15)</f>
        <v>6</v>
      </c>
      <c r="K3" s="92">
        <f ca="1">RANK(J3,J3:J6,0)</f>
        <v>1</v>
      </c>
      <c r="L3" s="93">
        <f ca="1">VLOOKUP(F3,'Sub-Tab_A_Quick'!C$120:Q$123,15,0)</f>
        <v>0</v>
      </c>
      <c r="M3" s="93">
        <f ca="1">IF(OR(AO$2="nein",AO$2="nicht notwendig"),0,IF(AM$2="ohne A4",VLOOKUP(E3,'Sub-Tab_A_Quick'!B$6:Q$9,16,0),IF(AM$2="ohne A3",VLOOKUP(E3,'Sub-Tab_A_Quick'!B$21:Q$24,16,0),IF(AM$2="ohne A2",VLOOKUP(E3,'Sub-Tab_A_Quick'!B$36:Q$39,16,0),IF(AM$2="ohne A1",VLOOKUP(E3,'Sub-Tab_A_Quick'!B$51:Q$54,16,0),0)))))</f>
        <v>3.5999999999999997E-2</v>
      </c>
      <c r="N3" s="93">
        <f ca="1">IF(AND($AS$3="ja",$AP$3="a1-a2"),VLOOKUP($F3,'Sub-Tab_A_Quick'!$C$66:$Q$69,15,0),IF(AND($AS$3="ja",$AP$3="a1-a3"),VLOOKUP($F3,'Sub-Tab_A_Quick'!$C$74:$Q$77,15,0),IF(AND($AS$3="ja",$AP$3="a1-a4"),VLOOKUP($F3,'Sub-Tab_A_Quick'!$C$82:$Q$85,15,0),IF(AND($AS$3="ja",$AP$3="a2-a3"),VLOOKUP($F3,'Sub-Tab_A_Quick'!$C$90:$Q$93,15,0),IF(AND($AS$3="ja",$AP$3="a2-a4"),VLOOKUP($F3,'Sub-Tab_A_Quick'!$C$98:$Q$101,15,0),IF(AND($AS$3="ja",$AP$3="a3-a4"),VLOOKUP($F3,'Sub-Tab_A_Quick'!$C$106:$Q$109,15,0),0))))))</f>
        <v>0</v>
      </c>
      <c r="O3" s="93">
        <f ca="1">IF(AND($AS$4="ja",$AP$4="a1-a2"),VLOOKUP($F3,'Sub-Tab_A_Quick'!$C$66:$Q$69,15,0),IF(AND($AS$4="ja",$AP$4="a1-a3"),VLOOKUP($F3,'Sub-Tab_A_Quick'!$C$74:$Q$77,15,0),IF(AND($AS$4="ja",$AP$4="a1-a4"),VLOOKUP($F3,'Sub-Tab_A_Quick'!$C$82:$Q$85,15,0),IF(AND($AS$4="ja",$AP$4="a2-a3"),VLOOKUP($F3,'Sub-Tab_A_Quick'!$C$90:$Q$93,15,0),IF(AND($AS$4="ja",$AP$4="a2-a4"),VLOOKUP($F3,'Sub-Tab_A_Quick'!$C$98:$Q$101,15,0),IF(AND($AS$4="ja",$AP$4="a3-a4"),VLOOKUP($F3,'Sub-Tab_A_Quick'!$C$106:$Q$109,15,0),0))))))</f>
        <v>0</v>
      </c>
      <c r="P3" s="93">
        <f ca="1">0.00072/RANK(I3,I$3:I$6,0)</f>
        <v>3.6000000000000002E-4</v>
      </c>
      <c r="Q3" s="93">
        <f ca="1">0.000072/RANK(G3,G$3:G$6,0)</f>
        <v>3.6000000000000001E-5</v>
      </c>
      <c r="R3" s="93">
        <f ca="1">J3+SUM(L3:Q3)</f>
        <v>6.0363959999999999</v>
      </c>
      <c r="S3" s="92">
        <f ca="1">RANK(R3,R3:R6,0)</f>
        <v>2</v>
      </c>
      <c r="T3" s="93">
        <f ca="1">IF(AND($BB$3="ja",$AY$3="a1-a2"),VLOOKUP($F3,'Sub-Tab_A_Quick'!$C$66:$Q$69,15,0),IF(AND($BB$3="ja",$AY$3="a1-a3"),VLOOKUP($F3,'Sub-Tab_A_Quick'!$C$74:$Q$77,15,0),IF(AND($BB$3="ja",$AY$3="a1-a4"),VLOOKUP($F3,'Sub-Tab_A_Quick'!$C$82:$Q$85,15,0),IF(AND($BB$3="ja",$AY$3="a2-a3"),VLOOKUP($F3,'Sub-Tab_A_Quick'!$C$90:$Q$93,15,0),IF(AND($BB$3="ja",$AY$3="a2-a4"),VLOOKUP($F3,'Sub-Tab_A_Quick'!$C$98:$Q$101,15,0),IF(AND($BB$3="ja",$AY$3="a3-a4"),VLOOKUP($F3,'Sub-Tab_A_Quick'!$C$106:$Q$109,15,0),0))))))/1000</f>
        <v>0</v>
      </c>
      <c r="U3" s="93">
        <f ca="1">IF(AND($BB$4="ja",$AY$4="a1-a2"),VLOOKUP($F3,'Sub-Tab_A_Quick'!$C$66:$Q$69,15,0),IF(AND($BB$4="ja",$AY$4="a1-a3"),VLOOKUP($F3,'Sub-Tab_A_Quick'!$C$74:$Q$77,15,0),IF(AND($BB$4="ja",$AY$4="a1-a4"),VLOOKUP($F3,'Sub-Tab_A_Quick'!$C$82:$Q$85,15,0),IF(AND($BB$4="ja",$AY$4="a2-a3"),VLOOKUP($F3,'Sub-Tab_A_Quick'!$C$90:$Q$93,15,0),IF(AND($BB$4="ja",$AY$4="a2-a4"),VLOOKUP($F3,'Sub-Tab_A_Quick'!$C$98:$Q$101,15,0),IF(AND($BB$4="ja",$AY$4="a3-a4"),VLOOKUP($F3,'Sub-Tab_A_Quick'!$C$106:$Q$109,15,0),0))))))/1000</f>
        <v>0</v>
      </c>
      <c r="V3" s="93">
        <f ca="1">R3+T3+U3</f>
        <v>6.0363959999999999</v>
      </c>
      <c r="W3" s="92">
        <f ca="1">RANK(V3,V3:V6,0)</f>
        <v>2</v>
      </c>
      <c r="X3" s="94">
        <f>VLOOKUP(E3,'Gen-Tab_Quick'!$T$3:$V$26,3,0)</f>
        <v>1</v>
      </c>
      <c r="Y3" s="93">
        <f>0.00000072/RANK(X3,X$3:X$6,0)</f>
        <v>1.8E-7</v>
      </c>
      <c r="Z3" s="93">
        <f ca="1">L3+M3+N3+O3+P3+Q3+Y3</f>
        <v>3.639618E-2</v>
      </c>
      <c r="AA3" s="93">
        <f ca="1">J3+L3+M3+N3+O3+P3+Q3+T3+Y3</f>
        <v>6.0363961799999988</v>
      </c>
      <c r="AB3" s="92">
        <f ca="1">RANK(AA3,AA3:AA6,0)</f>
        <v>2</v>
      </c>
      <c r="AC3" s="93">
        <f ca="1">L3+M3+N3+O3+Y3</f>
        <v>3.600018E-2</v>
      </c>
      <c r="AD3" s="95" t="str">
        <f ca="1">IF(AC3&gt;0.2,"1)",IF(AND(AC3&gt;0.02,AC3&lt;0.2),"2)",IF(AND(AC3&gt;0.002,AC3&lt;0.02),"3)",IF(AND(AC3&lt;0.002,S$7=1),"4)",IF(AND(AC3&lt;0.002,S$7=9,S3=1),"5)",IF(AND(AC3&lt;0.002,S$7=9,S3=3),"5)",""))))))</f>
        <v>2)</v>
      </c>
      <c r="AE3" s="95" t="str">
        <f ca="1">IF(AC3&gt;0.2,"1)",IF(AND(AC3&gt;0.02,AC3&lt;0.2),"2)",IF(AND(AC3&gt;0.002,AC3&lt;0.02),"3)",IF(AND(AC3&lt;0.002,S$7=16,S3=2),"4)",IF(AND(AC3&lt;0.002,S$7=18,S3=3),"4)",IF(AND(AC3&lt;0.002,S$7=12,S3=1),"4)",""))))))</f>
        <v>2)</v>
      </c>
      <c r="AF3" s="95" t="str">
        <f ca="1">IF(AND(AC3&lt;0.002,S$7=4,S3=1),"6)",IF(AND(AC3&lt;0.002,S$7=8,S3=2),"6)",""))</f>
        <v/>
      </c>
      <c r="AG3" s="95" t="str">
        <f ca="1">IF(AF3="6)",AF3,IF((T3+U3)&gt;0,"3)",IF(AD3="",AE3,AD3)))</f>
        <v>2)</v>
      </c>
      <c r="AH3" s="95" t="str">
        <f ca="1">CONCATENATE(AB3,"A")</f>
        <v>2A</v>
      </c>
      <c r="AI3" s="96" t="str">
        <f>F3</f>
        <v>Deutschland</v>
      </c>
      <c r="AJ3" s="97">
        <f ca="1">3-COUNTIF(K10,0)-COUNTIF(K12,0)-COUNTIF(K14,0)</f>
        <v>3</v>
      </c>
      <c r="AK3" s="705" t="s">
        <v>302</v>
      </c>
      <c r="AM3" s="19" t="str">
        <f ca="1">IF(AND(J3=J4,J3&lt;&gt;J5,J3&lt;&gt;J6),"A1-A2",IF(AND(J3=J5,J3&lt;&gt;J4,J3&lt;&gt;J6),"A1-A3",IF(AND(J3=J6,J3&lt;&gt;J4,J3&lt;&gt;J5),"A1-A4","OK")))</f>
        <v>OK</v>
      </c>
      <c r="AN3" s="98">
        <f ca="1">MATCH(AM3,AM$3:AM$6,0)</f>
        <v>1</v>
      </c>
      <c r="AO3" s="82" t="str">
        <f ca="1">AM3</f>
        <v>OK</v>
      </c>
      <c r="AP3" s="19" t="str">
        <f ca="1">VLOOKUP(1,AN$3:AO$6,2,0)</f>
        <v>OK</v>
      </c>
      <c r="AQ3" s="19">
        <f ca="1">IF(AP3="OK",0,VLOOKUP(AP3,'Gen-Tab_Quick'!F$3:G$99,2,0))</f>
        <v>0</v>
      </c>
      <c r="AR3" s="79" t="s">
        <v>303</v>
      </c>
      <c r="AS3" s="79">
        <f ca="1">IF(AQ3=0,0,IF(VLOOKUP(AQ3,Quicktipp!B$3:K$48,10,0)="X","nein","ja"))</f>
        <v>0</v>
      </c>
      <c r="AU3" s="705" t="s">
        <v>304</v>
      </c>
      <c r="AV3" s="19" t="str">
        <f ca="1">IF(AND(S3=S4,S3&lt;&gt;S5,S3&lt;&gt;S6),"A1-A2",IF(AND(S3=S5,S3&lt;&gt;S4,S3&lt;&gt;S6),"A1-A3",IF(AND(S3=S6,S3&lt;&gt;S4,S3&lt;&gt;S5),"A1-A4","OK")))</f>
        <v>OK</v>
      </c>
      <c r="AW3" s="98">
        <f ca="1">MATCH(AV3,AV$3:AV$6,0)</f>
        <v>1</v>
      </c>
      <c r="AX3" s="82" t="str">
        <f ca="1">AV3</f>
        <v>OK</v>
      </c>
      <c r="AY3" s="19" t="str">
        <f ca="1">VLOOKUP(1,AW$3:AX$6,2,0)</f>
        <v>OK</v>
      </c>
      <c r="AZ3" s="19">
        <f ca="1">IF(AY3="OK",0,VLOOKUP(AY3,'Gen-Tab_Quick'!F$3:G$99,2,0))</f>
        <v>0</v>
      </c>
      <c r="BA3" s="79" t="s">
        <v>303</v>
      </c>
      <c r="BB3" s="79">
        <f ca="1">IF(AZ3=0,0,IF(VLOOKUP(AZ3,Quicktipp!B$3:K$48,10,0)="X","nein","ja"))</f>
        <v>0</v>
      </c>
    </row>
    <row r="4" spans="2:54" ht="13.15" x14ac:dyDescent="0.35">
      <c r="D4" s="79">
        <f ca="1">AB4</f>
        <v>3</v>
      </c>
      <c r="E4" s="90" t="s">
        <v>167</v>
      </c>
      <c r="F4" s="91" t="str">
        <f>VLOOKUP(E4,'Gen-Tab_Quick'!$Q$3:$S$26,3,0)</f>
        <v>Schottland</v>
      </c>
      <c r="G4" s="79">
        <f ca="1">SUMIF($E$10:$E$15,F4,$G$10:$G$15)+SUMIF($F$10:$F$15,F4,$I$10:$I$15)</f>
        <v>13</v>
      </c>
      <c r="H4" s="79">
        <f ca="1">SUMIF($E$10:$E$15,F4,$I$10:$I$15)+SUMIF($F$10:$F$15,F4,$G$10:$G$15)</f>
        <v>12</v>
      </c>
      <c r="I4" s="79">
        <f ca="1">G4-H4</f>
        <v>1</v>
      </c>
      <c r="J4" s="79">
        <f ca="1">SUMIF($E$10:$E$15,F4,$M$10:$M$15)+SUMIF($F$10:$F$15,F4,$N$10:$N$15)</f>
        <v>6</v>
      </c>
      <c r="K4" s="92">
        <f ca="1">RANK(J4,J3:J6,0)</f>
        <v>1</v>
      </c>
      <c r="L4" s="93">
        <f ca="1">VLOOKUP(F4,'Sub-Tab_A_Quick'!C$120:Q$123,15,0)</f>
        <v>0</v>
      </c>
      <c r="M4" s="93">
        <f ca="1">IF(OR(AO$2="nein",AO$2="nicht notwendig"),0,IF(AM$2="ohne A4",VLOOKUP(E4,'Sub-Tab_A_Quick'!B$6:Q$9,16,0),IF(AM$2="ohne A3",VLOOKUP(E4,'Sub-Tab_A_Quick'!B$21:Q$24,16,0),IF(AM$2="ohne A2",VLOOKUP(E4,'Sub-Tab_A_Quick'!B$36:Q$39,16,0),IF(AM$2="ohne A1",VLOOKUP(E4,'Sub-Tab_A_Quick'!B$51:Q$54,16,0),0)))))</f>
        <v>2.3999999999999997E-2</v>
      </c>
      <c r="N4" s="93">
        <f ca="1">IF(AND($AS$3="ja",$AP$3="a1-a2"),VLOOKUP($F4,'Sub-Tab_A_Quick'!$C$66:$Q$69,15,0),IF(AND($AS$3="ja",$AP$3="a1-a3"),VLOOKUP($F4,'Sub-Tab_A_Quick'!$C$74:$Q$77,15,0),IF(AND($AS$3="ja",$AP$3="a1-a4"),VLOOKUP($F4,'Sub-Tab_A_Quick'!$C$82:$Q$85,15,0),IF(AND($AS$3="ja",$AP$3="a2-a3"),VLOOKUP($F4,'Sub-Tab_A_Quick'!$C$90:$Q$93,15,0),IF(AND($AS$3="ja",$AP$3="a2-a4"),VLOOKUP($F4,'Sub-Tab_A_Quick'!$C$98:$Q$101,15,0),IF(AND($AS$3="ja",$AP$3="a3-a4"),VLOOKUP($F4,'Sub-Tab_A_Quick'!$C$106:$Q$109,15,0),0))))))</f>
        <v>0</v>
      </c>
      <c r="O4" s="93">
        <f ca="1">IF(AND($AS$4="ja",$AP$4="a1-a2"),VLOOKUP($F4,'Sub-Tab_A_Quick'!$C$66:$Q$69,15,0),IF(AND($AS$4="ja",$AP$4="a1-a3"),VLOOKUP($F4,'Sub-Tab_A_Quick'!$C$74:$Q$77,15,0),IF(AND($AS$4="ja",$AP$4="a1-a4"),VLOOKUP($F4,'Sub-Tab_A_Quick'!$C$82:$Q$85,15,0),IF(AND($AS$4="ja",$AP$4="a2-a3"),VLOOKUP($F4,'Sub-Tab_A_Quick'!$C$90:$Q$93,15,0),IF(AND($AS$4="ja",$AP$4="a2-a4"),VLOOKUP($F4,'Sub-Tab_A_Quick'!$C$98:$Q$101,15,0),IF(AND($AS$4="ja",$AP$4="a3-a4"),VLOOKUP($F4,'Sub-Tab_A_Quick'!$C$106:$Q$109,15,0),0))))))</f>
        <v>0</v>
      </c>
      <c r="P4" s="93">
        <f ca="1">0.00072/RANK(I4,I$3:I$6,0)</f>
        <v>3.6000000000000002E-4</v>
      </c>
      <c r="Q4" s="93">
        <f ca="1">0.000072/RANK(G4,G$3:G$6,0)</f>
        <v>7.2000000000000002E-5</v>
      </c>
      <c r="R4" s="93">
        <f ca="1">J4+SUM(L4:Q4)</f>
        <v>6.024432</v>
      </c>
      <c r="S4" s="92">
        <f ca="1">RANK(R4,R3:R6,0)</f>
        <v>3</v>
      </c>
      <c r="T4" s="93">
        <f ca="1">IF(AND($BB$3="ja",$AY$3="a1-a2"),VLOOKUP($F4,'Sub-Tab_A_Quick'!$C$66:$Q$69,15,0),IF(AND($BB$3="ja",$AY$3="a1-a3"),VLOOKUP($F4,'Sub-Tab_A_Quick'!$C$74:$Q$77,15,0),IF(AND($BB$3="ja",$AY$3="a1-a4"),VLOOKUP($F4,'Sub-Tab_A_Quick'!$C$82:$Q$85,15,0),IF(AND($BB$3="ja",$AY$3="a2-a3"),VLOOKUP($F4,'Sub-Tab_A_Quick'!$C$90:$Q$93,15,0),IF(AND($BB$3="ja",$AY$3="a2-a4"),VLOOKUP($F4,'Sub-Tab_A_Quick'!$C$98:$Q$101,15,0),IF(AND($BB$3="ja",$AY$3="a3-a4"),VLOOKUP($F4,'Sub-Tab_A_Quick'!$C$106:$Q$109,15,0),0))))))/1000</f>
        <v>0</v>
      </c>
      <c r="U4" s="93">
        <f ca="1">IF(AND($BB$4="ja",$AY$4="a1-a2"),VLOOKUP($F4,'Sub-Tab_A_Quick'!$C$66:$Q$69,15,0),IF(AND($BB$4="ja",$AY$4="a1-a3"),VLOOKUP($F4,'Sub-Tab_A_Quick'!$C$74:$Q$77,15,0),IF(AND($BB$4="ja",$AY$4="a1-a4"),VLOOKUP($F4,'Sub-Tab_A_Quick'!$C$82:$Q$85,15,0),IF(AND($BB$4="ja",$AY$4="a2-a3"),VLOOKUP($F4,'Sub-Tab_A_Quick'!$C$90:$Q$93,15,0),IF(AND($BB$4="ja",$AY$4="a2-a4"),VLOOKUP($F4,'Sub-Tab_A_Quick'!$C$98:$Q$101,15,0),IF(AND($BB$4="ja",$AY$4="a3-a4"),VLOOKUP($F4,'Sub-Tab_A_Quick'!$C$106:$Q$109,15,0),0))))))/1000</f>
        <v>0</v>
      </c>
      <c r="V4" s="93">
        <f ca="1">R4+T4+U4</f>
        <v>6.024432</v>
      </c>
      <c r="W4" s="92">
        <f ca="1">RANK(V4,V3:V6,0)</f>
        <v>3</v>
      </c>
      <c r="X4" s="94">
        <f>VLOOKUP(E4,'Gen-Tab_Quick'!$T$3:$V$26,3,0)</f>
        <v>14</v>
      </c>
      <c r="Y4" s="93">
        <f>0.00000072/RANK(X4,X$3:X$6,0)</f>
        <v>3.5999999999999999E-7</v>
      </c>
      <c r="Z4" s="93">
        <f ca="1">L4+M4+N4+O4+P4+Q4+Y4</f>
        <v>2.4432359999999997E-2</v>
      </c>
      <c r="AA4" s="93">
        <f ca="1">J4+L4+M4+N4+O4+P4+Q4+T4+Y4</f>
        <v>6.0244323599999996</v>
      </c>
      <c r="AB4" s="92">
        <f ca="1">RANK(AA4,AA3:AA6,0)</f>
        <v>3</v>
      </c>
      <c r="AC4" s="93">
        <f ca="1">L4+M4+N4+O4+Y4</f>
        <v>2.4000359999999998E-2</v>
      </c>
      <c r="AD4" s="95" t="str">
        <f ca="1">IF(AC4&gt;0.2,"1)",IF(AND(AC4&gt;0.02,AC4&lt;0.2),"2)",IF(AND(AC4&gt;0.002,AC4&lt;0.02),"3)",IF(AND(AC4&lt;0.002,S$7=1),"4)",IF(AND(AC4&lt;0.002,S$7=9,S4=1),"5)",IF(AND(AC4&lt;0.002,S$7=9,S4=3),"5)",""))))))</f>
        <v>2)</v>
      </c>
      <c r="AE4" s="95" t="str">
        <f ca="1">IF(AC4&gt;0.2,"1)",IF(AND(AC4&gt;0.02,AC4&lt;0.2),"2)",IF(AND(AC4&gt;0.002,AC4&lt;0.02),"3)",IF(AND(AC4&lt;0.002,S$7=16,S4=2),"4)",IF(AND(AC4&lt;0.002,S$7=18,S4=3),"4)",IF(AND(AC4&lt;0.002,S$7=12,S4=1),"4)",""))))))</f>
        <v>2)</v>
      </c>
      <c r="AF4" s="95" t="str">
        <f ca="1">IF(AND(AC4&lt;0.002,S$7=4,S4=1),"6)",IF(AND(AC4&lt;0.002,S$7=8,S4=2),"6)",""))</f>
        <v/>
      </c>
      <c r="AG4" s="95" t="str">
        <f ca="1">IF(AF4="6)",AF4,IF((T4+U4)&gt;0,"3)",IF(AD4="",AE4,AD4)))</f>
        <v>2)</v>
      </c>
      <c r="AH4" s="95" t="str">
        <f ca="1">CONCATENATE(AB4,"A")</f>
        <v>3A</v>
      </c>
      <c r="AI4" s="96" t="str">
        <f>F4</f>
        <v>Schottland</v>
      </c>
      <c r="AJ4" s="97">
        <f ca="1">3-COUNTIF(K10,0)-COUNTIF(K13,0)-COUNTIF(K15,0)</f>
        <v>3</v>
      </c>
      <c r="AK4" s="705"/>
      <c r="AM4" s="19" t="str">
        <f ca="1">IF(AND(J3=J4,J3&lt;&gt;J5,J3&lt;&gt;J6),"A1-A2",IF(AND(J4=J5,J4&lt;&gt;J6,J4&lt;&gt;J3),"A2-A3",IF(AND(J4=J6,J4&lt;&gt;J5,J4&lt;&gt;J3),"A2-A4","OK")))</f>
        <v>OK</v>
      </c>
      <c r="AN4" s="98">
        <f ca="1">MATCH(AM4,AM$3:AM$6,0)</f>
        <v>1</v>
      </c>
      <c r="AO4" s="82" t="str">
        <f ca="1">AM4</f>
        <v>OK</v>
      </c>
      <c r="AP4" s="46" t="str">
        <f ca="1">IF(AN7&lt;5,VLOOKUP(1,AN$3:AO$6,2,0),IF(AN7&gt;7,VLOOKUP(3,AN$3:AO$6,2,0),VLOOKUP(2,AN$3:AO$6,2,0)))</f>
        <v>OK</v>
      </c>
      <c r="AQ4" s="19">
        <f ca="1">IF(AP4="OK",0,VLOOKUP(AP4,'Gen-Tab_Quick'!F$3:G$99,2,0))</f>
        <v>0</v>
      </c>
      <c r="AR4" s="79" t="s">
        <v>303</v>
      </c>
      <c r="AS4" s="79">
        <f ca="1">IF(AQ4=0,0,IF(VLOOKUP(AQ4,Quicktipp!B$3:K$48,10,0)="X","nein","ja"))</f>
        <v>0</v>
      </c>
      <c r="AU4" s="705"/>
      <c r="AV4" s="19" t="str">
        <f ca="1">IF(AND(S3=S4,S3&lt;&gt;S5,S3&lt;&gt;S6),"A1-A2",IF(AND(S4=S5,S4&lt;&gt;S6,S4&lt;&gt;S3),"A2-A3",IF(AND(S4=S6,S4&lt;&gt;S5,S4&lt;&gt;S3),"A2-A4","OK")))</f>
        <v>OK</v>
      </c>
      <c r="AW4" s="98">
        <f ca="1">MATCH(AV4,AV$3:AV$6,0)</f>
        <v>1</v>
      </c>
      <c r="AX4" s="82" t="str">
        <f ca="1">AV4</f>
        <v>OK</v>
      </c>
      <c r="AY4" s="46" t="str">
        <f ca="1">IF(AW7&lt;5,VLOOKUP(1,AW$3:AX$6,2,0),IF(AW7&gt;7,VLOOKUP(3,AW$3:AX$6,2,0),VLOOKUP(2,AW$3:AX$6,2,0)))</f>
        <v>OK</v>
      </c>
      <c r="AZ4" s="19">
        <f ca="1">IF(AY4="OK",0,VLOOKUP(AY4,'Gen-Tab_Quick'!F$3:G$99,2,0))</f>
        <v>0</v>
      </c>
      <c r="BA4" s="79" t="s">
        <v>303</v>
      </c>
      <c r="BB4" s="79">
        <f ca="1">IF(AZ4=0,0,IF(VLOOKUP(AZ4,Quicktipp!B$3:K$48,10,0)="X","nein","ja"))</f>
        <v>0</v>
      </c>
    </row>
    <row r="5" spans="2:54" ht="13.15" x14ac:dyDescent="0.35">
      <c r="D5" s="79">
        <f ca="1">AB5</f>
        <v>1</v>
      </c>
      <c r="E5" s="90" t="s">
        <v>171</v>
      </c>
      <c r="F5" s="91" t="str">
        <f>VLOOKUP(E5,'Gen-Tab_Quick'!$Q$3:$S$26,3,0)</f>
        <v>Ungarn</v>
      </c>
      <c r="G5" s="79">
        <f ca="1">SUMIF($E$10:$E$15,F5,$G$10:$G$15)+SUMIF($F$10:$F$15,F5,$I$10:$I$15)</f>
        <v>11</v>
      </c>
      <c r="H5" s="79">
        <f ca="1">SUMIF($E$10:$E$15,F5,$I$10:$I$15)+SUMIF($F$10:$F$15,F5,$G$10:$G$15)</f>
        <v>7</v>
      </c>
      <c r="I5" s="79">
        <f ca="1">G5-H5</f>
        <v>4</v>
      </c>
      <c r="J5" s="79">
        <f ca="1">SUMIF($E$10:$E$15,F5,$M$10:$M$15)+SUMIF($F$10:$F$15,F5,$N$10:$N$15)</f>
        <v>6</v>
      </c>
      <c r="K5" s="92">
        <f ca="1">RANK(J5,J3:J6,0)</f>
        <v>1</v>
      </c>
      <c r="L5" s="93">
        <f ca="1">VLOOKUP(F5,'Sub-Tab_A_Quick'!C$120:Q$123,15,0)</f>
        <v>0</v>
      </c>
      <c r="M5" s="93">
        <f ca="1">IF(OR(AO$2="nein",AO$2="nicht notwendig"),0,IF(AM$2="ohne A4",VLOOKUP(E5,'Sub-Tab_A_Quick'!B$6:Q$9,16,0),IF(AM$2="ohne A3",VLOOKUP(E5,'Sub-Tab_A_Quick'!B$21:Q$24,16,0),IF(AM$2="ohne A2",VLOOKUP(E5,'Sub-Tab_A_Quick'!B$36:Q$39,16,0),IF(AM$2="ohne A1",VLOOKUP(E5,'Sub-Tab_A_Quick'!B$51:Q$54,16,0),0)))))</f>
        <v>7.1999999999999995E-2</v>
      </c>
      <c r="N5" s="93">
        <f ca="1">IF(AND($AS$3="ja",$AP$3="a1-a2"),VLOOKUP($F5,'Sub-Tab_A_Quick'!$C$66:$Q$69,15,0),IF(AND($AS$3="ja",$AP$3="a1-a3"),VLOOKUP($F5,'Sub-Tab_A_Quick'!$C$74:$Q$77,15,0),IF(AND($AS$3="ja",$AP$3="a1-a4"),VLOOKUP($F5,'Sub-Tab_A_Quick'!$C$82:$Q$85,15,0),IF(AND($AS$3="ja",$AP$3="a2-a3"),VLOOKUP($F5,'Sub-Tab_A_Quick'!$C$90:$Q$93,15,0),IF(AND($AS$3="ja",$AP$3="a2-a4"),VLOOKUP($F5,'Sub-Tab_A_Quick'!$C$98:$Q$101,15,0),IF(AND($AS$3="ja",$AP$3="a3-a4"),VLOOKUP($F5,'Sub-Tab_A_Quick'!$C$106:$Q$109,15,0),0))))))</f>
        <v>0</v>
      </c>
      <c r="O5" s="93">
        <f ca="1">IF(AND($AS$4="ja",$AP$4="a1-a2"),VLOOKUP($F5,'Sub-Tab_A_Quick'!$C$66:$Q$69,15,0),IF(AND($AS$4="ja",$AP$4="a1-a3"),VLOOKUP($F5,'Sub-Tab_A_Quick'!$C$74:$Q$77,15,0),IF(AND($AS$4="ja",$AP$4="a1-a4"),VLOOKUP($F5,'Sub-Tab_A_Quick'!$C$82:$Q$85,15,0),IF(AND($AS$4="ja",$AP$4="a2-a3"),VLOOKUP($F5,'Sub-Tab_A_Quick'!$C$90:$Q$93,15,0),IF(AND($AS$4="ja",$AP$4="a2-a4"),VLOOKUP($F5,'Sub-Tab_A_Quick'!$C$98:$Q$101,15,0),IF(AND($AS$4="ja",$AP$4="a3-a4"),VLOOKUP($F5,'Sub-Tab_A_Quick'!$C$106:$Q$109,15,0),0))))))</f>
        <v>0</v>
      </c>
      <c r="P5" s="93">
        <f ca="1">0.00072/RANK(I5,I$3:I$6,0)</f>
        <v>7.2000000000000005E-4</v>
      </c>
      <c r="Q5" s="93">
        <f ca="1">0.000072/RANK(G5,G$3:G$6,0)</f>
        <v>3.6000000000000001E-5</v>
      </c>
      <c r="R5" s="93">
        <f ca="1">J5+SUM(L5:Q5)</f>
        <v>6.072756</v>
      </c>
      <c r="S5" s="92">
        <f ca="1">RANK(R5,R3:R6,0)</f>
        <v>1</v>
      </c>
      <c r="T5" s="93">
        <f ca="1">IF(AND($BB$3="ja",$AY$3="a1-a2"),VLOOKUP($F5,'Sub-Tab_A_Quick'!$C$66:$Q$69,15,0),IF(AND($BB$3="ja",$AY$3="a1-a3"),VLOOKUP($F5,'Sub-Tab_A_Quick'!$C$74:$Q$77,15,0),IF(AND($BB$3="ja",$AY$3="a1-a4"),VLOOKUP($F5,'Sub-Tab_A_Quick'!$C$82:$Q$85,15,0),IF(AND($BB$3="ja",$AY$3="a2-a3"),VLOOKUP($F5,'Sub-Tab_A_Quick'!$C$90:$Q$93,15,0),IF(AND($BB$3="ja",$AY$3="a2-a4"),VLOOKUP($F5,'Sub-Tab_A_Quick'!$C$98:$Q$101,15,0),IF(AND($BB$3="ja",$AY$3="a3-a4"),VLOOKUP($F5,'Sub-Tab_A_Quick'!$C$106:$Q$109,15,0),0))))))/1000</f>
        <v>0</v>
      </c>
      <c r="U5" s="93">
        <f ca="1">IF(AND($BB$4="ja",$AY$4="a1-a2"),VLOOKUP($F5,'Sub-Tab_A_Quick'!$C$66:$Q$69,15,0),IF(AND($BB$4="ja",$AY$4="a1-a3"),VLOOKUP($F5,'Sub-Tab_A_Quick'!$C$74:$Q$77,15,0),IF(AND($BB$4="ja",$AY$4="a1-a4"),VLOOKUP($F5,'Sub-Tab_A_Quick'!$C$82:$Q$85,15,0),IF(AND($BB$4="ja",$AY$4="a2-a3"),VLOOKUP($F5,'Sub-Tab_A_Quick'!$C$90:$Q$93,15,0),IF(AND($BB$4="ja",$AY$4="a2-a4"),VLOOKUP($F5,'Sub-Tab_A_Quick'!$C$98:$Q$101,15,0),IF(AND($BB$4="ja",$AY$4="a3-a4"),VLOOKUP($F5,'Sub-Tab_A_Quick'!$C$106:$Q$109,15,0),0))))))/1000</f>
        <v>0</v>
      </c>
      <c r="V5" s="93">
        <f ca="1">R5+T5+U5</f>
        <v>6.072756</v>
      </c>
      <c r="W5" s="92">
        <f ca="1">RANK(V5,V3:V6,0)</f>
        <v>1</v>
      </c>
      <c r="X5" s="94">
        <f>VLOOKUP(E5,'Gen-Tab_Quick'!$T$3:$V$26,3,0)</f>
        <v>7</v>
      </c>
      <c r="Y5" s="93">
        <f>0.00000072/RANK(X5,X$3:X$6,0)</f>
        <v>2.3999999999999998E-7</v>
      </c>
      <c r="Z5" s="93">
        <f ca="1">L5+M5+N5+O5+P5+Q5+Y5</f>
        <v>7.2756239999999986E-2</v>
      </c>
      <c r="AA5" s="93">
        <f ca="1">J5+L5+M5+N5+O5+P5+Q5+T5+Y5</f>
        <v>6.0727562400000004</v>
      </c>
      <c r="AB5" s="92">
        <f ca="1">RANK(AA5,AA3:AA6,0)</f>
        <v>1</v>
      </c>
      <c r="AC5" s="93">
        <f ca="1">L5+M5+N5+O5+Y5</f>
        <v>7.2000239999999993E-2</v>
      </c>
      <c r="AD5" s="95" t="str">
        <f ca="1">IF(AC5&gt;0.2,"1)",IF(AND(AC5&gt;0.02,AC5&lt;0.2),"2)",IF(AND(AC5&gt;0.002,AC5&lt;0.02),"3)",IF(AND(AC5&lt;0.002,S$7=1),"4)",IF(AND(AC5&lt;0.002,S$7=9,S5=1),"5)",IF(AND(AC5&lt;0.002,S$7=9,S5=3),"5)",""))))))</f>
        <v>2)</v>
      </c>
      <c r="AE5" s="95" t="str">
        <f ca="1">IF(AC5&gt;0.2,"1)",IF(AND(AC5&gt;0.02,AC5&lt;0.2),"2)",IF(AND(AC5&gt;0.002,AC5&lt;0.02),"3)",IF(AND(AC5&lt;0.002,S$7=16,S5=2),"4)",IF(AND(AC5&lt;0.002,S$7=18,S5=3),"4)",IF(AND(AC5&lt;0.002,S$7=12,S5=1),"4)",""))))))</f>
        <v>2)</v>
      </c>
      <c r="AF5" s="95" t="str">
        <f ca="1">IF(AND(AC5&lt;0.002,S$7=4,S5=1),"6)",IF(AND(AC5&lt;0.002,S$7=8,S5=2),"6)",""))</f>
        <v/>
      </c>
      <c r="AG5" s="95" t="str">
        <f ca="1">IF(AF5="6)",AF5,IF((T5+U5)&gt;0,"3)",IF(AD5="",AE5,AD5)))</f>
        <v>2)</v>
      </c>
      <c r="AH5" s="95" t="str">
        <f ca="1">CONCATENATE(AB5,"A")</f>
        <v>1A</v>
      </c>
      <c r="AI5" s="96" t="str">
        <f>F5</f>
        <v>Ungarn</v>
      </c>
      <c r="AJ5" s="97">
        <f ca="1">3-COUNTIF(K11,0)-COUNTIF(K12,0)-COUNTIF(K15,0)</f>
        <v>3</v>
      </c>
      <c r="AK5" s="705"/>
      <c r="AM5" s="19" t="str">
        <f ca="1">IF(AND(J3=J5,J3&lt;&gt;J4,J3&lt;&gt;J6),"A1-A3",IF(AND(J4=J5,J4&lt;&gt;J6,J4&lt;&gt;J3),"A2-A3",IF(AND(J5=J6,J5&lt;&gt;J3,J5&lt;&gt;J4),"A3-A4","OK")))</f>
        <v>OK</v>
      </c>
      <c r="AN5" s="98">
        <f ca="1">MATCH(AM5,AM$3:AM$6,0)</f>
        <v>1</v>
      </c>
      <c r="AO5" s="82" t="str">
        <f ca="1">AM5</f>
        <v>OK</v>
      </c>
      <c r="AU5" s="705"/>
      <c r="AV5" s="19" t="str">
        <f ca="1">IF(AND(S3=S5,S3&lt;&gt;S4,S3&lt;&gt;S6),"A1-A3",IF(AND(S4=S5,S4&lt;&gt;S6,S4&lt;&gt;S3),"A2-A3",IF(AND(S5=S6,S5&lt;&gt;S3,S5&lt;&gt;S4),"A3-A4","OK")))</f>
        <v>OK</v>
      </c>
      <c r="AW5" s="98">
        <f ca="1">MATCH(AV5,AV$3:AV$6,0)</f>
        <v>1</v>
      </c>
      <c r="AX5" s="82" t="str">
        <f ca="1">AV5</f>
        <v>OK</v>
      </c>
    </row>
    <row r="6" spans="2:54" ht="13.15" x14ac:dyDescent="0.35">
      <c r="D6" s="79">
        <f ca="1">AB6</f>
        <v>4</v>
      </c>
      <c r="E6" s="90" t="s">
        <v>172</v>
      </c>
      <c r="F6" s="91" t="str">
        <f>VLOOKUP(E6,'Gen-Tab_Quick'!$Q$3:$S$26,3,0)</f>
        <v>Schweiz</v>
      </c>
      <c r="G6" s="79">
        <f ca="1">SUMIF($E$10:$E$15,F6,$G$10:$G$15)+SUMIF($F$10:$F$15,F6,$I$10:$I$15)</f>
        <v>5</v>
      </c>
      <c r="H6" s="79">
        <f ca="1">SUMIF($E$10:$E$15,F6,$I$10:$I$15)+SUMIF($F$10:$F$15,F6,$G$10:$G$15)</f>
        <v>11</v>
      </c>
      <c r="I6" s="79">
        <f ca="1">G6-H6</f>
        <v>-6</v>
      </c>
      <c r="J6" s="79">
        <f ca="1">SUMIF($E$10:$E$15,F6,$M$10:$M$15)+SUMIF($F$10:$F$15,F6,$N$10:$N$15)</f>
        <v>0</v>
      </c>
      <c r="K6" s="92">
        <f ca="1">RANK(J6,J3:J6,0)</f>
        <v>4</v>
      </c>
      <c r="L6" s="99">
        <f ca="1">VLOOKUP(F6,'Sub-Tab_A_Quick'!C$120:Q$123,15,0)</f>
        <v>0</v>
      </c>
      <c r="M6" s="99">
        <f ca="1">IF(OR(AO$2="nein",AO$2="nicht notwendig"),0,IF(AM$2="ohne A4",VLOOKUP(E6,'Sub-Tab_A_Quick'!B$6:Q$9,16,0),IF(AM$2="ohne A3",VLOOKUP(E6,'Sub-Tab_A_Quick'!B$21:Q$24,16,0),IF(AM$2="ohne A2",VLOOKUP(E6,'Sub-Tab_A_Quick'!B$36:Q$39,16,0),IF(AM$2="ohne A1",VLOOKUP(E6,'Sub-Tab_A_Quick'!B$51:Q$54,16,0),0)))))</f>
        <v>0</v>
      </c>
      <c r="N6" s="99">
        <f ca="1">IF(AND($AS$3="ja",$AP$3="a1-a2"),VLOOKUP($F6,'Sub-Tab_A_Quick'!$C$66:$Q$69,15,0),IF(AND($AS$3="ja",$AP$3="a1-a3"),VLOOKUP($F6,'Sub-Tab_A_Quick'!$C$74:$Q$77,15,0),IF(AND($AS$3="ja",$AP$3="a1-a4"),VLOOKUP($F6,'Sub-Tab_A_Quick'!$C$82:$Q$85,15,0),IF(AND($AS$3="ja",$AP$3="a2-a3"),VLOOKUP($F6,'Sub-Tab_A_Quick'!$C$90:$Q$93,15,0),IF(AND($AS$3="ja",$AP$3="a2-a4"),VLOOKUP($F6,'Sub-Tab_A_Quick'!$C$98:$Q$101,15,0),IF(AND($AS$3="ja",$AP$3="a3-a4"),VLOOKUP($F6,'Sub-Tab_A_Quick'!$C$106:$Q$109,15,0),0))))))</f>
        <v>0</v>
      </c>
      <c r="O6" s="99">
        <f ca="1">IF(AND($AS$4="ja",$AP$4="a1-a2"),VLOOKUP($F6,'Sub-Tab_A_Quick'!$C$66:$Q$69,15,0),IF(AND($AS$4="ja",$AP$4="a1-a3"),VLOOKUP($F6,'Sub-Tab_A_Quick'!$C$74:$Q$77,15,0),IF(AND($AS$4="ja",$AP$4="a1-a4"),VLOOKUP($F6,'Sub-Tab_A_Quick'!$C$82:$Q$85,15,0),IF(AND($AS$4="ja",$AP$4="a2-a3"),VLOOKUP($F6,'Sub-Tab_A_Quick'!$C$90:$Q$93,15,0),IF(AND($AS$4="ja",$AP$4="a2-a4"),VLOOKUP($F6,'Sub-Tab_A_Quick'!$C$98:$Q$101,15,0),IF(AND($AS$4="ja",$AP$4="a3-a4"),VLOOKUP($F6,'Sub-Tab_A_Quick'!$C$106:$Q$109,15,0),0))))))</f>
        <v>0</v>
      </c>
      <c r="P6" s="99">
        <f ca="1">0.00072/RANK(I6,I$3:I$6,0)</f>
        <v>1.8000000000000001E-4</v>
      </c>
      <c r="Q6" s="99">
        <f ca="1">0.000072/RANK(G6,G$3:G$6,0)</f>
        <v>1.8E-5</v>
      </c>
      <c r="R6" s="99">
        <f ca="1">J6+SUM(L6:Q6)</f>
        <v>1.9800000000000002E-4</v>
      </c>
      <c r="S6" s="100">
        <f ca="1">RANK(R6,R3:R6,0)</f>
        <v>4</v>
      </c>
      <c r="T6" s="99">
        <f ca="1">IF(AND($BB$3="ja",$AY$3="a1-a2"),VLOOKUP($F6,'Sub-Tab_A_Quick'!$C$66:$Q$69,15,0),IF(AND($BB$3="ja",$AY$3="a1-a3"),VLOOKUP($F6,'Sub-Tab_A_Quick'!$C$74:$Q$77,15,0),IF(AND($BB$3="ja",$AY$3="a1-a4"),VLOOKUP($F6,'Sub-Tab_A_Quick'!$C$82:$Q$85,15,0),IF(AND($BB$3="ja",$AY$3="a2-a3"),VLOOKUP($F6,'Sub-Tab_A_Quick'!$C$90:$Q$93,15,0),IF(AND($BB$3="ja",$AY$3="a2-a4"),VLOOKUP($F6,'Sub-Tab_A_Quick'!$C$98:$Q$101,15,0),IF(AND($BB$3="ja",$AY$3="a3-a4"),VLOOKUP($F6,'Sub-Tab_A_Quick'!$C$106:$Q$109,15,0),0))))))/1000</f>
        <v>0</v>
      </c>
      <c r="U6" s="99">
        <f ca="1">IF(AND($BB$4="ja",$AY$4="a1-a2"),VLOOKUP($F6,'Sub-Tab_A_Quick'!$C$66:$Q$69,15,0),IF(AND($BB$4="ja",$AY$4="a1-a3"),VLOOKUP($F6,'Sub-Tab_A_Quick'!$C$74:$Q$77,15,0),IF(AND($BB$4="ja",$AY$4="a1-a4"),VLOOKUP($F6,'Sub-Tab_A_Quick'!$C$82:$Q$85,15,0),IF(AND($BB$4="ja",$AY$4="a2-a3"),VLOOKUP($F6,'Sub-Tab_A_Quick'!$C$90:$Q$93,15,0),IF(AND($BB$4="ja",$AY$4="a2-a4"),VLOOKUP($F6,'Sub-Tab_A_Quick'!$C$98:$Q$101,15,0),IF(AND($BB$4="ja",$AY$4="a3-a4"),VLOOKUP($F6,'Sub-Tab_A_Quick'!$C$106:$Q$109,15,0),0))))))/1000</f>
        <v>0</v>
      </c>
      <c r="V6" s="99">
        <f ca="1">R6+T6+U6</f>
        <v>1.9800000000000002E-4</v>
      </c>
      <c r="W6" s="100">
        <f ca="1">RANK(V6,V3:V6,0)</f>
        <v>4</v>
      </c>
      <c r="X6" s="101">
        <f>VLOOKUP(E6,'Gen-Tab_Quick'!$T$3:$V$26,3,0)</f>
        <v>21</v>
      </c>
      <c r="Y6" s="99">
        <f>0.00000072/RANK(X6,X$3:X$6,0)</f>
        <v>7.1999999999999999E-7</v>
      </c>
      <c r="Z6" s="99">
        <f ca="1">L6+M6+N6+O6+P6+Q6+Y6</f>
        <v>1.9872000000000002E-4</v>
      </c>
      <c r="AA6" s="99">
        <f ca="1">J6+L6+M6+N6+O6+P6+Q6+T6+Y6</f>
        <v>1.9872000000000002E-4</v>
      </c>
      <c r="AB6" s="100">
        <f ca="1">RANK(AA6,AA3:AA6,0)</f>
        <v>4</v>
      </c>
      <c r="AC6" s="93">
        <f ca="1">L6+M6+N6+O6+Y6</f>
        <v>7.1999999999999999E-7</v>
      </c>
      <c r="AD6" s="95" t="str">
        <f ca="1">IF(AC6&gt;0.2,"1)",IF(AND(AC6&gt;0.02,AC6&lt;0.2),"2)",IF(AND(AC6&gt;0.002,AC6&lt;0.02),"3)",IF(AND(AC6&lt;0.002,S$7=1),"4)",IF(AND(AC6&lt;0.002,S$7=9,S6=1),"5)",IF(AND(AC6&lt;0.002,S$7=9,S6=3),"5)",""))))))</f>
        <v/>
      </c>
      <c r="AE6" s="95" t="str">
        <f ca="1">IF(AC6&gt;0.2,"1)",IF(AND(AC6&gt;0.02,AC6&lt;0.2),"2)",IF(AND(AC6&gt;0.002,AC6&lt;0.02),"3)",IF(AND(AC6&lt;0.002,S$7=16,S6=2),"4)",IF(AND(AC6&lt;0.002,S$7=18,S6=3),"4)",IF(AND(AC6&lt;0.002,S$7=12,S6=1),"4)",""))))))</f>
        <v/>
      </c>
      <c r="AF6" s="95" t="str">
        <f ca="1">IF(AND(AC6&lt;0.002,S$7=4,S6=1),"6)",IF(AND(AC6&lt;0.002,S$7=8,S6=2),"6)",""))</f>
        <v/>
      </c>
      <c r="AG6" s="95" t="str">
        <f ca="1">IF(AF6="6)",AF6,IF((T6+U6)&gt;0,"3)",IF(AD6="",AE6,AD6)))</f>
        <v/>
      </c>
      <c r="AH6" s="95" t="str">
        <f ca="1">CONCATENATE(AB6,"A")</f>
        <v>4A</v>
      </c>
      <c r="AI6" s="96" t="str">
        <f>F6</f>
        <v>Schweiz</v>
      </c>
      <c r="AJ6" s="102">
        <f ca="1">3-COUNTIF(K11,0)-COUNTIF(K13,0)-COUNTIF(K14,0)</f>
        <v>3</v>
      </c>
      <c r="AK6" s="705"/>
      <c r="AM6" s="19" t="str">
        <f ca="1">IF(AND(J3=J6,J3&lt;&gt;J4,J3&lt;&gt;J5),"A1-A4",IF(AND(J4=J6,J4&lt;&gt;J5,J4&lt;&gt;J3),"A2-A4",IF(AND(J5=J6,J5&lt;&gt;J3,J5&lt;&gt;J4),"A3-A4","OK")))</f>
        <v>OK</v>
      </c>
      <c r="AN6" s="103">
        <f ca="1">MATCH(AM6,AM$3:AM$6,0)</f>
        <v>1</v>
      </c>
      <c r="AO6" s="82" t="str">
        <f ca="1">AM6</f>
        <v>OK</v>
      </c>
      <c r="AU6" s="705"/>
      <c r="AV6" s="19" t="str">
        <f ca="1">IF(AND(S3=S6,S3&lt;&gt;S4,S3&lt;&gt;S5),"A1-A4",IF(AND(S4=S6,S4&lt;&gt;S5,S4&lt;&gt;S3),"A2-A4",IF(AND(S5=S6,S5&lt;&gt;S3,S5&lt;&gt;S4),"A3-A4","OK")))</f>
        <v>OK</v>
      </c>
      <c r="AW6" s="103">
        <f ca="1">MATCH(AV6,AV$3:AV$6,0)</f>
        <v>1</v>
      </c>
      <c r="AX6" s="82" t="str">
        <f ca="1">AV6</f>
        <v>OK</v>
      </c>
    </row>
    <row r="7" spans="2:54" ht="13.15" x14ac:dyDescent="0.35">
      <c r="E7" s="104"/>
      <c r="L7" s="93">
        <f ca="1">SUM(L3:L6)</f>
        <v>0</v>
      </c>
      <c r="M7" s="93">
        <f t="shared" ref="M7:Y7" ca="1" si="0">SUM(M3:M6)</f>
        <v>0.13200000000000001</v>
      </c>
      <c r="N7" s="93">
        <f t="shared" ca="1" si="0"/>
        <v>0</v>
      </c>
      <c r="O7" s="93">
        <f t="shared" ca="1" si="0"/>
        <v>0</v>
      </c>
      <c r="P7" s="93">
        <f t="shared" ca="1" si="0"/>
        <v>1.6200000000000001E-3</v>
      </c>
      <c r="Q7" s="93">
        <f t="shared" ca="1" si="0"/>
        <v>1.6200000000000001E-4</v>
      </c>
      <c r="R7" s="93"/>
      <c r="S7" s="93">
        <f ca="1">S3*S4*S5*S6</f>
        <v>24</v>
      </c>
      <c r="T7" s="93"/>
      <c r="U7" s="93"/>
      <c r="V7" s="93"/>
      <c r="W7" s="93">
        <f ca="1">W3*W4*W5*W6</f>
        <v>24</v>
      </c>
      <c r="X7" s="93"/>
      <c r="Y7" s="93">
        <f t="shared" si="0"/>
        <v>1.5E-6</v>
      </c>
      <c r="Z7" s="93"/>
      <c r="AA7" s="105"/>
      <c r="AB7" s="79">
        <f ca="1">SUM(AB3:AB6)</f>
        <v>10</v>
      </c>
      <c r="AJ7" s="97">
        <f ca="1">SUM(AJ3:AJ6)</f>
        <v>12</v>
      </c>
      <c r="AK7" s="106"/>
      <c r="AN7" s="82">
        <f ca="1">SUM(AN3:AN6)</f>
        <v>4</v>
      </c>
      <c r="AU7" s="106"/>
      <c r="AW7" s="82">
        <f ca="1">SUM(AW3:AW6)</f>
        <v>4</v>
      </c>
    </row>
    <row r="8" spans="2:54" ht="13.15" x14ac:dyDescent="0.35">
      <c r="M8" s="105"/>
      <c r="N8" s="105"/>
      <c r="O8" s="105"/>
      <c r="P8" s="105"/>
      <c r="Q8" s="105"/>
      <c r="R8" s="105"/>
      <c r="S8" s="93"/>
      <c r="T8" s="93"/>
      <c r="U8" s="93"/>
      <c r="V8" s="93"/>
      <c r="W8" s="93"/>
      <c r="X8" s="105"/>
      <c r="Y8" s="105"/>
      <c r="Z8" s="105"/>
      <c r="AA8" s="105"/>
      <c r="AJ8" s="105"/>
      <c r="AK8" s="106"/>
      <c r="AU8" s="106"/>
    </row>
    <row r="9" spans="2:54" ht="13.15" x14ac:dyDescent="0.35">
      <c r="G9" s="91"/>
      <c r="H9" s="91"/>
      <c r="J9" s="84"/>
      <c r="L9" s="84"/>
      <c r="M9" s="91"/>
      <c r="N9" s="91"/>
      <c r="O9" s="91"/>
      <c r="P9" s="91"/>
      <c r="Q9" s="91"/>
      <c r="R9" s="91"/>
      <c r="S9" s="91"/>
      <c r="T9" s="91"/>
      <c r="U9" s="91"/>
      <c r="V9" s="91"/>
      <c r="W9" s="91"/>
      <c r="X9" s="91"/>
      <c r="Y9" s="91"/>
      <c r="Z9" s="91"/>
      <c r="AA9" s="91"/>
      <c r="AJ9" s="91"/>
      <c r="AK9" s="106"/>
      <c r="AU9" s="106"/>
    </row>
    <row r="10" spans="2:54" ht="13.15" x14ac:dyDescent="0.35">
      <c r="B10" s="90">
        <v>1</v>
      </c>
      <c r="C10" s="79" t="str">
        <f>VLOOKUP(B10,'Gen-Tab_Quick'!$B$3:$D$38,2,0)</f>
        <v>A1</v>
      </c>
      <c r="D10" s="79" t="str">
        <f>VLOOKUP(B10,'Gen-Tab_Quick'!$B$3:$D$38,3,0)</f>
        <v>A2</v>
      </c>
      <c r="E10" s="79" t="str">
        <f>VLOOKUP(C10,'Gen-Tab_Quick'!$Q$3:$S$26,3,0)</f>
        <v>Deutschland</v>
      </c>
      <c r="F10" s="79" t="str">
        <f>VLOOKUP(D10,'Gen-Tab_Quick'!$Q$3:$S$26,3,0)</f>
        <v>Schottland</v>
      </c>
      <c r="G10" s="19">
        <f ca="1">IF(R10=0,0,VLOOKUP(B10,Quicktipp!$B$2:$I$48,6,0))</f>
        <v>5</v>
      </c>
      <c r="H10" s="79" t="s">
        <v>54</v>
      </c>
      <c r="I10" s="19">
        <f ca="1">IF(R10=0,0,VLOOKUP(B10,Quicktipp!$B$2:$I$48,8,0))</f>
        <v>6</v>
      </c>
      <c r="J10" s="84"/>
      <c r="K10" s="79">
        <f t="shared" ref="K10:K15" ca="1" si="1">IF(R10=0,0,IF(G10&gt;I10,1,IF(G10&lt;I10,2,"X")))</f>
        <v>2</v>
      </c>
      <c r="L10" s="84"/>
      <c r="M10" s="79">
        <f t="shared" ref="M10:M15" ca="1" si="2">IF(R10=0,0,IF(G10&gt;I10,3,IF(G10=I10,1,0)))</f>
        <v>0</v>
      </c>
      <c r="N10" s="79">
        <f t="shared" ref="N10:N15" ca="1" si="3">IF(R10=0,0,IF(M10=3,0,IF(M10=1,1,3)))</f>
        <v>3</v>
      </c>
      <c r="O10" s="79"/>
      <c r="P10" s="79"/>
      <c r="Q10" s="79"/>
      <c r="R10" s="79">
        <f ca="1">VLOOKUP(B10,Quicktipp!$B$3:$L$48,11,0)</f>
        <v>43</v>
      </c>
      <c r="S10" s="79"/>
      <c r="T10" s="79"/>
      <c r="U10" s="79"/>
      <c r="V10" s="79"/>
      <c r="W10" s="79"/>
      <c r="X10" s="79"/>
      <c r="Y10" s="79"/>
      <c r="Z10" s="79"/>
      <c r="AA10" s="79"/>
      <c r="AJ10" s="79"/>
      <c r="AK10" s="106"/>
      <c r="AU10" s="106"/>
    </row>
    <row r="11" spans="2:54" ht="13.15" x14ac:dyDescent="0.35">
      <c r="B11" s="90">
        <v>2</v>
      </c>
      <c r="C11" s="79" t="str">
        <f>VLOOKUP(B11,'Gen-Tab_Quick'!$B$3:$D$38,2,0)</f>
        <v>A3</v>
      </c>
      <c r="D11" s="79" t="str">
        <f>VLOOKUP(B11,'Gen-Tab_Quick'!$B$3:$D$38,3,0)</f>
        <v>A4</v>
      </c>
      <c r="E11" s="79" t="str">
        <f>VLOOKUP(C11,'Gen-Tab_Quick'!$Q$3:$S$26,3,0)</f>
        <v>Ungarn</v>
      </c>
      <c r="F11" s="79" t="str">
        <f>VLOOKUP(D11,'Gen-Tab_Quick'!$Q$3:$S$26,3,0)</f>
        <v>Schweiz</v>
      </c>
      <c r="G11" s="19">
        <f ca="1">IF(R11=0,0,VLOOKUP(B11,Quicktipp!$B$2:$I$48,6,0))</f>
        <v>4</v>
      </c>
      <c r="H11" s="79" t="s">
        <v>54</v>
      </c>
      <c r="I11" s="19">
        <f ca="1">IF(R11=0,0,VLOOKUP(B11,Quicktipp!$B$2:$I$48,8,0))</f>
        <v>1</v>
      </c>
      <c r="J11" s="84"/>
      <c r="K11" s="79">
        <f t="shared" ca="1" si="1"/>
        <v>1</v>
      </c>
      <c r="L11" s="84"/>
      <c r="M11" s="79">
        <f t="shared" ca="1" si="2"/>
        <v>3</v>
      </c>
      <c r="N11" s="79">
        <f t="shared" ca="1" si="3"/>
        <v>0</v>
      </c>
      <c r="O11" s="79"/>
      <c r="P11" s="79"/>
      <c r="Q11" s="79"/>
      <c r="R11" s="79">
        <f ca="1">VLOOKUP(B11,Quicktipp!$B$3:$L$48,11,0)</f>
        <v>18</v>
      </c>
      <c r="S11" s="79"/>
      <c r="T11" s="79"/>
      <c r="U11" s="79"/>
      <c r="V11" s="79"/>
      <c r="W11" s="79"/>
      <c r="X11" s="79"/>
      <c r="Y11" s="79"/>
      <c r="Z11" s="79"/>
      <c r="AA11" s="79"/>
      <c r="AJ11" s="79"/>
      <c r="AK11" s="106"/>
      <c r="AU11" s="106"/>
    </row>
    <row r="12" spans="2:54" ht="13.15" x14ac:dyDescent="0.35">
      <c r="B12" s="90">
        <v>13</v>
      </c>
      <c r="C12" s="79" t="str">
        <f>VLOOKUP(B12,'Gen-Tab_Quick'!$B$3:$D$38,2,0)</f>
        <v>A1</v>
      </c>
      <c r="D12" s="79" t="str">
        <f>VLOOKUP(B12,'Gen-Tab_Quick'!$B$3:$D$38,3,0)</f>
        <v>A3</v>
      </c>
      <c r="E12" s="79" t="str">
        <f>VLOOKUP(C12,'Gen-Tab_Quick'!$Q$3:$S$26,3,0)</f>
        <v>Deutschland</v>
      </c>
      <c r="F12" s="79" t="str">
        <f>VLOOKUP(D12,'Gen-Tab_Quick'!$Q$3:$S$26,3,0)</f>
        <v>Ungarn</v>
      </c>
      <c r="G12" s="19">
        <f ca="1">IF(R12=0,0,VLOOKUP(B12,Quicktipp!$B$2:$I$48,6,0))</f>
        <v>5</v>
      </c>
      <c r="H12" s="79" t="s">
        <v>54</v>
      </c>
      <c r="I12" s="19">
        <f ca="1">IF(R12=0,0,VLOOKUP(B12,Quicktipp!$B$2:$I$48,8,0))</f>
        <v>4</v>
      </c>
      <c r="J12" s="84"/>
      <c r="K12" s="79">
        <f t="shared" ca="1" si="1"/>
        <v>1</v>
      </c>
      <c r="L12" s="84"/>
      <c r="M12" s="79">
        <f t="shared" ca="1" si="2"/>
        <v>3</v>
      </c>
      <c r="N12" s="79">
        <f t="shared" ca="1" si="3"/>
        <v>0</v>
      </c>
      <c r="O12" s="79"/>
      <c r="P12" s="79"/>
      <c r="Q12" s="79"/>
      <c r="R12" s="79">
        <f ca="1">VLOOKUP(B12,Quicktipp!$B$3:$L$48,11,0)</f>
        <v>30</v>
      </c>
      <c r="S12" s="79"/>
      <c r="T12" s="79"/>
      <c r="U12" s="79"/>
      <c r="V12" s="79"/>
      <c r="W12" s="79"/>
      <c r="X12" s="79"/>
      <c r="Y12" s="79"/>
      <c r="Z12" s="79"/>
      <c r="AA12" s="79"/>
      <c r="AJ12" s="79"/>
      <c r="AK12" s="106"/>
      <c r="AU12" s="106"/>
    </row>
    <row r="13" spans="2:54" x14ac:dyDescent="0.35">
      <c r="B13" s="90">
        <v>14</v>
      </c>
      <c r="C13" s="79" t="str">
        <f>VLOOKUP(B13,'Gen-Tab_Quick'!$B$3:$D$38,2,0)</f>
        <v>A2</v>
      </c>
      <c r="D13" s="79" t="str">
        <f>VLOOKUP(B13,'Gen-Tab_Quick'!$B$3:$D$38,3,0)</f>
        <v>A4</v>
      </c>
      <c r="E13" s="79" t="str">
        <f>VLOOKUP(C13,'Gen-Tab_Quick'!$Q$3:$S$26,3,0)</f>
        <v>Schottland</v>
      </c>
      <c r="F13" s="79" t="str">
        <f>VLOOKUP(D13,'Gen-Tab_Quick'!$Q$3:$S$26,3,0)</f>
        <v>Schweiz</v>
      </c>
      <c r="G13" s="19">
        <f ca="1">IF(R13=0,0,VLOOKUP(B13,Quicktipp!$B$2:$I$48,6,0))</f>
        <v>6</v>
      </c>
      <c r="H13" s="79" t="s">
        <v>54</v>
      </c>
      <c r="I13" s="19">
        <f ca="1">IF(R13=0,0,VLOOKUP(B13,Quicktipp!$B$2:$I$48,8,0))</f>
        <v>4</v>
      </c>
      <c r="J13" s="84"/>
      <c r="K13" s="79">
        <f t="shared" ca="1" si="1"/>
        <v>1</v>
      </c>
      <c r="L13" s="84"/>
      <c r="M13" s="79">
        <f t="shared" ca="1" si="2"/>
        <v>3</v>
      </c>
      <c r="N13" s="79">
        <f t="shared" ca="1" si="3"/>
        <v>0</v>
      </c>
      <c r="O13" s="79"/>
      <c r="P13" s="79"/>
      <c r="Q13" s="79"/>
      <c r="R13" s="79">
        <f ca="1">VLOOKUP(B13,Quicktipp!$B$3:$L$48,11,0)</f>
        <v>41</v>
      </c>
      <c r="S13" s="79"/>
      <c r="T13" s="79"/>
      <c r="U13" s="79"/>
      <c r="V13" s="79"/>
      <c r="W13" s="79"/>
      <c r="X13" s="79"/>
      <c r="Y13" s="79"/>
      <c r="Z13" s="79"/>
      <c r="AA13" s="79"/>
      <c r="AJ13" s="79"/>
      <c r="AK13" s="106"/>
      <c r="AL13" s="107" t="s">
        <v>305</v>
      </c>
      <c r="AU13" s="106"/>
    </row>
    <row r="14" spans="2:54" ht="13.15" x14ac:dyDescent="0.35">
      <c r="B14" s="90">
        <v>25</v>
      </c>
      <c r="C14" s="79" t="str">
        <f>VLOOKUP(B14,'Gen-Tab_Quick'!$B$3:$D$38,2,0)</f>
        <v>A4</v>
      </c>
      <c r="D14" s="79" t="str">
        <f>VLOOKUP(B14,'Gen-Tab_Quick'!$B$3:$D$38,3,0)</f>
        <v>A1</v>
      </c>
      <c r="E14" s="79" t="str">
        <f>VLOOKUP(C14,'Gen-Tab_Quick'!$Q$3:$S$26,3,0)</f>
        <v>Schweiz</v>
      </c>
      <c r="F14" s="79" t="str">
        <f>VLOOKUP(D14,'Gen-Tab_Quick'!$Q$3:$S$26,3,0)</f>
        <v>Deutschland</v>
      </c>
      <c r="G14" s="19">
        <f ca="1">IF(R14=0,0,VLOOKUP(B14,Quicktipp!$B$2:$I$48,6,0))</f>
        <v>0</v>
      </c>
      <c r="H14" s="79" t="s">
        <v>54</v>
      </c>
      <c r="I14" s="19">
        <f ca="1">IF(R14=0,0,VLOOKUP(B14,Quicktipp!$B$2:$I$48,8,0))</f>
        <v>1</v>
      </c>
      <c r="J14" s="84"/>
      <c r="K14" s="79">
        <f t="shared" ca="1" si="1"/>
        <v>2</v>
      </c>
      <c r="L14" s="84"/>
      <c r="M14" s="79">
        <f t="shared" ca="1" si="2"/>
        <v>0</v>
      </c>
      <c r="N14" s="79">
        <f t="shared" ca="1" si="3"/>
        <v>3</v>
      </c>
      <c r="O14" s="79"/>
      <c r="P14" s="79"/>
      <c r="Q14" s="79"/>
      <c r="R14" s="79">
        <f ca="1">VLOOKUP(B14,Quicktipp!$B$3:$L$48,11,0)</f>
        <v>3</v>
      </c>
      <c r="S14" s="79"/>
      <c r="T14" s="79"/>
      <c r="U14" s="79"/>
      <c r="V14" s="79"/>
      <c r="W14" s="79"/>
      <c r="X14" s="79"/>
      <c r="Y14" s="79"/>
      <c r="Z14" s="79"/>
      <c r="AA14" s="79"/>
      <c r="AJ14" s="79"/>
      <c r="AK14" s="106"/>
      <c r="AL14" s="79">
        <f ca="1">VLOOKUP(B14,Quicktipp!B$2:R$99,16,0)</f>
        <v>1</v>
      </c>
      <c r="AU14" s="106"/>
    </row>
    <row r="15" spans="2:54" ht="13.15" x14ac:dyDescent="0.35">
      <c r="B15" s="90">
        <v>26</v>
      </c>
      <c r="C15" s="79" t="str">
        <f>VLOOKUP(B15,'Gen-Tab_Quick'!$B$3:$D$38,2,0)</f>
        <v>A2</v>
      </c>
      <c r="D15" s="79" t="str">
        <f>VLOOKUP(B15,'Gen-Tab_Quick'!$B$3:$D$38,3,0)</f>
        <v>A3</v>
      </c>
      <c r="E15" s="79" t="str">
        <f>VLOOKUP(C15,'Gen-Tab_Quick'!$Q$3:$S$26,3,0)</f>
        <v>Schottland</v>
      </c>
      <c r="F15" s="79" t="str">
        <f>VLOOKUP(D15,'Gen-Tab_Quick'!$Q$3:$S$26,3,0)</f>
        <v>Ungarn</v>
      </c>
      <c r="G15" s="19">
        <f ca="1">IF(R15=0,0,VLOOKUP(B15,Quicktipp!$B$2:$I$48,6,0))</f>
        <v>1</v>
      </c>
      <c r="H15" s="79" t="s">
        <v>54</v>
      </c>
      <c r="I15" s="19">
        <f ca="1">IF(R15=0,0,VLOOKUP(B15,Quicktipp!$B$2:$I$48,8,0))</f>
        <v>3</v>
      </c>
      <c r="J15" s="84"/>
      <c r="K15" s="79">
        <f t="shared" ca="1" si="1"/>
        <v>2</v>
      </c>
      <c r="L15" s="84"/>
      <c r="M15" s="79">
        <f t="shared" ca="1" si="2"/>
        <v>0</v>
      </c>
      <c r="N15" s="79">
        <f t="shared" ca="1" si="3"/>
        <v>3</v>
      </c>
      <c r="O15" s="79"/>
      <c r="P15" s="79"/>
      <c r="Q15" s="79"/>
      <c r="R15" s="79">
        <f ca="1">VLOOKUP(B15,Quicktipp!$B$3:$L$48,11,0)</f>
        <v>14</v>
      </c>
      <c r="S15" s="79"/>
      <c r="T15" s="79"/>
      <c r="U15" s="79"/>
      <c r="V15" s="79"/>
      <c r="W15" s="79"/>
      <c r="X15" s="79"/>
      <c r="Y15" s="79"/>
      <c r="Z15" s="79"/>
      <c r="AA15" s="79"/>
      <c r="AJ15" s="79"/>
      <c r="AK15" s="106"/>
      <c r="AL15" s="79">
        <f ca="1">VLOOKUP(B15,Quicktipp!B$2:R$99,16,0)</f>
        <v>2</v>
      </c>
      <c r="AU15" s="106"/>
    </row>
    <row r="16" spans="2:54" x14ac:dyDescent="0.35">
      <c r="E16" s="84"/>
      <c r="F16" s="84"/>
      <c r="G16" s="108"/>
      <c r="H16" s="108"/>
      <c r="M16" s="109"/>
      <c r="N16" s="109"/>
      <c r="O16" s="109"/>
      <c r="P16" s="109"/>
      <c r="Q16" s="109"/>
      <c r="R16" s="109"/>
      <c r="S16" s="109"/>
      <c r="T16" s="109"/>
      <c r="U16" s="109"/>
      <c r="V16" s="109"/>
      <c r="W16" s="109"/>
      <c r="X16" s="109"/>
      <c r="Y16" s="109"/>
      <c r="Z16" s="109"/>
      <c r="AA16" s="109"/>
      <c r="AJ16" s="109"/>
      <c r="AK16" s="110"/>
      <c r="AU16" s="110"/>
    </row>
    <row r="17" spans="2:54" ht="65.099999999999994" customHeight="1" x14ac:dyDescent="0.35">
      <c r="E17" s="83" t="s">
        <v>72</v>
      </c>
      <c r="F17" s="84"/>
      <c r="G17" s="85" t="s">
        <v>61</v>
      </c>
      <c r="H17" s="85" t="s">
        <v>286</v>
      </c>
      <c r="I17" s="85" t="s">
        <v>287</v>
      </c>
      <c r="J17" s="85" t="s">
        <v>63</v>
      </c>
      <c r="K17" s="86" t="s">
        <v>56</v>
      </c>
      <c r="L17" s="85" t="s">
        <v>289</v>
      </c>
      <c r="M17" s="85" t="s">
        <v>290</v>
      </c>
      <c r="N17" s="85" t="s">
        <v>291</v>
      </c>
      <c r="O17" s="85" t="s">
        <v>292</v>
      </c>
      <c r="P17" s="85" t="s">
        <v>293</v>
      </c>
      <c r="Q17" s="85" t="s">
        <v>61</v>
      </c>
      <c r="R17" s="85"/>
      <c r="S17" s="85"/>
      <c r="T17" s="87" t="s">
        <v>294</v>
      </c>
      <c r="U17" s="87" t="s">
        <v>295</v>
      </c>
      <c r="V17" s="85"/>
      <c r="W17" s="85"/>
      <c r="X17" s="85" t="s">
        <v>77</v>
      </c>
      <c r="Y17" s="85" t="s">
        <v>77</v>
      </c>
      <c r="Z17" s="85" t="s">
        <v>296</v>
      </c>
      <c r="AA17" s="85" t="s">
        <v>297</v>
      </c>
      <c r="AB17" s="86" t="s">
        <v>298</v>
      </c>
      <c r="AC17" s="86"/>
      <c r="AD17" s="704" t="s">
        <v>299</v>
      </c>
      <c r="AE17" s="704"/>
      <c r="AF17" s="704"/>
      <c r="AG17" s="704"/>
      <c r="AH17" s="82"/>
      <c r="AI17" s="82"/>
      <c r="AJ17" s="88" t="s">
        <v>52</v>
      </c>
      <c r="AK17" s="89" t="s">
        <v>300</v>
      </c>
      <c r="AL17" s="79" t="str">
        <f ca="1">IF(AM17="Normal","nein","ja")</f>
        <v>nein</v>
      </c>
      <c r="AM17" s="79" t="str">
        <f ca="1">IF(AND(J18=J19,J18=J20,J18&lt;&gt;J21),"ohne B4",IF(AND(J18=J19,J18=J21,J18&lt;&gt;J20),"ohne B3",IF(AND(J18=J20,J18=J21,J18&lt;&gt;J19),"ohne B2",IF(AND(J19=J20,J19=J21,J19&lt;&gt;J18),"ohne B1","Normal"))))</f>
        <v>Normal</v>
      </c>
      <c r="AN17" s="89" t="s">
        <v>301</v>
      </c>
      <c r="AO17" s="82" t="str">
        <f ca="1">IF(AL17="ja",VLOOKUP(AM17,'Sub-Tab_B_Quick'!C$1:T$137,14,0),"nicht notwendig")</f>
        <v>nicht notwendig</v>
      </c>
      <c r="AU17" s="89"/>
      <c r="AW17" s="89"/>
    </row>
    <row r="18" spans="2:54" ht="12.75" customHeight="1" x14ac:dyDescent="0.35">
      <c r="D18" s="79">
        <f ca="1">AB18</f>
        <v>2</v>
      </c>
      <c r="E18" s="90" t="s">
        <v>173</v>
      </c>
      <c r="F18" s="91" t="str">
        <f>VLOOKUP(E18,'Gen-Tab_Quick'!$Q$3:$S$26,3,0)</f>
        <v>Spanien</v>
      </c>
      <c r="G18" s="79">
        <f ca="1">SUMIF($E$25:$E$30,F18,$G$25:$G$30)+SUMIF($F$25:$F$30,F18,$I$25:$I$30)</f>
        <v>7</v>
      </c>
      <c r="H18" s="79">
        <f ca="1">SUMIF($E$25:$E$30,F18,$I$25:$I$30)+SUMIF($F$25:$F$30,F18,$G$25:$G$30)</f>
        <v>5</v>
      </c>
      <c r="I18" s="79">
        <f ca="1">G18-H18</f>
        <v>2</v>
      </c>
      <c r="J18" s="79">
        <f ca="1">SUMIF($E$25:$E$30,F18,$M$25:$M$30)+SUMIF($F$25:$F$30,F18,$N$25:$N$30)</f>
        <v>5</v>
      </c>
      <c r="K18" s="92">
        <f ca="1">RANK(J18,J18:J21,0)</f>
        <v>2</v>
      </c>
      <c r="L18" s="93">
        <f ca="1">VLOOKUP(F18,'Sub-Tab_B_Quick'!C$120:Q$123,15,0)</f>
        <v>0</v>
      </c>
      <c r="M18" s="93">
        <f ca="1">IF(OR(AO$17="nein",AO$17="nicht notwendig"),0,IF(AM$17="ohne B4",VLOOKUP(E18,'Sub-Tab_B_Quick'!B$6:Q$9,16,0),IF(AM$17="ohne B3",VLOOKUP(E18,'Sub-Tab_B_Quick'!B$21:Q$24,16,0),IF(AM$17="ohne B2",VLOOKUP(E18,'Sub-Tab_B_Quick'!B$36:Q$39,16,0),IF(AM$17="ohne B1",VLOOKUP(E18,'Sub-Tab_B_Quick'!B$51:Q$54,16,0),0)))))</f>
        <v>0</v>
      </c>
      <c r="N18" s="93">
        <f ca="1">IF(AND($AS$18="ja",$AP$18="b1-b2"),VLOOKUP($F18,'Sub-Tab_B_Quick'!$C$66:$Q$69,15,0),IF(AND($AS$18="ja",$AP$18="b1-b3"),VLOOKUP($F18,'Sub-Tab_B_Quick'!$C$74:$Q$77,15,0),IF(AND($AS$18="ja",$AP$18="b1-b4"),VLOOKUP($F18,'Sub-Tab_B_Quick'!$C$82:$Q$85,15,0),IF(AND($AS$18="ja",$AP$18="b2-b3"),VLOOKUP($F18,'Sub-Tab_B_Quick'!$C$90:$Q$93,15,0),IF(AND($AS$18="ja",$AP$18="b2-b4"),VLOOKUP($F18,'Sub-Tab_B_Quick'!$C$98:$Q$101,15,0),IF(AND($AS$18="ja",$AP$18="b3-b4"),VLOOKUP($F18,'Sub-Tab_B_Quick'!$C$106:$Q$109,15,0),0))))))</f>
        <v>0</v>
      </c>
      <c r="O18" s="93">
        <f ca="1">IF(AND($AS$19="ja",$AP$19="b1-b2"),VLOOKUP($F18,'Sub-Tab_B_Quick'!$C$66:$Q$69,15,0),IF(AND($AS$19="ja",$AP$19="b1-b3"),VLOOKUP($F18,'Sub-Tab_B_Quick'!$C$74:$Q$77,15,0),IF(AND($AS$19="ja",$AP$19="b1-b4"),VLOOKUP($F18,'Sub-Tab_B_Quick'!$C$82:$Q$85,15,0),IF(AND($AS$19="ja",$AP$19="b2-b3"),VLOOKUP($F18,'Sub-Tab_B_Quick'!$C$90:$Q$93,15,0),IF(AND($AS$19="ja",$AP$19="b2-b4"),VLOOKUP($F18,'Sub-Tab_B_Quick'!$C$98:$Q$101,15,0),IF(AND($AS$19="ja",$AP$19="b3-b4"),VLOOKUP($F18,'Sub-Tab_B_Quick'!$C$106:$Q$109,15,0),0))))))</f>
        <v>0</v>
      </c>
      <c r="P18" s="93">
        <f ca="1">0.00072/RANK(I18,I$18:I$21,0)</f>
        <v>3.6000000000000002E-4</v>
      </c>
      <c r="Q18" s="93">
        <f ca="1">0.000072/RANK(G18,G$18:G$21,0)</f>
        <v>2.4000000000000001E-5</v>
      </c>
      <c r="R18" s="93">
        <f ca="1">J18+SUM(L18:Q18)</f>
        <v>5.0003840000000004</v>
      </c>
      <c r="S18" s="92">
        <f ca="1">RANK(R18,R18:R21,0)</f>
        <v>2</v>
      </c>
      <c r="T18" s="93">
        <f ca="1">IF(AND($BB$18="ja",$AY$18="b1-b2"),VLOOKUP($F18,'Sub-Tab_B_Quick'!$C$66:$Q$69,15,0),IF(AND($BB$18="ja",$AY$18="b1-b3"),VLOOKUP($F18,'Sub-Tab_B_Quick'!$C$74:$Q$77,15,0),IF(AND($BB$18="ja",$AY$18="b1-b4"),VLOOKUP($F18,'Sub-Tab_B_Quick'!$C$82:$Q$85,15,0),IF(AND($BB$18="ja",$AY$18="b2-b3"),VLOOKUP($F18,'Sub-Tab_B_Quick'!$C$90:$Q$93,15,0),IF(AND($BB$18="ja",$AY$18="b2-b4"),VLOOKUP($F18,'Sub-Tab_B_Quick'!$C$98:$Q$101,15,0),IF(AND($BB$18="ja",$AY$18="b3-b4"),VLOOKUP($F18,'Sub-Tab_B_Quick'!$C$106:$Q$109,15,0),0))))))/1000</f>
        <v>0</v>
      </c>
      <c r="U18" s="93">
        <f ca="1">IF(AND($AZ$19="ja",$AY$19="b1-b2"),VLOOKUP($F18,'Sub-Tab_B_Quick'!$C$66:$Q$69,15,0),IF(AND($AZ$19="ja",$AY$19="b1-b3"),VLOOKUP($F18,'Sub-Tab_B_Quick'!$C$74:$Q$77,15,0),IF(AND($AZ$19="ja",$AY$19="b1-b4"),VLOOKUP($F18,'Sub-Tab_B_Quick'!$C$82:$Q$85,15,0),IF(AND($AZ$19="ja",$AY$19="b2-b3"),VLOOKUP($F18,'Sub-Tab_B_Quick'!$C$90:$Q$93,15,0),IF(AND($AZ$19="ja",$AY$19="b2-b4"),VLOOKUP($F18,'Sub-Tab_B_Quick'!$C$98:$Q$101,15,0),IF(AND($AZ$19="ja",$AY$19="b3-b4"),VLOOKUP($F18,'Sub-Tab_B_Quick'!$C$106:$Q$109,15,0),0))))))/1000</f>
        <v>0</v>
      </c>
      <c r="V18" s="93">
        <f ca="1">R18+T18+U18</f>
        <v>5.0003840000000004</v>
      </c>
      <c r="W18" s="92">
        <f ca="1">RANK(V18,V18:V21,0)</f>
        <v>2</v>
      </c>
      <c r="X18" s="94">
        <f>VLOOKUP(E18,'Gen-Tab_Quick'!$T$3:$V$26,3,0)</f>
        <v>4</v>
      </c>
      <c r="Y18" s="93">
        <f>0.00000072/RANK(X18,X$18:X$21,0)</f>
        <v>1.8E-7</v>
      </c>
      <c r="Z18" s="93">
        <f ca="1">L18+M18+N18+O18+P18+Q18+Y18</f>
        <v>3.8418000000000002E-4</v>
      </c>
      <c r="AA18" s="93">
        <f ca="1">J18+L18+M18+N18+O18+P18+Q18+T18+Y18</f>
        <v>5.0003841799999993</v>
      </c>
      <c r="AB18" s="92">
        <f ca="1">RANK(AA18,AA18:AA21,0)</f>
        <v>2</v>
      </c>
      <c r="AC18" s="93">
        <f ca="1">L18+M18+N18+O18+Y18</f>
        <v>1.8E-7</v>
      </c>
      <c r="AD18" s="95" t="str">
        <f ca="1">IF(AC18&gt;0.2,"1)",IF(AND(AC18&gt;0.02,AC18&lt;0.2),"2)",IF(AND(AC18&gt;0.002,AC18&lt;0.02),"3)",IF(AND(AC18&lt;0.002,S$22=1),"4)",IF(AND(AC18&lt;0.002,S$22=9,S18=1),"5)",IF(AND(AC18&lt;0.002,S$22=9,S18=3),"5)",""))))))</f>
        <v/>
      </c>
      <c r="AE18" s="95" t="str">
        <f ca="1">IF(AC18&gt;0.2,"1)",IF(AND(AC18&gt;0.02,AC18&lt;0.2),"2)",IF(AND(AC18&gt;0.002,AC18&lt;0.02),"3)",IF(AND(AC18&lt;0.002,S$22=16,S18=2),"4)",IF(AND(AC18&lt;0.002,S$22=18,S18=3),"4)",IF(AND(AC18&lt;0.002,S$22=12,S18=1),"4)",""))))))</f>
        <v/>
      </c>
      <c r="AF18" s="95" t="str">
        <f ca="1">IF(AND(AC18&lt;0.002,S$22=4,S18=1),"6)",IF(AND(AC18&lt;0.002,S$22=8,S18=2),"6)",""))</f>
        <v/>
      </c>
      <c r="AG18" s="95" t="str">
        <f ca="1">IF(AF18="6)",AF18,IF((T18+U18)&gt;0,"3)",IF(AD18="",AE18,AD18)))</f>
        <v/>
      </c>
      <c r="AH18" s="95" t="str">
        <f ca="1">CONCATENATE(AB18,"B")</f>
        <v>2B</v>
      </c>
      <c r="AI18" s="96" t="str">
        <f>F18</f>
        <v>Spanien</v>
      </c>
      <c r="AJ18" s="97">
        <f ca="1">3-COUNTIF(K25,0)-COUNTIF(K27,0)-COUNTIF(K29,0)</f>
        <v>3</v>
      </c>
      <c r="AK18" s="705" t="s">
        <v>302</v>
      </c>
      <c r="AM18" s="19" t="str">
        <f ca="1">IF(AND(J18=J19,J18&lt;&gt;J20,J18&lt;&gt;J21),"B1-B2",IF(AND(J18=J20,J18&lt;&gt;J19,J18&lt;&gt;J21),"B1-B3",IF(AND(J18=J21,J18&lt;&gt;J19,J18&lt;&gt;J20),"B1-B4","OK")))</f>
        <v>OK</v>
      </c>
      <c r="AN18" s="98">
        <f ca="1">MATCH(AM18,AM$18:AM$21,0)</f>
        <v>1</v>
      </c>
      <c r="AO18" s="82" t="str">
        <f ca="1">AM18</f>
        <v>OK</v>
      </c>
      <c r="AP18" s="19" t="str">
        <f ca="1">VLOOKUP(1,AN$18:AO$21,2,0)</f>
        <v>OK</v>
      </c>
      <c r="AQ18" s="19">
        <f ca="1">IF(AP18="OK",0,VLOOKUP(AP18,'Gen-Tab_Quick'!F$3:G$99,2,0))</f>
        <v>0</v>
      </c>
      <c r="AR18" s="79" t="s">
        <v>303</v>
      </c>
      <c r="AS18" s="79">
        <f ca="1">IF(AQ18=0,0,IF(VLOOKUP(AQ18,Quicktipp!B$3:K$48,10,0)="X","nein","ja"))</f>
        <v>0</v>
      </c>
      <c r="AU18" s="705" t="s">
        <v>304</v>
      </c>
      <c r="AV18" s="19" t="str">
        <f ca="1">IF(AND(S18=S19,S18&lt;&gt;S20,S18&lt;&gt;S21),"B1-B2",IF(AND(S18=S20,S18&lt;&gt;S19,S18&lt;&gt;S21),"B1-B3",IF(AND(S18=S21,S18&lt;&gt;S19,S18&lt;&gt;S20),"B1-B4","OK")))</f>
        <v>OK</v>
      </c>
      <c r="AW18" s="98">
        <f ca="1">MATCH(AV18,AV$18:AV$21,0)</f>
        <v>1</v>
      </c>
      <c r="AX18" s="82" t="str">
        <f ca="1">AV18</f>
        <v>OK</v>
      </c>
      <c r="AY18" s="19" t="str">
        <f ca="1">VLOOKUP(1,AW$18:AX$21,2,0)</f>
        <v>OK</v>
      </c>
      <c r="AZ18" s="19">
        <f ca="1">IF(AY18="OK",0,VLOOKUP(AY18,'Gen-Tab_Quick'!F$3:G$99,2,0))</f>
        <v>0</v>
      </c>
      <c r="BA18" s="79" t="s">
        <v>303</v>
      </c>
      <c r="BB18" s="79">
        <f ca="1">IF(AZ18=0,0,IF(VLOOKUP(AZ18,Quicktipp!B$3:K$48,10,0)="X","nein","ja"))</f>
        <v>0</v>
      </c>
    </row>
    <row r="19" spans="2:54" ht="13.15" x14ac:dyDescent="0.35">
      <c r="D19" s="79">
        <f ca="1">AB19</f>
        <v>1</v>
      </c>
      <c r="E19" s="90" t="s">
        <v>174</v>
      </c>
      <c r="F19" s="91" t="str">
        <f>VLOOKUP(E19,'Gen-Tab_Quick'!$Q$3:$S$26,3,0)</f>
        <v>Kroatien</v>
      </c>
      <c r="G19" s="79">
        <f ca="1">SUMIF($E$25:$E$30,F19,$G$25:$G$30)+SUMIF($F$25:$F$30,F19,$I$25:$I$30)</f>
        <v>15</v>
      </c>
      <c r="H19" s="79">
        <f ca="1">SUMIF($E$25:$E$30,F19,$I$25:$I$30)+SUMIF($F$25:$F$30,F19,$G$25:$G$30)</f>
        <v>7</v>
      </c>
      <c r="I19" s="79">
        <f ca="1">G19-H19</f>
        <v>8</v>
      </c>
      <c r="J19" s="79">
        <f ca="1">SUMIF($E$25:$E$30,F19,$M$25:$M$30)+SUMIF($F$25:$F$30,F19,$N$25:$N$30)</f>
        <v>6</v>
      </c>
      <c r="K19" s="92">
        <f ca="1">RANK(J19,J18:J21,0)</f>
        <v>1</v>
      </c>
      <c r="L19" s="93">
        <f ca="1">VLOOKUP(F19,'Sub-Tab_B_Quick'!C$120:Q$123,15,0)</f>
        <v>0</v>
      </c>
      <c r="M19" s="93">
        <f ca="1">IF(OR(AO$17="nein",AO$17="nicht notwendig"),0,IF(AM$17="ohne B4",VLOOKUP(E19,'Sub-Tab_B_Quick'!B$6:Q$9,16,0),IF(AM$17="ohne B3",VLOOKUP(E19,'Sub-Tab_B_Quick'!B$21:Q$24,16,0),IF(AM$17="ohne B2",VLOOKUP(E19,'Sub-Tab_B_Quick'!B$36:Q$39,16,0),IF(AM$17="ohne B1",VLOOKUP(E19,'Sub-Tab_B_Quick'!B$51:Q$54,16,0),0)))))</f>
        <v>0</v>
      </c>
      <c r="N19" s="93">
        <f ca="1">IF(AND($AS$18="ja",$AP$18="b1-b2"),VLOOKUP($F19,'Sub-Tab_B_Quick'!$C$66:$Q$69,15,0),IF(AND($AS$18="ja",$AP$18="b1-b3"),VLOOKUP($F19,'Sub-Tab_B_Quick'!$C$74:$Q$77,15,0),IF(AND($AS$18="ja",$AP$18="b1-b4"),VLOOKUP($F19,'Sub-Tab_B_Quick'!$C$82:$Q$85,15,0),IF(AND($AS$18="ja",$AP$18="b2-b3"),VLOOKUP($F19,'Sub-Tab_B_Quick'!$C$90:$Q$93,15,0),IF(AND($AS$18="ja",$AP$18="b2-b4"),VLOOKUP($F19,'Sub-Tab_B_Quick'!$C$98:$Q$101,15,0),IF(AND($AS$18="ja",$AP$18="b3-b4"),VLOOKUP($F19,'Sub-Tab_B_Quick'!$C$106:$Q$109,15,0),0))))))</f>
        <v>0</v>
      </c>
      <c r="O19" s="93">
        <f ca="1">IF(AND($AS$19="ja",$AP$19="b1-b2"),VLOOKUP($F19,'Sub-Tab_B_Quick'!$C$66:$Q$69,15,0),IF(AND($AS$19="ja",$AP$19="b1-b3"),VLOOKUP($F19,'Sub-Tab_B_Quick'!$C$74:$Q$77,15,0),IF(AND($AS$19="ja",$AP$19="b1-b4"),VLOOKUP($F19,'Sub-Tab_B_Quick'!$C$82:$Q$85,15,0),IF(AND($AS$19="ja",$AP$19="b2-b3"),VLOOKUP($F19,'Sub-Tab_B_Quick'!$C$90:$Q$93,15,0),IF(AND($AS$19="ja",$AP$19="b2-b4"),VLOOKUP($F19,'Sub-Tab_B_Quick'!$C$98:$Q$101,15,0),IF(AND($AS$19="ja",$AP$19="b3-b4"),VLOOKUP($F19,'Sub-Tab_B_Quick'!$C$106:$Q$109,15,0),0))))))</f>
        <v>0</v>
      </c>
      <c r="P19" s="93">
        <f ca="1">0.00072/RANK(I19,I$18:I$21,0)</f>
        <v>7.2000000000000005E-4</v>
      </c>
      <c r="Q19" s="93">
        <f ca="1">0.000072/RANK(G19,G$18:G$21,0)</f>
        <v>7.2000000000000002E-5</v>
      </c>
      <c r="R19" s="93">
        <f ca="1">J19+SUM(L19:Q19)</f>
        <v>6.0007919999999997</v>
      </c>
      <c r="S19" s="92">
        <f ca="1">RANK(R19,R18:R21,0)</f>
        <v>1</v>
      </c>
      <c r="T19" s="93">
        <f ca="1">IF(AND($BB$18="ja",$AY$18="b1-b2"),VLOOKUP($F19,'Sub-Tab_B_Quick'!$C$66:$Q$69,15,0),IF(AND($BB$18="ja",$AY$18="b1-b3"),VLOOKUP($F19,'Sub-Tab_B_Quick'!$C$74:$Q$77,15,0),IF(AND($BB$18="ja",$AY$18="b1-b4"),VLOOKUP($F19,'Sub-Tab_B_Quick'!$C$82:$Q$85,15,0),IF(AND($BB$18="ja",$AY$18="b2-b3"),VLOOKUP($F19,'Sub-Tab_B_Quick'!$C$90:$Q$93,15,0),IF(AND($BB$18="ja",$AY$18="b2-b4"),VLOOKUP($F19,'Sub-Tab_B_Quick'!$C$98:$Q$101,15,0),IF(AND($BB$18="ja",$AY$18="b3-b4"),VLOOKUP($F19,'Sub-Tab_B_Quick'!$C$106:$Q$109,15,0),0))))))/1000</f>
        <v>0</v>
      </c>
      <c r="U19" s="93">
        <f ca="1">IF(AND($AZ$19="ja",$AY$19="b1-b2"),VLOOKUP($F19,'Sub-Tab_B_Quick'!$C$66:$Q$69,15,0),IF(AND($AZ$19="ja",$AY$19="b1-b3"),VLOOKUP($F19,'Sub-Tab_B_Quick'!$C$74:$Q$77,15,0),IF(AND($AZ$19="ja",$AY$19="b1-b4"),VLOOKUP($F19,'Sub-Tab_B_Quick'!$C$82:$Q$85,15,0),IF(AND($AZ$19="ja",$AY$19="b2-b3"),VLOOKUP($F19,'Sub-Tab_B_Quick'!$C$90:$Q$93,15,0),IF(AND($AZ$19="ja",$AY$19="b2-b4"),VLOOKUP($F19,'Sub-Tab_B_Quick'!$C$98:$Q$101,15,0),IF(AND($AZ$19="ja",$AY$19="b3-b4"),VLOOKUP($F19,'Sub-Tab_B_Quick'!$C$106:$Q$109,15,0),0))))))/1000</f>
        <v>0</v>
      </c>
      <c r="V19" s="93">
        <f ca="1">R19+T19+U19</f>
        <v>6.0007919999999997</v>
      </c>
      <c r="W19" s="92">
        <f ca="1">RANK(V19,V18:V21,0)</f>
        <v>1</v>
      </c>
      <c r="X19" s="94">
        <f>VLOOKUP(E19,'Gen-Tab_Quick'!$T$3:$V$26,3,0)</f>
        <v>15</v>
      </c>
      <c r="Y19" s="93">
        <f>0.00000072/RANK(X19,X$18:X$21,0)</f>
        <v>3.5999999999999999E-7</v>
      </c>
      <c r="Z19" s="93">
        <f ca="1">L19+M19+N19+O19+P19+Q19+Y19</f>
        <v>7.9236000000000009E-4</v>
      </c>
      <c r="AA19" s="93">
        <f ca="1">J19+L19+M19+N19+O19+P19+Q19+T19+Y19</f>
        <v>6.0007923600000002</v>
      </c>
      <c r="AB19" s="92">
        <f ca="1">RANK(AA19,AA18:AA21,0)</f>
        <v>1</v>
      </c>
      <c r="AC19" s="93">
        <f ca="1">L19+M19+N19+O19+Y19</f>
        <v>3.5999999999999999E-7</v>
      </c>
      <c r="AD19" s="95" t="str">
        <f ca="1">IF(AC19&gt;0.2,"1)",IF(AND(AC19&gt;0.02,AC19&lt;0.2),"2)",IF(AND(AC19&gt;0.002,AC19&lt;0.02),"3)",IF(AND(AC19&lt;0.002,S$22=1),"4)",IF(AND(AC19&lt;0.002,S$22=9,S19=1),"5)",IF(AND(AC19&lt;0.002,S$22=9,S19=3),"5)",""))))))</f>
        <v/>
      </c>
      <c r="AE19" s="95" t="str">
        <f ca="1">IF(AC19&gt;0.2,"1)",IF(AND(AC19&gt;0.02,AC19&lt;0.2),"2)",IF(AND(AC19&gt;0.002,AC19&lt;0.02),"3)",IF(AND(AC19&lt;0.002,S$22=16,S19=2),"4)",IF(AND(AC19&lt;0.002,S$22=18,S19=3),"4)",IF(AND(AC19&lt;0.002,S$22=12,S19=1),"4)",""))))))</f>
        <v/>
      </c>
      <c r="AF19" s="95" t="str">
        <f ca="1">IF(AND(AC19&lt;0.002,S$22=4,S19=1),"6)",IF(AND(AC19&lt;0.002,S$22=8,S19=2),"6)",""))</f>
        <v/>
      </c>
      <c r="AG19" s="95" t="str">
        <f ca="1">IF(AF19="6)",AF19,IF((T19+U19)&gt;0,"3)",IF(AD19="",AE19,AD19)))</f>
        <v/>
      </c>
      <c r="AH19" s="95" t="str">
        <f ca="1">CONCATENATE(AB19,"B")</f>
        <v>1B</v>
      </c>
      <c r="AI19" s="96" t="str">
        <f>F19</f>
        <v>Kroatien</v>
      </c>
      <c r="AJ19" s="97">
        <f ca="1">3-COUNTIF(K25,0)-COUNTIF(K28,0)-COUNTIF(K30,0)</f>
        <v>3</v>
      </c>
      <c r="AK19" s="705"/>
      <c r="AM19" s="19" t="str">
        <f ca="1">IF(AND(J18=J19,J18&lt;&gt;J20,J18&lt;&gt;J21),"B1-B2",IF(AND(J19=J20,J19&lt;&gt;J21,J19&lt;&gt;J18),"B2-B3",IF(AND(J19=J21,J19&lt;&gt;J20,J19&lt;&gt;J18),"B2-B4","OK")))</f>
        <v>OK</v>
      </c>
      <c r="AN19" s="98">
        <f ca="1">MATCH(AM19,AM$18:AM$21,0)</f>
        <v>1</v>
      </c>
      <c r="AO19" s="82" t="str">
        <f ca="1">AM19</f>
        <v>OK</v>
      </c>
      <c r="AP19" s="46" t="str">
        <f ca="1">IF(AN22&lt;5,VLOOKUP(1,AN$18:AO$21,2,0),IF(AN22&gt;7,VLOOKUP(3,AN$18:AO$21,2,0),VLOOKUP(2,AN$18:AO$21,2,0)))</f>
        <v>B3-B4</v>
      </c>
      <c r="AQ19" s="19">
        <f ca="1">IF(AP19="OK",0,VLOOKUP(AP19,'Gen-Tab_Quick'!F$3:G$99,2,0))</f>
        <v>4</v>
      </c>
      <c r="AR19" s="79" t="s">
        <v>303</v>
      </c>
      <c r="AS19" s="79" t="str">
        <f ca="1">IF(AQ19=0,0,IF(VLOOKUP(AQ19,Quicktipp!B$3:K$48,10,0)="X","nein","ja"))</f>
        <v>nein</v>
      </c>
      <c r="AU19" s="705"/>
      <c r="AV19" s="19" t="str">
        <f ca="1">IF(AND(S18=S19,S18&lt;&gt;S20,S18&lt;&gt;S21),"B1-B2",IF(AND(S19=S20,S19&lt;&gt;S21,S19&lt;&gt;S18),"B2-B3",IF(AND(S19=S21,S19&lt;&gt;S20,S19&lt;&gt;S18),"B2-B4","OK")))</f>
        <v>OK</v>
      </c>
      <c r="AW19" s="98">
        <f ca="1">MATCH(AV19,AV$18:AV$21,0)</f>
        <v>1</v>
      </c>
      <c r="AX19" s="82" t="str">
        <f ca="1">AV19</f>
        <v>OK</v>
      </c>
      <c r="AY19" s="46" t="str">
        <f ca="1">IF(AW22&lt;5,VLOOKUP(1,AW$18:AX$21,2,0),IF(AW22&gt;7,VLOOKUP(3,AW$18:AX$21,2,0),VLOOKUP(2,AW$18:AX$21,2,0)))</f>
        <v>OK</v>
      </c>
      <c r="AZ19" s="19">
        <f ca="1">IF(AY19="OK",0,VLOOKUP(AY19,'Gen-Tab_Quick'!F$3:G$99,2,0))</f>
        <v>0</v>
      </c>
      <c r="BA19" s="79" t="s">
        <v>303</v>
      </c>
      <c r="BB19" s="79">
        <f ca="1">IF(AZ19=0,0,IF(VLOOKUP(AZ19,Quicktipp!B$3:K$48,10,0)="X","nein","ja"))</f>
        <v>0</v>
      </c>
    </row>
    <row r="20" spans="2:54" ht="13.15" x14ac:dyDescent="0.35">
      <c r="D20" s="79">
        <f ca="1">AB20</f>
        <v>3</v>
      </c>
      <c r="E20" s="90" t="s">
        <v>175</v>
      </c>
      <c r="F20" s="91" t="str">
        <f>VLOOKUP(E20,'Gen-Tab_Quick'!$Q$3:$S$26,3,0)</f>
        <v>Italien</v>
      </c>
      <c r="G20" s="79">
        <f ca="1">SUMIF($E$25:$E$30,F20,$G$25:$G$30)+SUMIF($F$25:$F$30,F20,$I$25:$I$30)</f>
        <v>8</v>
      </c>
      <c r="H20" s="79">
        <f ca="1">SUMIF($E$25:$E$30,F20,$I$25:$I$30)+SUMIF($F$25:$F$30,F20,$G$25:$G$30)</f>
        <v>13</v>
      </c>
      <c r="I20" s="79">
        <f ca="1">G20-H20</f>
        <v>-5</v>
      </c>
      <c r="J20" s="79">
        <f ca="1">SUMIF($E$25:$E$30,F20,$M$25:$M$30)+SUMIF($F$25:$F$30,F20,$N$25:$N$30)</f>
        <v>2</v>
      </c>
      <c r="K20" s="92">
        <f ca="1">RANK(J20,J18:J21,0)</f>
        <v>3</v>
      </c>
      <c r="L20" s="93">
        <f ca="1">VLOOKUP(F20,'Sub-Tab_B_Quick'!C$120:Q$123,15,0)</f>
        <v>0</v>
      </c>
      <c r="M20" s="93">
        <f ca="1">IF(OR(AO$17="nein",AO$17="nicht notwendig"),0,IF(AM$17="ohne B4",VLOOKUP(E20,'Sub-Tab_B_Quick'!B$6:Q$9,16,0),IF(AM$17="ohne B3",VLOOKUP(E20,'Sub-Tab_B_Quick'!B$21:Q$24,16,0),IF(AM$17="ohne B2",VLOOKUP(E20,'Sub-Tab_B_Quick'!B$36:Q$39,16,0),IF(AM$17="ohne B1",VLOOKUP(E20,'Sub-Tab_B_Quick'!B$51:Q$54,16,0),0)))))</f>
        <v>0</v>
      </c>
      <c r="N20" s="93">
        <f ca="1">IF(AND($AS$18="ja",$AP$18="b1-b2"),VLOOKUP($F20,'Sub-Tab_B_Quick'!$C$66:$Q$69,15,0),IF(AND($AS$18="ja",$AP$18="b1-b3"),VLOOKUP($F20,'Sub-Tab_B_Quick'!$C$74:$Q$77,15,0),IF(AND($AS$18="ja",$AP$18="b1-b4"),VLOOKUP($F20,'Sub-Tab_B_Quick'!$C$82:$Q$85,15,0),IF(AND($AS$18="ja",$AP$18="b2-b3"),VLOOKUP($F20,'Sub-Tab_B_Quick'!$C$90:$Q$93,15,0),IF(AND($AS$18="ja",$AP$18="b2-b4"),VLOOKUP($F20,'Sub-Tab_B_Quick'!$C$98:$Q$101,15,0),IF(AND($AS$18="ja",$AP$18="b3-b4"),VLOOKUP($F20,'Sub-Tab_B_Quick'!$C$106:$Q$109,15,0),0))))))</f>
        <v>0</v>
      </c>
      <c r="O20" s="93">
        <f ca="1">IF(AND($AS$19="ja",$AP$19="b1-b2"),VLOOKUP($F20,'Sub-Tab_B_Quick'!$C$66:$Q$69,15,0),IF(AND($AS$19="ja",$AP$19="b1-b3"),VLOOKUP($F20,'Sub-Tab_B_Quick'!$C$74:$Q$77,15,0),IF(AND($AS$19="ja",$AP$19="b1-b4"),VLOOKUP($F20,'Sub-Tab_B_Quick'!$C$82:$Q$85,15,0),IF(AND($AS$19="ja",$AP$19="b2-b3"),VLOOKUP($F20,'Sub-Tab_B_Quick'!$C$90:$Q$93,15,0),IF(AND($AS$19="ja",$AP$19="b2-b4"),VLOOKUP($F20,'Sub-Tab_B_Quick'!$C$98:$Q$101,15,0),IF(AND($AS$19="ja",$AP$19="b3-b4"),VLOOKUP($F20,'Sub-Tab_B_Quick'!$C$106:$Q$109,15,0),0))))))</f>
        <v>0</v>
      </c>
      <c r="P20" s="93">
        <f ca="1">0.00072/RANK(I20,I$18:I$21,0)</f>
        <v>2.4000000000000001E-4</v>
      </c>
      <c r="Q20" s="93">
        <f ca="1">0.000072/RANK(G20,G$18:G$21,0)</f>
        <v>3.6000000000000001E-5</v>
      </c>
      <c r="R20" s="93">
        <f ca="1">J20+SUM(L20:Q20)</f>
        <v>2.0002759999999999</v>
      </c>
      <c r="S20" s="92">
        <f ca="1">RANK(R20,R18:R21,0)</f>
        <v>3</v>
      </c>
      <c r="T20" s="93">
        <f ca="1">IF(AND($BB$18="ja",$AY$18="b1-b2"),VLOOKUP($F20,'Sub-Tab_B_Quick'!$C$66:$Q$69,15,0),IF(AND($BB$18="ja",$AY$18="b1-b3"),VLOOKUP($F20,'Sub-Tab_B_Quick'!$C$74:$Q$77,15,0),IF(AND($BB$18="ja",$AY$18="b1-b4"),VLOOKUP($F20,'Sub-Tab_B_Quick'!$C$82:$Q$85,15,0),IF(AND($BB$18="ja",$AY$18="b2-b3"),VLOOKUP($F20,'Sub-Tab_B_Quick'!$C$90:$Q$93,15,0),IF(AND($BB$18="ja",$AY$18="b2-b4"),VLOOKUP($F20,'Sub-Tab_B_Quick'!$C$98:$Q$101,15,0),IF(AND($BB$18="ja",$AY$18="b3-b4"),VLOOKUP($F20,'Sub-Tab_B_Quick'!$C$106:$Q$109,15,0),0))))))/1000</f>
        <v>0</v>
      </c>
      <c r="U20" s="93">
        <f ca="1">IF(AND($AZ$19="ja",$AY$19="b1-b2"),VLOOKUP($F20,'Sub-Tab_B_Quick'!$C$66:$Q$69,15,0),IF(AND($AZ$19="ja",$AY$19="b1-b3"),VLOOKUP($F20,'Sub-Tab_B_Quick'!$C$74:$Q$77,15,0),IF(AND($AZ$19="ja",$AY$19="b1-b4"),VLOOKUP($F20,'Sub-Tab_B_Quick'!$C$82:$Q$85,15,0),IF(AND($AZ$19="ja",$AY$19="b2-b3"),VLOOKUP($F20,'Sub-Tab_B_Quick'!$C$90:$Q$93,15,0),IF(AND($AZ$19="ja",$AY$19="b2-b4"),VLOOKUP($F20,'Sub-Tab_B_Quick'!$C$98:$Q$101,15,0),IF(AND($AZ$19="ja",$AY$19="b3-b4"),VLOOKUP($F20,'Sub-Tab_B_Quick'!$C$106:$Q$109,15,0),0))))))/1000</f>
        <v>0</v>
      </c>
      <c r="V20" s="93">
        <f ca="1">R20+T20+U20</f>
        <v>2.0002759999999999</v>
      </c>
      <c r="W20" s="92">
        <f ca="1">RANK(V20,V18:V21,0)</f>
        <v>3</v>
      </c>
      <c r="X20" s="94">
        <f>VLOOKUP(E20,'Gen-Tab_Quick'!$T$3:$V$26,3,0)</f>
        <v>19</v>
      </c>
      <c r="Y20" s="93">
        <f>0.00000072/RANK(X20,X$18:X$21,0)</f>
        <v>7.1999999999999999E-7</v>
      </c>
      <c r="Z20" s="93">
        <f ca="1">L20+M20+N20+O20+P20+Q20+Y20</f>
        <v>2.7671999999999999E-4</v>
      </c>
      <c r="AA20" s="93">
        <f ca="1">J20+L20+M20+N20+O20+P20+Q20+T20+Y20</f>
        <v>2.00027672</v>
      </c>
      <c r="AB20" s="92">
        <f ca="1">RANK(AA20,AA18:AA21,0)</f>
        <v>3</v>
      </c>
      <c r="AC20" s="93">
        <f ca="1">L20+M20+N20+O20+Y20</f>
        <v>7.1999999999999999E-7</v>
      </c>
      <c r="AD20" s="95" t="str">
        <f ca="1">IF(AC20&gt;0.2,"1)",IF(AND(AC20&gt;0.02,AC20&lt;0.2),"2)",IF(AND(AC20&gt;0.002,AC20&lt;0.02),"3)",IF(AND(AC20&lt;0.002,S$22=1),"4)",IF(AND(AC20&lt;0.002,S$22=9,S20=1),"5)",IF(AND(AC20&lt;0.002,S$22=9,S20=3),"5)",""))))))</f>
        <v/>
      </c>
      <c r="AE20" s="95" t="str">
        <f ca="1">IF(AC20&gt;0.2,"1)",IF(AND(AC20&gt;0.02,AC20&lt;0.2),"2)",IF(AND(AC20&gt;0.002,AC20&lt;0.02),"3)",IF(AND(AC20&lt;0.002,S$22=16,S20=2),"4)",IF(AND(AC20&lt;0.002,S$22=18,S20=3),"4)",IF(AND(AC20&lt;0.002,S$22=12,S20=1),"4)",""))))))</f>
        <v/>
      </c>
      <c r="AF20" s="95" t="str">
        <f ca="1">IF(AND(AC20&lt;0.002,S$22=4,S20=1),"6)",IF(AND(AC20&lt;0.002,S$22=8,S20=2),"6)",""))</f>
        <v/>
      </c>
      <c r="AG20" s="95" t="str">
        <f ca="1">IF(AF20="6)",AF20,IF((T20+U20)&gt;0,"3)",IF(AD20="",AE20,AD20)))</f>
        <v/>
      </c>
      <c r="AH20" s="95" t="str">
        <f ca="1">CONCATENATE(AB20,"B")</f>
        <v>3B</v>
      </c>
      <c r="AI20" s="96" t="str">
        <f>F20</f>
        <v>Italien</v>
      </c>
      <c r="AJ20" s="97">
        <f ca="1">3-COUNTIF(K26,0)-COUNTIF(K27,0)-COUNTIF(K30,0)</f>
        <v>3</v>
      </c>
      <c r="AK20" s="705"/>
      <c r="AM20" s="19" t="str">
        <f ca="1">IF(AND(J18=J20,J18&lt;&gt;J19,J18&lt;&gt;J21),"B1-B3",IF(AND(J19=J20,J19&lt;&gt;J21,J19&lt;&gt;J18),"B2-B3",IF(AND(J20=J21,J20&lt;&gt;J18,J20&lt;&gt;J19),"B3-B4","OK")))</f>
        <v>B3-B4</v>
      </c>
      <c r="AN20" s="98">
        <f ca="1">MATCH(AM20,AM$18:AM$21,0)</f>
        <v>3</v>
      </c>
      <c r="AO20" s="82" t="str">
        <f ca="1">AM20</f>
        <v>B3-B4</v>
      </c>
      <c r="AU20" s="705"/>
      <c r="AV20" s="19" t="str">
        <f ca="1">IF(AND(S18=S20,S18&lt;&gt;S19,S18&lt;&gt;S21),"B1-B3",IF(AND(S19=S20,S19&lt;&gt;S21,S19&lt;&gt;S18),"B2-B3",IF(AND(S20=S21,S20&lt;&gt;S18,S20&lt;&gt;S19),"B3-B4","OK")))</f>
        <v>OK</v>
      </c>
      <c r="AW20" s="98">
        <f ca="1">MATCH(AV20,AV$18:AV$21,0)</f>
        <v>1</v>
      </c>
      <c r="AX20" s="82" t="str">
        <f ca="1">AV20</f>
        <v>OK</v>
      </c>
    </row>
    <row r="21" spans="2:54" ht="13.15" x14ac:dyDescent="0.35">
      <c r="D21" s="79">
        <f ca="1">AB21</f>
        <v>4</v>
      </c>
      <c r="E21" s="90" t="s">
        <v>176</v>
      </c>
      <c r="F21" s="91" t="str">
        <f>VLOOKUP(E21,'Gen-Tab_Quick'!$Q$3:$S$26,3,0)</f>
        <v>Albanien</v>
      </c>
      <c r="G21" s="79">
        <f ca="1">SUMIF($E$25:$E$30,F21,$G$25:$G$30)+SUMIF($F$25:$F$30,F21,$I$25:$I$30)</f>
        <v>6</v>
      </c>
      <c r="H21" s="79">
        <f ca="1">SUMIF($E$25:$E$30,F21,$I$25:$I$30)+SUMIF($F$25:$F$30,F21,$G$25:$G$30)</f>
        <v>11</v>
      </c>
      <c r="I21" s="79">
        <f ca="1">G21-H21</f>
        <v>-5</v>
      </c>
      <c r="J21" s="79">
        <f ca="1">SUMIF($E$25:$E$30,F21,$M$25:$M$30)+SUMIF($F$25:$F$30,F21,$N$25:$N$30)</f>
        <v>2</v>
      </c>
      <c r="K21" s="92">
        <f ca="1">RANK(J21,J18:J21,0)</f>
        <v>3</v>
      </c>
      <c r="L21" s="99">
        <f ca="1">VLOOKUP(F21,'Sub-Tab_B_Quick'!C$120:Q$123,15,0)</f>
        <v>0</v>
      </c>
      <c r="M21" s="99">
        <f ca="1">IF(OR(AO$17="nein",AO$17="nicht notwendig"),0,IF(AM$17="ohne B4",VLOOKUP(E21,'Sub-Tab_B_Quick'!B$6:Q$9,16,0),IF(AM$17="ohne B3",VLOOKUP(E21,'Sub-Tab_B_Quick'!B$21:Q$24,16,0),IF(AM$17="ohne B2",VLOOKUP(E21,'Sub-Tab_B_Quick'!B$36:Q$39,16,0),IF(AM$17="ohne B1",VLOOKUP(E21,'Sub-Tab_B_Quick'!B$51:Q$54,16,0),0)))))</f>
        <v>0</v>
      </c>
      <c r="N21" s="99">
        <f ca="1">IF(AND($AS$18="ja",$AP$18="b1-b2"),VLOOKUP($F21,'Sub-Tab_B_Quick'!$C$66:$Q$69,15,0),IF(AND($AS$18="ja",$AP$18="b1-b3"),VLOOKUP($F21,'Sub-Tab_B_Quick'!$C$74:$Q$77,15,0),IF(AND($AS$18="ja",$AP$18="b1-b4"),VLOOKUP($F21,'Sub-Tab_B_Quick'!$C$82:$Q$85,15,0),IF(AND($AS$18="ja",$AP$18="b2-b3"),VLOOKUP($F21,'Sub-Tab_B_Quick'!$C$90:$Q$93,15,0),IF(AND($AS$18="ja",$AP$18="b2-b4"),VLOOKUP($F21,'Sub-Tab_B_Quick'!$C$98:$Q$101,15,0),IF(AND($AS$18="ja",$AP$18="b3-b4"),VLOOKUP($F21,'Sub-Tab_B_Quick'!$C$106:$Q$109,15,0),0))))))</f>
        <v>0</v>
      </c>
      <c r="O21" s="99">
        <f ca="1">IF(AND($AS$19="ja",$AP$19="b1-b2"),VLOOKUP($F21,'Sub-Tab_B_Quick'!$C$66:$Q$69,15,0),IF(AND($AS$19="ja",$AP$19="b1-b3"),VLOOKUP($F21,'Sub-Tab_B_Quick'!$C$74:$Q$77,15,0),IF(AND($AS$19="ja",$AP$19="b1-b4"),VLOOKUP($F21,'Sub-Tab_B_Quick'!$C$82:$Q$85,15,0),IF(AND($AS$19="ja",$AP$19="b2-b3"),VLOOKUP($F21,'Sub-Tab_B_Quick'!$C$90:$Q$93,15,0),IF(AND($AS$19="ja",$AP$19="b2-b4"),VLOOKUP($F21,'Sub-Tab_B_Quick'!$C$98:$Q$101,15,0),IF(AND($AS$19="ja",$AP$19="b3-b4"),VLOOKUP($F21,'Sub-Tab_B_Quick'!$C$106:$Q$109,15,0),0))))))</f>
        <v>0</v>
      </c>
      <c r="P21" s="99">
        <f ca="1">0.00072/RANK(I21,I$18:I$21,0)</f>
        <v>2.4000000000000001E-4</v>
      </c>
      <c r="Q21" s="99">
        <f ca="1">0.000072/RANK(G21,G$18:G$21,0)</f>
        <v>1.8E-5</v>
      </c>
      <c r="R21" s="99">
        <f ca="1">J21+SUM(L21:Q21)</f>
        <v>2.0002580000000001</v>
      </c>
      <c r="S21" s="100">
        <f ca="1">RANK(R21,R18:R21,0)</f>
        <v>4</v>
      </c>
      <c r="T21" s="99">
        <f ca="1">IF(AND($BB$18="ja",$AY$18="b1-b2"),VLOOKUP($F21,'Sub-Tab_B_Quick'!$C$66:$Q$69,15,0),IF(AND($BB$18="ja",$AY$18="b1-b3"),VLOOKUP($F21,'Sub-Tab_B_Quick'!$C$74:$Q$77,15,0),IF(AND($BB$18="ja",$AY$18="b1-b4"),VLOOKUP($F21,'Sub-Tab_B_Quick'!$C$82:$Q$85,15,0),IF(AND($BB$18="ja",$AY$18="b2-b3"),VLOOKUP($F21,'Sub-Tab_B_Quick'!$C$90:$Q$93,15,0),IF(AND($BB$18="ja",$AY$18="b2-b4"),VLOOKUP($F21,'Sub-Tab_B_Quick'!$C$98:$Q$101,15,0),IF(AND($BB$18="ja",$AY$18="b3-b4"),VLOOKUP($F21,'Sub-Tab_B_Quick'!$C$106:$Q$109,15,0),0))))))/1000</f>
        <v>0</v>
      </c>
      <c r="U21" s="99">
        <f ca="1">IF(AND($AZ$19="ja",$AY$19="b1-b2"),VLOOKUP($F21,'Sub-Tab_B_Quick'!$C$66:$Q$69,15,0),IF(AND($AZ$19="ja",$AY$19="b1-b3"),VLOOKUP($F21,'Sub-Tab_B_Quick'!$C$74:$Q$77,15,0),IF(AND($AZ$19="ja",$AY$19="b1-b4"),VLOOKUP($F21,'Sub-Tab_B_Quick'!$C$82:$Q$85,15,0),IF(AND($AZ$19="ja",$AY$19="b2-b3"),VLOOKUP($F21,'Sub-Tab_B_Quick'!$C$90:$Q$93,15,0),IF(AND($AZ$19="ja",$AY$19="b2-b4"),VLOOKUP($F21,'Sub-Tab_B_Quick'!$C$98:$Q$101,15,0),IF(AND($AZ$19="ja",$AY$19="b3-b4"),VLOOKUP($F21,'Sub-Tab_B_Quick'!$C$106:$Q$109,15,0),0))))))/1000</f>
        <v>0</v>
      </c>
      <c r="V21" s="99">
        <f ca="1">R21+T21+U21</f>
        <v>2.0002580000000001</v>
      </c>
      <c r="W21" s="100">
        <f ca="1">RANK(V21,V18:V21,0)</f>
        <v>4</v>
      </c>
      <c r="X21" s="101">
        <f>VLOOKUP(E21,'Gen-Tab_Quick'!$T$3:$V$26,3,0)</f>
        <v>11</v>
      </c>
      <c r="Y21" s="99">
        <f>0.00000072/RANK(X21,X$18:X$21,0)</f>
        <v>2.3999999999999998E-7</v>
      </c>
      <c r="Z21" s="99">
        <f ca="1">L21+M21+N21+O21+P21+Q21+Y21</f>
        <v>2.5823999999999997E-4</v>
      </c>
      <c r="AA21" s="99">
        <f ca="1">J21+L21+M21+N21+O21+P21+Q21+T21+Y21</f>
        <v>2.0002582399999995</v>
      </c>
      <c r="AB21" s="100">
        <f ca="1">RANK(AA21,AA18:AA21,0)</f>
        <v>4</v>
      </c>
      <c r="AC21" s="93">
        <f ca="1">L21+M21+N21+O21+Y21</f>
        <v>2.3999999999999998E-7</v>
      </c>
      <c r="AD21" s="95" t="str">
        <f ca="1">IF(AC21&gt;0.2,"1)",IF(AND(AC21&gt;0.02,AC21&lt;0.2),"2)",IF(AND(AC21&gt;0.002,AC21&lt;0.02),"3)",IF(AND(AC21&lt;0.002,S$22=1),"4)",IF(AND(AC21&lt;0.002,S$22=9,S21=1),"5)",IF(AND(AC21&lt;0.002,S$22=9,S21=3),"5)",""))))))</f>
        <v/>
      </c>
      <c r="AE21" s="95" t="str">
        <f ca="1">IF(AC21&gt;0.2,"1)",IF(AND(AC21&gt;0.02,AC21&lt;0.2),"2)",IF(AND(AC21&gt;0.002,AC21&lt;0.02),"3)",IF(AND(AC21&lt;0.002,S$22=16,S21=2),"4)",IF(AND(AC21&lt;0.002,S$22=18,S21=3),"4)",IF(AND(AC21&lt;0.002,S$22=12,S21=1),"4)",""))))))</f>
        <v/>
      </c>
      <c r="AF21" s="95" t="str">
        <f ca="1">IF(AND(AC21&lt;0.002,S$22=4,S21=1),"6)",IF(AND(AC21&lt;0.002,S$22=8,S21=2),"6)",""))</f>
        <v/>
      </c>
      <c r="AG21" s="95" t="str">
        <f ca="1">IF(AF21="6)",AF21,IF((T21+U21)&gt;0,"3)",IF(AD21="",AE21,AD21)))</f>
        <v/>
      </c>
      <c r="AH21" s="95" t="str">
        <f ca="1">CONCATENATE(AB21,"B")</f>
        <v>4B</v>
      </c>
      <c r="AI21" s="96" t="str">
        <f>F21</f>
        <v>Albanien</v>
      </c>
      <c r="AJ21" s="102">
        <f ca="1">3-COUNTIF(K26,0)-COUNTIF(K28,0)-COUNTIF(K29,0)</f>
        <v>3</v>
      </c>
      <c r="AK21" s="705"/>
      <c r="AM21" s="19" t="str">
        <f ca="1">IF(AND(J18=J21,J18&lt;&gt;J19,J18&lt;&gt;J20),"B1-B4",IF(AND(J19=J21,J19&lt;&gt;J20,J19&lt;&gt;J18),"B2-B4",IF(AND(J20=J21,J20&lt;&gt;J18,J20&lt;&gt;J19),"B3-B4","OK")))</f>
        <v>B3-B4</v>
      </c>
      <c r="AN21" s="103">
        <f ca="1">MATCH(AM21,AM$18:AM$21,0)</f>
        <v>3</v>
      </c>
      <c r="AO21" s="82" t="str">
        <f ca="1">AM21</f>
        <v>B3-B4</v>
      </c>
      <c r="AU21" s="705"/>
      <c r="AV21" s="19" t="str">
        <f ca="1">IF(AND(S18=S21,S18&lt;&gt;S19,S18&lt;&gt;S20),"B1-B4",IF(AND(S19=S21,S19&lt;&gt;S20,S19&lt;&gt;S18),"B2-B4",IF(AND(S20=S21,S20&lt;&gt;S18,S20&lt;&gt;S19),"B3-B4","OK")))</f>
        <v>OK</v>
      </c>
      <c r="AW21" s="103">
        <f ca="1">MATCH(AV21,AV$18:AV$21,0)</f>
        <v>1</v>
      </c>
      <c r="AX21" s="82" t="str">
        <f ca="1">AV21</f>
        <v>OK</v>
      </c>
    </row>
    <row r="22" spans="2:54" ht="13.15" x14ac:dyDescent="0.35">
      <c r="E22" s="104"/>
      <c r="L22" s="93">
        <f t="shared" ref="L22:Q22" ca="1" si="4">SUM(L18:L21)</f>
        <v>0</v>
      </c>
      <c r="M22" s="93">
        <f t="shared" ca="1" si="4"/>
        <v>0</v>
      </c>
      <c r="N22" s="93">
        <f t="shared" ca="1" si="4"/>
        <v>0</v>
      </c>
      <c r="O22" s="93">
        <f t="shared" ca="1" si="4"/>
        <v>0</v>
      </c>
      <c r="P22" s="93">
        <f t="shared" ca="1" si="4"/>
        <v>1.56E-3</v>
      </c>
      <c r="Q22" s="93">
        <f t="shared" ca="1" si="4"/>
        <v>1.5000000000000001E-4</v>
      </c>
      <c r="R22" s="93"/>
      <c r="S22" s="93">
        <f ca="1">S18*S19*S20*S21</f>
        <v>24</v>
      </c>
      <c r="T22" s="93"/>
      <c r="U22" s="93"/>
      <c r="V22" s="93"/>
      <c r="W22" s="93">
        <f ca="1">W18*W19*W20*W21</f>
        <v>24</v>
      </c>
      <c r="X22" s="93"/>
      <c r="Y22" s="93">
        <f>SUM(Y18:Y21)</f>
        <v>1.5E-6</v>
      </c>
      <c r="Z22" s="93"/>
      <c r="AA22" s="105"/>
      <c r="AB22" s="79">
        <f ca="1">SUM(AB18:AB21)</f>
        <v>10</v>
      </c>
      <c r="AJ22" s="97">
        <f ca="1">SUM(AJ18:AJ21)</f>
        <v>12</v>
      </c>
      <c r="AK22" s="106"/>
      <c r="AN22" s="82">
        <f ca="1">SUM(AN18:AN21)</f>
        <v>8</v>
      </c>
      <c r="AU22" s="106"/>
      <c r="AW22" s="82">
        <f ca="1">SUM(AW18:AW21)</f>
        <v>4</v>
      </c>
    </row>
    <row r="23" spans="2:54" ht="13.15" x14ac:dyDescent="0.35">
      <c r="M23" s="105"/>
      <c r="N23" s="105"/>
      <c r="O23" s="105"/>
      <c r="P23" s="105"/>
      <c r="Q23" s="105"/>
      <c r="R23" s="105"/>
      <c r="S23" s="93"/>
      <c r="T23" s="93"/>
      <c r="U23" s="93"/>
      <c r="V23" s="93"/>
      <c r="W23" s="93"/>
      <c r="X23" s="105"/>
      <c r="Y23" s="105"/>
      <c r="Z23" s="105"/>
      <c r="AA23" s="105"/>
      <c r="AJ23" s="105"/>
      <c r="AK23" s="106"/>
      <c r="AU23" s="106"/>
    </row>
    <row r="24" spans="2:54" ht="13.15" x14ac:dyDescent="0.35">
      <c r="G24" s="91"/>
      <c r="H24" s="91"/>
      <c r="J24" s="84"/>
      <c r="L24" s="84"/>
      <c r="M24" s="91"/>
      <c r="N24" s="91"/>
      <c r="O24" s="91"/>
      <c r="P24" s="91"/>
      <c r="Q24" s="91"/>
      <c r="R24" s="91"/>
      <c r="S24" s="91"/>
      <c r="T24" s="91"/>
      <c r="U24" s="91"/>
      <c r="V24" s="91"/>
      <c r="W24" s="91"/>
      <c r="X24" s="91"/>
      <c r="Y24" s="91"/>
      <c r="Z24" s="91"/>
      <c r="AA24" s="91"/>
      <c r="AJ24" s="91"/>
      <c r="AK24" s="106"/>
      <c r="AU24" s="106"/>
    </row>
    <row r="25" spans="2:54" ht="13.15" x14ac:dyDescent="0.35">
      <c r="B25" s="90">
        <v>3</v>
      </c>
      <c r="C25" s="79" t="str">
        <f>VLOOKUP(B25,'Gen-Tab_Quick'!$B$3:$D$38,2,0)</f>
        <v>B1</v>
      </c>
      <c r="D25" s="79" t="str">
        <f>VLOOKUP(B25,'Gen-Tab_Quick'!$B$3:$D$38,3,0)</f>
        <v>B2</v>
      </c>
      <c r="E25" s="79" t="str">
        <f>VLOOKUP(C25,'Gen-Tab_Quick'!$Q$3:$S$26,3,0)</f>
        <v>Spanien</v>
      </c>
      <c r="F25" s="79" t="str">
        <f>VLOOKUP(D25,'Gen-Tab_Quick'!$Q$3:$S$26,3,0)</f>
        <v>Kroatien</v>
      </c>
      <c r="G25" s="19">
        <f ca="1">IF(R25=0,0,VLOOKUP(B25,Quicktipp!$B$2:$I$48,6,0))</f>
        <v>6</v>
      </c>
      <c r="H25" s="79" t="s">
        <v>54</v>
      </c>
      <c r="I25" s="19">
        <f ca="1">IF(R25=0,0,VLOOKUP(B25,Quicktipp!$B$2:$I$48,8,0))</f>
        <v>4</v>
      </c>
      <c r="J25" s="84"/>
      <c r="K25" s="79">
        <f t="shared" ref="K25:K30" ca="1" si="5">IF(R25=0,0,IF(G25&gt;I25,1,IF(G25&lt;I25,2,"X")))</f>
        <v>1</v>
      </c>
      <c r="L25" s="84"/>
      <c r="M25" s="79">
        <f t="shared" ref="M25:M30" ca="1" si="6">IF(R25=0,0,IF(G25&gt;I25,3,IF(G25=I25,1,0)))</f>
        <v>3</v>
      </c>
      <c r="N25" s="79">
        <f t="shared" ref="N25:N30" ca="1" si="7">IF(R25=0,0,IF(M25=3,0,IF(M25=1,1,3)))</f>
        <v>0</v>
      </c>
      <c r="O25" s="79"/>
      <c r="P25" s="79"/>
      <c r="Q25" s="79"/>
      <c r="R25" s="79">
        <f ca="1">VLOOKUP(B25,Quicktipp!$B$3:$L$48,11,0)</f>
        <v>41</v>
      </c>
      <c r="S25" s="79"/>
      <c r="T25" s="79"/>
      <c r="U25" s="79"/>
      <c r="V25" s="79"/>
      <c r="W25" s="79"/>
      <c r="X25" s="79"/>
      <c r="Y25" s="79"/>
      <c r="Z25" s="79"/>
      <c r="AA25" s="79"/>
      <c r="AJ25" s="79"/>
      <c r="AK25" s="106"/>
      <c r="AU25" s="106"/>
    </row>
    <row r="26" spans="2:54" ht="13.15" x14ac:dyDescent="0.35">
      <c r="B26" s="90">
        <v>4</v>
      </c>
      <c r="C26" s="79" t="str">
        <f>VLOOKUP(B26,'Gen-Tab_Quick'!$B$3:$D$38,2,0)</f>
        <v>B3</v>
      </c>
      <c r="D26" s="79" t="str">
        <f>VLOOKUP(B26,'Gen-Tab_Quick'!$B$3:$D$38,3,0)</f>
        <v>B4</v>
      </c>
      <c r="E26" s="79" t="str">
        <f>VLOOKUP(C26,'Gen-Tab_Quick'!$Q$3:$S$26,3,0)</f>
        <v>Italien</v>
      </c>
      <c r="F26" s="79" t="str">
        <f>VLOOKUP(D26,'Gen-Tab_Quick'!$Q$3:$S$26,3,0)</f>
        <v>Albanien</v>
      </c>
      <c r="G26" s="19">
        <f ca="1">IF(R26=0,0,VLOOKUP(B26,Quicktipp!$B$2:$I$48,6,0))</f>
        <v>6</v>
      </c>
      <c r="H26" s="79" t="s">
        <v>54</v>
      </c>
      <c r="I26" s="19">
        <f ca="1">IF(R26=0,0,VLOOKUP(B26,Quicktipp!$B$2:$I$48,8,0))</f>
        <v>6</v>
      </c>
      <c r="J26" s="84"/>
      <c r="K26" s="79" t="str">
        <f t="shared" ca="1" si="5"/>
        <v>X</v>
      </c>
      <c r="L26" s="84"/>
      <c r="M26" s="79">
        <f t="shared" ca="1" si="6"/>
        <v>1</v>
      </c>
      <c r="N26" s="79">
        <f t="shared" ca="1" si="7"/>
        <v>1</v>
      </c>
      <c r="O26" s="79"/>
      <c r="P26" s="79"/>
      <c r="Q26" s="79"/>
      <c r="R26" s="79">
        <f ca="1">VLOOKUP(B26,Quicktipp!$B$3:$L$48,11,0)</f>
        <v>49</v>
      </c>
      <c r="S26" s="79"/>
      <c r="T26" s="79"/>
      <c r="U26" s="79"/>
      <c r="V26" s="79"/>
      <c r="W26" s="79"/>
      <c r="X26" s="79"/>
      <c r="Y26" s="79"/>
      <c r="Z26" s="79"/>
      <c r="AA26" s="79"/>
      <c r="AJ26" s="79"/>
      <c r="AK26" s="106"/>
      <c r="AU26" s="106"/>
    </row>
    <row r="27" spans="2:54" ht="13.15" x14ac:dyDescent="0.35">
      <c r="B27" s="90">
        <v>15</v>
      </c>
      <c r="C27" s="79" t="str">
        <f>VLOOKUP(B27,'Gen-Tab_Quick'!$B$3:$D$38,2,0)</f>
        <v>B1</v>
      </c>
      <c r="D27" s="79" t="str">
        <f>VLOOKUP(B27,'Gen-Tab_Quick'!$B$3:$D$38,3,0)</f>
        <v>B3</v>
      </c>
      <c r="E27" s="79" t="str">
        <f>VLOOKUP(C27,'Gen-Tab_Quick'!$Q$3:$S$26,3,0)</f>
        <v>Spanien</v>
      </c>
      <c r="F27" s="79" t="str">
        <f>VLOOKUP(D27,'Gen-Tab_Quick'!$Q$3:$S$26,3,0)</f>
        <v>Italien</v>
      </c>
      <c r="G27" s="19">
        <f ca="1">IF(R27=0,0,VLOOKUP(B27,Quicktipp!$B$2:$I$48,6,0))</f>
        <v>1</v>
      </c>
      <c r="H27" s="79" t="s">
        <v>54</v>
      </c>
      <c r="I27" s="19">
        <f ca="1">IF(R27=0,0,VLOOKUP(B27,Quicktipp!$B$2:$I$48,8,0))</f>
        <v>1</v>
      </c>
      <c r="J27" s="84"/>
      <c r="K27" s="79" t="str">
        <f t="shared" ca="1" si="5"/>
        <v>X</v>
      </c>
      <c r="L27" s="84"/>
      <c r="M27" s="79">
        <f t="shared" ca="1" si="6"/>
        <v>1</v>
      </c>
      <c r="N27" s="79">
        <f t="shared" ca="1" si="7"/>
        <v>1</v>
      </c>
      <c r="O27" s="79"/>
      <c r="P27" s="79"/>
      <c r="Q27" s="79"/>
      <c r="R27" s="79">
        <f ca="1">VLOOKUP(B27,Quicktipp!$B$3:$L$48,11,0)</f>
        <v>4</v>
      </c>
      <c r="S27" s="79"/>
      <c r="T27" s="79"/>
      <c r="U27" s="79"/>
      <c r="V27" s="79"/>
      <c r="W27" s="79"/>
      <c r="X27" s="79"/>
      <c r="Y27" s="79"/>
      <c r="Z27" s="79"/>
      <c r="AA27" s="79"/>
      <c r="AJ27" s="79"/>
      <c r="AK27" s="106"/>
      <c r="AU27" s="106"/>
    </row>
    <row r="28" spans="2:54" x14ac:dyDescent="0.35">
      <c r="B28" s="90">
        <v>16</v>
      </c>
      <c r="C28" s="79" t="str">
        <f>VLOOKUP(B28,'Gen-Tab_Quick'!$B$3:$D$38,2,0)</f>
        <v>B2</v>
      </c>
      <c r="D28" s="79" t="str">
        <f>VLOOKUP(B28,'Gen-Tab_Quick'!$B$3:$D$38,3,0)</f>
        <v>B4</v>
      </c>
      <c r="E28" s="79" t="str">
        <f>VLOOKUP(C28,'Gen-Tab_Quick'!$Q$3:$S$26,3,0)</f>
        <v>Kroatien</v>
      </c>
      <c r="F28" s="79" t="str">
        <f>VLOOKUP(D28,'Gen-Tab_Quick'!$Q$3:$S$26,3,0)</f>
        <v>Albanien</v>
      </c>
      <c r="G28" s="19">
        <f ca="1">IF(R28=0,0,VLOOKUP(B28,Quicktipp!$B$2:$I$48,6,0))</f>
        <v>5</v>
      </c>
      <c r="H28" s="79" t="s">
        <v>54</v>
      </c>
      <c r="I28" s="19">
        <f ca="1">IF(R28=0,0,VLOOKUP(B28,Quicktipp!$B$2:$I$48,8,0))</f>
        <v>0</v>
      </c>
      <c r="J28" s="84"/>
      <c r="K28" s="79">
        <f t="shared" ca="1" si="5"/>
        <v>1</v>
      </c>
      <c r="L28" s="84"/>
      <c r="M28" s="79">
        <f t="shared" ca="1" si="6"/>
        <v>3</v>
      </c>
      <c r="N28" s="79">
        <f t="shared" ca="1" si="7"/>
        <v>0</v>
      </c>
      <c r="O28" s="79"/>
      <c r="P28" s="79"/>
      <c r="Q28" s="79"/>
      <c r="R28" s="79">
        <f ca="1">VLOOKUP(B28,Quicktipp!$B$3:$L$48,11,0)</f>
        <v>26</v>
      </c>
      <c r="S28" s="79"/>
      <c r="T28" s="79"/>
      <c r="U28" s="79"/>
      <c r="V28" s="79"/>
      <c r="W28" s="79"/>
      <c r="X28" s="79"/>
      <c r="Y28" s="79"/>
      <c r="Z28" s="79"/>
      <c r="AA28" s="79"/>
      <c r="AJ28" s="79"/>
      <c r="AK28" s="106"/>
      <c r="AL28" s="107" t="s">
        <v>305</v>
      </c>
      <c r="AU28" s="106"/>
    </row>
    <row r="29" spans="2:54" ht="13.15" x14ac:dyDescent="0.35">
      <c r="B29" s="90">
        <v>27</v>
      </c>
      <c r="C29" s="79" t="str">
        <f>VLOOKUP(B29,'Gen-Tab_Quick'!$B$3:$D$38,2,0)</f>
        <v>B4</v>
      </c>
      <c r="D29" s="79" t="str">
        <f>VLOOKUP(B29,'Gen-Tab_Quick'!$B$3:$D$38,3,0)</f>
        <v>B1</v>
      </c>
      <c r="E29" s="79" t="str">
        <f>VLOOKUP(C29,'Gen-Tab_Quick'!$Q$3:$S$26,3,0)</f>
        <v>Albanien</v>
      </c>
      <c r="F29" s="79" t="str">
        <f>VLOOKUP(D29,'Gen-Tab_Quick'!$Q$3:$S$26,3,0)</f>
        <v>Spanien</v>
      </c>
      <c r="G29" s="19">
        <f ca="1">IF(R29=0,0,VLOOKUP(B29,Quicktipp!$B$2:$I$48,6,0))</f>
        <v>0</v>
      </c>
      <c r="H29" s="79" t="s">
        <v>54</v>
      </c>
      <c r="I29" s="19">
        <f ca="1">IF(R29=0,0,VLOOKUP(B29,Quicktipp!$B$2:$I$48,8,0))</f>
        <v>0</v>
      </c>
      <c r="J29" s="84"/>
      <c r="K29" s="79" t="str">
        <f t="shared" ca="1" si="5"/>
        <v>X</v>
      </c>
      <c r="L29" s="84"/>
      <c r="M29" s="79">
        <f t="shared" ca="1" si="6"/>
        <v>1</v>
      </c>
      <c r="N29" s="79">
        <f t="shared" ca="1" si="7"/>
        <v>1</v>
      </c>
      <c r="O29" s="79"/>
      <c r="P29" s="79"/>
      <c r="Q29" s="79"/>
      <c r="R29" s="79">
        <f ca="1">VLOOKUP(B29,Quicktipp!$B$3:$L$48,11,0)</f>
        <v>1</v>
      </c>
      <c r="S29" s="79"/>
      <c r="T29" s="79"/>
      <c r="U29" s="79"/>
      <c r="V29" s="79"/>
      <c r="W29" s="79"/>
      <c r="X29" s="79"/>
      <c r="Y29" s="79"/>
      <c r="Z29" s="79"/>
      <c r="AA29" s="79"/>
      <c r="AJ29" s="79"/>
      <c r="AK29" s="106"/>
      <c r="AL29" s="79">
        <f ca="1">VLOOKUP(B29,Quicktipp!B$2:R$99,16,0)</f>
        <v>1</v>
      </c>
      <c r="AU29" s="106"/>
    </row>
    <row r="30" spans="2:54" ht="13.15" x14ac:dyDescent="0.35">
      <c r="B30" s="90">
        <v>28</v>
      </c>
      <c r="C30" s="79" t="str">
        <f>VLOOKUP(B30,'Gen-Tab_Quick'!$B$3:$D$38,2,0)</f>
        <v>B2</v>
      </c>
      <c r="D30" s="79" t="str">
        <f>VLOOKUP(B30,'Gen-Tab_Quick'!$B$3:$D$38,3,0)</f>
        <v>B3</v>
      </c>
      <c r="E30" s="79" t="str">
        <f>VLOOKUP(C30,'Gen-Tab_Quick'!$Q$3:$S$26,3,0)</f>
        <v>Kroatien</v>
      </c>
      <c r="F30" s="79" t="str">
        <f>VLOOKUP(D30,'Gen-Tab_Quick'!$Q$3:$S$26,3,0)</f>
        <v>Italien</v>
      </c>
      <c r="G30" s="19">
        <f ca="1">IF(R30=0,0,VLOOKUP(B30,Quicktipp!$B$2:$I$48,6,0))</f>
        <v>6</v>
      </c>
      <c r="H30" s="79" t="s">
        <v>54</v>
      </c>
      <c r="I30" s="19">
        <f ca="1">IF(R30=0,0,VLOOKUP(B30,Quicktipp!$B$2:$I$48,8,0))</f>
        <v>1</v>
      </c>
      <c r="J30" s="84"/>
      <c r="K30" s="79">
        <f t="shared" ca="1" si="5"/>
        <v>1</v>
      </c>
      <c r="L30" s="84"/>
      <c r="M30" s="79">
        <f t="shared" ca="1" si="6"/>
        <v>3</v>
      </c>
      <c r="N30" s="79">
        <f t="shared" ca="1" si="7"/>
        <v>0</v>
      </c>
      <c r="O30" s="79"/>
      <c r="P30" s="79"/>
      <c r="Q30" s="79"/>
      <c r="R30" s="79">
        <f ca="1">VLOOKUP(B30,Quicktipp!$B$3:$L$48,11,0)</f>
        <v>38</v>
      </c>
      <c r="S30" s="79"/>
      <c r="T30" s="79"/>
      <c r="U30" s="79"/>
      <c r="V30" s="79"/>
      <c r="W30" s="79"/>
      <c r="X30" s="79"/>
      <c r="Y30" s="79"/>
      <c r="Z30" s="79"/>
      <c r="AA30" s="79"/>
      <c r="AJ30" s="79"/>
      <c r="AK30" s="106"/>
      <c r="AL30" s="79">
        <f ca="1">VLOOKUP(B30,Quicktipp!B$2:R$99,16,0)</f>
        <v>2</v>
      </c>
      <c r="AU30" s="106"/>
    </row>
    <row r="31" spans="2:54" x14ac:dyDescent="0.35">
      <c r="E31" s="84"/>
      <c r="F31" s="84"/>
      <c r="G31" s="108"/>
      <c r="H31" s="108"/>
      <c r="M31" s="109"/>
      <c r="N31" s="109"/>
      <c r="O31" s="109"/>
      <c r="P31" s="109"/>
      <c r="Q31" s="109"/>
      <c r="R31" s="109"/>
      <c r="S31" s="109"/>
      <c r="T31" s="109"/>
      <c r="U31" s="109"/>
      <c r="V31" s="109"/>
      <c r="W31" s="109"/>
      <c r="X31" s="109"/>
      <c r="Y31" s="109"/>
      <c r="Z31" s="109"/>
      <c r="AA31" s="109"/>
      <c r="AJ31" s="109"/>
      <c r="AK31" s="110"/>
      <c r="AU31" s="110"/>
    </row>
    <row r="32" spans="2:54" ht="65.099999999999994" customHeight="1" x14ac:dyDescent="0.35">
      <c r="E32" s="83" t="s">
        <v>73</v>
      </c>
      <c r="F32" s="84"/>
      <c r="G32" s="85" t="s">
        <v>61</v>
      </c>
      <c r="H32" s="85" t="s">
        <v>286</v>
      </c>
      <c r="I32" s="85" t="s">
        <v>287</v>
      </c>
      <c r="J32" s="85" t="s">
        <v>63</v>
      </c>
      <c r="K32" s="86" t="s">
        <v>56</v>
      </c>
      <c r="L32" s="85" t="s">
        <v>289</v>
      </c>
      <c r="M32" s="85" t="s">
        <v>290</v>
      </c>
      <c r="N32" s="85" t="s">
        <v>291</v>
      </c>
      <c r="O32" s="85" t="s">
        <v>292</v>
      </c>
      <c r="P32" s="85" t="s">
        <v>293</v>
      </c>
      <c r="Q32" s="85" t="s">
        <v>61</v>
      </c>
      <c r="R32" s="85"/>
      <c r="S32" s="85"/>
      <c r="T32" s="87" t="s">
        <v>294</v>
      </c>
      <c r="U32" s="87" t="s">
        <v>295</v>
      </c>
      <c r="V32" s="85"/>
      <c r="W32" s="85"/>
      <c r="X32" s="85" t="s">
        <v>77</v>
      </c>
      <c r="Y32" s="85" t="s">
        <v>77</v>
      </c>
      <c r="Z32" s="85" t="s">
        <v>296</v>
      </c>
      <c r="AA32" s="85" t="s">
        <v>297</v>
      </c>
      <c r="AB32" s="86" t="s">
        <v>298</v>
      </c>
      <c r="AC32" s="86"/>
      <c r="AD32" s="704" t="s">
        <v>299</v>
      </c>
      <c r="AE32" s="704"/>
      <c r="AF32" s="704"/>
      <c r="AG32" s="704"/>
      <c r="AH32" s="82"/>
      <c r="AI32" s="82"/>
      <c r="AJ32" s="88" t="s">
        <v>52</v>
      </c>
      <c r="AK32" s="89" t="s">
        <v>300</v>
      </c>
      <c r="AL32" s="79" t="str">
        <f ca="1">IF(AM32="Normal","nein","ja")</f>
        <v>nein</v>
      </c>
      <c r="AM32" s="79" t="str">
        <f ca="1">IF(AND(J33=J34,J33=J35,J33&lt;&gt;J36),"ohne C4",IF(AND(J33=J34,J33=J36,J33&lt;&gt;J35),"ohne C3",IF(AND(J33=J35,J33=J36,J33&lt;&gt;J34),"ohne C2",IF(AND(J34=J35,J34=J36,J34&lt;&gt;J33),"ohne C1","Normal"))))</f>
        <v>Normal</v>
      </c>
      <c r="AN32" s="89" t="s">
        <v>301</v>
      </c>
      <c r="AO32" s="82" t="str">
        <f ca="1">IF(AL32="ja",VLOOKUP(AM32,'Sub-Tab_C_Quick'!C$1:T$137,14,0),"nicht notwendig")</f>
        <v>nicht notwendig</v>
      </c>
      <c r="AU32" s="89"/>
      <c r="AW32" s="89"/>
    </row>
    <row r="33" spans="2:54" ht="12.75" customHeight="1" x14ac:dyDescent="0.35">
      <c r="D33" s="79">
        <f ca="1">AB33</f>
        <v>3</v>
      </c>
      <c r="E33" s="90" t="s">
        <v>177</v>
      </c>
      <c r="F33" s="91" t="str">
        <f>VLOOKUP(E33,'Gen-Tab_Quick'!$Q$3:$S$26,3,0)</f>
        <v>Slowenien</v>
      </c>
      <c r="G33" s="79">
        <f ca="1">SUMIF($E$40:$E$45,F33,$G$40:$G$45)+SUMIF($F$40:$F$45,F33,$I$40:$I$45)</f>
        <v>4</v>
      </c>
      <c r="H33" s="79">
        <f ca="1">SUMIF($E$40:$E$45,F33,$I$40:$I$45)+SUMIF($F$40:$F$45,F33,$G$40:$G$45)</f>
        <v>8</v>
      </c>
      <c r="I33" s="79">
        <f ca="1">G33-H33</f>
        <v>-4</v>
      </c>
      <c r="J33" s="79">
        <f ca="1">SUMIF($E$40:$E$45,F33,$M$40:$M$45)+SUMIF($F$40:$F$45,F33,$N$40:$N$45)</f>
        <v>2</v>
      </c>
      <c r="K33" s="92">
        <f ca="1">RANK(J33,J33:J36,0)</f>
        <v>3</v>
      </c>
      <c r="L33" s="93">
        <f ca="1">VLOOKUP(F33,'Sub-Tab_C_Quick'!C$120:Q$123,15,0)</f>
        <v>0</v>
      </c>
      <c r="M33" s="93">
        <f ca="1">IF(OR(AO$32="nein",AO$32="nicht notwendig"),0,IF(AM$32="ohne C4",VLOOKUP(E33,'Sub-Tab_C_Quick'!B$6:Q$9,16,0),IF(AM$32="ohne C3",VLOOKUP(E33,'Sub-Tab_C_Quick'!B$21:Q$24,16,0),IF(AM$32="ohne C2",VLOOKUP(E33,'Sub-Tab_C_Quick'!B$36:Q$39,16,0),IF(AM$32="ohne C1",VLOOKUP(E33,'Sub-Tab_C_Quick'!B$51:Q$54,16,0),0)))))</f>
        <v>0</v>
      </c>
      <c r="N33" s="93">
        <f ca="1">IF(AND($AS$33="ja",$AP$33="c1-c2"),VLOOKUP($F33,'Sub-Tab_C_Quick'!$C$66:$Q$69,15,0),IF(AND($AS$33="ja",$AP$33="c1-c3"),VLOOKUP($F33,'Sub-Tab_C_Quick'!$C$74:$Q$77,15,0),IF(AND($AS$33="ja",$AP$33="c1-c4"),VLOOKUP($F33,'Sub-Tab_C_Quick'!$C$82:$Q$85,15,0),IF(AND($AS$33="ja",$AP$33="c2-c3"),VLOOKUP($F33,'Sub-Tab_C_Quick'!$C$90:$Q$93,15,0),IF(AND($AS$33="ja",$AP$33="c2-c4"),VLOOKUP($F33,'Sub-Tab_C_Quick'!$C$98:$Q$101,15,0),IF(AND($AS$33="ja",$AP$33="c3-c4"),VLOOKUP($F33,'Sub-Tab_C_Quick'!$C$106:$Q$109,15,0),0))))))</f>
        <v>0</v>
      </c>
      <c r="O33" s="93">
        <f ca="1">IF(AND($AS$34="ja",$AP$34="c1-c2"),VLOOKUP($F33,'Sub-Tab_C_Quick'!$C$66:$Q$69,15,0),IF(AND($AS$34="ja",$AP$34="c1-c3"),VLOOKUP($F33,'Sub-Tab_C_Quick'!$C$74:$Q$77,15,0),IF(AND($AS$34="ja",$AP$34="c1-c4"),VLOOKUP($F33,'Sub-Tab_C_Quick'!$C$82:$Q$85,15,0),IF(AND($AS$34="ja",$AP$34="c2-c3"),VLOOKUP($F33,'Sub-Tab_C_Quick'!$C$90:$Q$93,15,0),IF(AND($AS$34="ja",$AP$34="c2-c4"),VLOOKUP($F33,'Sub-Tab_C_Quick'!$C$98:$Q$101,15,0),IF(AND($AS$34="ja",$AP$34="c3-c4"),VLOOKUP($F33,'Sub-Tab_C_Quick'!$C$106:$Q$109,15,0),0))))))</f>
        <v>0</v>
      </c>
      <c r="P33" s="93">
        <f ca="1">0.00072/RANK(I33,I$33:I$36,0)</f>
        <v>2.4000000000000001E-4</v>
      </c>
      <c r="Q33" s="93">
        <f ca="1">0.000072/RANK(G33,G$33:G$36,0)</f>
        <v>1.8E-5</v>
      </c>
      <c r="R33" s="93">
        <f ca="1">J33+SUM(L33:Q33)</f>
        <v>2.0002580000000001</v>
      </c>
      <c r="S33" s="92">
        <f ca="1">RANK(R33,R33:R36,0)</f>
        <v>3</v>
      </c>
      <c r="T33" s="93">
        <f ca="1">IF(AND($BB$33="ja",$AY$33="c1-c2"),VLOOKUP($F33,'Sub-Tab_C_Quick'!$C$66:$Q$69,15,0),IF(AND($BB$33="ja",$AY$33="c1-c3"),VLOOKUP($F33,'Sub-Tab_C_Quick'!$C$74:$Q$77,15,0),IF(AND($BB$33="ja",$AY$33="c1-c4"),VLOOKUP($F33,'Sub-Tab_C_Quick'!$C$82:$Q$85,15,0),IF(AND($BB$33="ja",$AY$33="c2-c3"),VLOOKUP($F33,'Sub-Tab_C_Quick'!$C$90:$Q$93,15,0),IF(AND($BB$33="ja",$AY$33="c2-c4"),VLOOKUP($F33,'Sub-Tab_C_Quick'!$C$98:$Q$101,15,0),IF(AND($BB$33="ja",$AY$33="c3-c4"),VLOOKUP($F33,'Sub-Tab_C_Quick'!$C$106:$Q$109,15,0),0))))))/1000</f>
        <v>0</v>
      </c>
      <c r="U33" s="93">
        <f ca="1">IF(AND($AZ$34="ja",$AY$34="c1-c2"),VLOOKUP($F33,'Sub-Tab_C_Quick'!$C$66:$Q$69,15,0),IF(AND($AZ$34="ja",$AY$34="c1-c3"),VLOOKUP($F33,'Sub-Tab_C_Quick'!$C$74:$Q$77,15,0),IF(AND($AZ$34="ja",$AY$34="c1-c4"),VLOOKUP($F33,'Sub-Tab_C_Quick'!$C$82:$Q$85,15,0),IF(AND($AZ$34="ja",$AY$34="c2-c3"),VLOOKUP($F33,'Sub-Tab_C_Quick'!$C$90:$Q$93,15,0),IF(AND($AZ$34="ja",$AY$34="c2-c4"),VLOOKUP($F33,'Sub-Tab_C_Quick'!$C$98:$Q$101,15,0),IF(AND($AZ$34="ja",$AY$34="c3-c4"),VLOOKUP($F33,'Sub-Tab_C_Quick'!$C$106:$Q$109,15,0),0))))))/1000</f>
        <v>0</v>
      </c>
      <c r="V33" s="93">
        <f ca="1">R33+T33+U33</f>
        <v>2.0002580000000001</v>
      </c>
      <c r="W33" s="92">
        <f ca="1">RANK(V33,V33:V36,0)</f>
        <v>3</v>
      </c>
      <c r="X33" s="94">
        <f>VLOOKUP(E33,'Gen-Tab_Quick'!$T$3:$V$26,3,0)</f>
        <v>16</v>
      </c>
      <c r="Y33" s="93">
        <f>0.00000072/RANK(X33,X$33:X$36,0)</f>
        <v>3.5999999999999999E-7</v>
      </c>
      <c r="Z33" s="93">
        <f ca="1">L33+M33+N33+O33+P33+Q33+Y33</f>
        <v>2.5835999999999996E-4</v>
      </c>
      <c r="AA33" s="93">
        <f ca="1">J33+L33+M33+N33+O33+P33+Q33+T33+Y33</f>
        <v>2.0002583599999997</v>
      </c>
      <c r="AB33" s="92">
        <f ca="1">RANK(AA33,AA33:AA36,0)</f>
        <v>3</v>
      </c>
      <c r="AC33" s="93">
        <f ca="1">L33+M33+N33+O33+Y33</f>
        <v>3.5999999999999999E-7</v>
      </c>
      <c r="AD33" s="95" t="str">
        <f ca="1">IF(AC33&gt;0.2,"1)",IF(AND(AC33&gt;0.02,AC33&lt;0.2),"2)",IF(AND(AC33&gt;0.002,AC33&lt;0.02),"3)",IF(AND(AC33&lt;0.002,S$37=1),"4)",IF(AND(AC33&lt;0.002,S$37=9,S33=1),"5)",IF(AND(AC33&lt;0.002,S$37=9,S33=3),"5)",""))))))</f>
        <v/>
      </c>
      <c r="AE33" s="95" t="str">
        <f ca="1">IF(AC33&gt;0.2,"1)",IF(AND(AC33&gt;0.02,AC33&lt;0.2),"2)",IF(AND(AC33&gt;0.002,AC33&lt;0.02),"3)",IF(AND(AC33&lt;0.002,S$37=16,S33=2),"4)",IF(AND(AC33&lt;0.002,S$37=18,S33=3),"4)",IF(AND(AC33&lt;0.002,S$37=12,S33=1),"4)",""))))))</f>
        <v/>
      </c>
      <c r="AF33" s="95" t="str">
        <f ca="1">IF(AND(AC33&lt;0.002,S$37=4,S33=1),"6)",IF(AND(AC33&lt;0.002,S$37=8,S33=2),"6)",""))</f>
        <v/>
      </c>
      <c r="AG33" s="95" t="str">
        <f ca="1">IF(AF33="6)",AF33,IF((T33+U33)&gt;0,"3)",IF(AD33="",AE33,AD33)))</f>
        <v/>
      </c>
      <c r="AH33" s="95" t="str">
        <f ca="1">CONCATENATE(AB33,"C")</f>
        <v>3C</v>
      </c>
      <c r="AI33" s="96" t="str">
        <f>F33</f>
        <v>Slowenien</v>
      </c>
      <c r="AJ33" s="97">
        <f ca="1">3-COUNTIF(K40,0)-COUNTIF(K42,0)-COUNTIF(K44,0)</f>
        <v>3</v>
      </c>
      <c r="AK33" s="705" t="s">
        <v>302</v>
      </c>
      <c r="AM33" s="19" t="str">
        <f ca="1">IF(AND(J33=J34,J33&lt;&gt;J35,J33&lt;&gt;J36),"C1-C2",IF(AND(J33=J35,J33&lt;&gt;J34,J33&lt;&gt;J36),"C1-C3",IF(AND(J33=J36,J33&lt;&gt;J34,J33&lt;&gt;J35),"C1-C4","OK")))</f>
        <v>OK</v>
      </c>
      <c r="AN33" s="98">
        <f ca="1">MATCH(AM33,AM$33:AM$36,0)</f>
        <v>1</v>
      </c>
      <c r="AO33" s="82" t="str">
        <f ca="1">AM33</f>
        <v>OK</v>
      </c>
      <c r="AP33" s="19" t="str">
        <f ca="1">VLOOKUP(1,AN$33:AO$36,2,0)</f>
        <v>OK</v>
      </c>
      <c r="AQ33" s="19">
        <f ca="1">IF(AP33="OK",0,VLOOKUP(AP33,'Gen-Tab_Quick'!F$3:G$99,2,0))</f>
        <v>0</v>
      </c>
      <c r="AR33" s="79" t="s">
        <v>303</v>
      </c>
      <c r="AS33" s="79">
        <f ca="1">IF(AQ33=0,0,IF(VLOOKUP(AQ33,Quicktipp!B$3:K$48,10,0)="X","nein","ja"))</f>
        <v>0</v>
      </c>
      <c r="AU33" s="705" t="s">
        <v>304</v>
      </c>
      <c r="AV33" s="19" t="str">
        <f ca="1">IF(AND(S33=S34,S33&lt;&gt;S35,S33&lt;&gt;S36),"C1-C2",IF(AND(S33=S35,S33&lt;&gt;S34,S33&lt;&gt;S36),"C1-C3",IF(AND(S33=S36,S33&lt;&gt;S34,S33&lt;&gt;S35),"C1-C4","OK")))</f>
        <v>OK</v>
      </c>
      <c r="AW33" s="98">
        <f ca="1">MATCH(AV33,AV$33:AV$36,0)</f>
        <v>1</v>
      </c>
      <c r="AX33" s="82" t="str">
        <f ca="1">AV33</f>
        <v>OK</v>
      </c>
      <c r="AY33" s="19" t="str">
        <f ca="1">VLOOKUP(1,AW$33:AX$36,2,0)</f>
        <v>OK</v>
      </c>
      <c r="AZ33" s="19">
        <f ca="1">IF(AY33="OK",0,VLOOKUP(AY33,'Gen-Tab_Quick'!F$3:G$99,2,0))</f>
        <v>0</v>
      </c>
      <c r="BA33" s="79" t="s">
        <v>303</v>
      </c>
      <c r="BB33" s="79">
        <f ca="1">IF(AZ33=0,0,IF(VLOOKUP(AZ33,Quicktipp!B$3:K$48,10,0)="X","nein","ja"))</f>
        <v>0</v>
      </c>
    </row>
    <row r="34" spans="2:54" ht="13.15" x14ac:dyDescent="0.35">
      <c r="D34" s="79">
        <f ca="1">AB34</f>
        <v>1</v>
      </c>
      <c r="E34" s="90" t="s">
        <v>178</v>
      </c>
      <c r="F34" s="91" t="str">
        <f>VLOOKUP(E34,'Gen-Tab_Quick'!$Q$3:$S$26,3,0)</f>
        <v>Dänemark</v>
      </c>
      <c r="G34" s="79">
        <f ca="1">SUMIF($E$40:$E$45,F34,$G$40:$G$45)+SUMIF($F$40:$F$45,F34,$I$40:$I$45)</f>
        <v>15</v>
      </c>
      <c r="H34" s="79">
        <f ca="1">SUMIF($E$40:$E$45,F34,$I$40:$I$45)+SUMIF($F$40:$F$45,F34,$G$40:$G$45)</f>
        <v>4</v>
      </c>
      <c r="I34" s="79">
        <f ca="1">G34-H34</f>
        <v>11</v>
      </c>
      <c r="J34" s="79">
        <f ca="1">SUMIF($E$40:$E$45,F34,$M$40:$M$45)+SUMIF($F$40:$F$45,F34,$N$40:$N$45)</f>
        <v>9</v>
      </c>
      <c r="K34" s="92">
        <f ca="1">RANK(J34,J33:J36,0)</f>
        <v>1</v>
      </c>
      <c r="L34" s="93">
        <f ca="1">VLOOKUP(F34,'Sub-Tab_C_Quick'!C$120:Q$123,15,0)</f>
        <v>0</v>
      </c>
      <c r="M34" s="93">
        <f ca="1">IF(OR(AO$32="nein",AO$32="nicht notwendig"),0,IF(AM$32="ohne C4",VLOOKUP(E34,'Sub-Tab_C_Quick'!B$6:Q$9,16,0),IF(AM$32="ohne C3",VLOOKUP(E34,'Sub-Tab_C_Quick'!B$21:Q$24,16,0),IF(AM$32="ohne C2",VLOOKUP(E34,'Sub-Tab_C_Quick'!B$36:Q$39,16,0),IF(AM$32="ohne C1",VLOOKUP(E34,'Sub-Tab_C_Quick'!B$51:Q$54,16,0),0)))))</f>
        <v>0</v>
      </c>
      <c r="N34" s="93">
        <f ca="1">IF(AND($AS$33="ja",$AP$33="c1-c2"),VLOOKUP($F34,'Sub-Tab_C_Quick'!$C$66:$Q$69,15,0),IF(AND($AS$33="ja",$AP$33="c1-c3"),VLOOKUP($F34,'Sub-Tab_C_Quick'!$C$74:$Q$77,15,0),IF(AND($AS$33="ja",$AP$33="c1-c4"),VLOOKUP($F34,'Sub-Tab_C_Quick'!$C$82:$Q$85,15,0),IF(AND($AS$33="ja",$AP$33="c2-c3"),VLOOKUP($F34,'Sub-Tab_C_Quick'!$C$90:$Q$93,15,0),IF(AND($AS$33="ja",$AP$33="c2-c4"),VLOOKUP($F34,'Sub-Tab_C_Quick'!$C$98:$Q$101,15,0),IF(AND($AS$33="ja",$AP$33="c3-c4"),VLOOKUP($F34,'Sub-Tab_C_Quick'!$C$106:$Q$109,15,0),0))))))</f>
        <v>0</v>
      </c>
      <c r="O34" s="93">
        <f ca="1">IF(AND($AS$34="ja",$AP$34="c1-c2"),VLOOKUP($F34,'Sub-Tab_C_Quick'!$C$66:$Q$69,15,0),IF(AND($AS$34="ja",$AP$34="c1-c3"),VLOOKUP($F34,'Sub-Tab_C_Quick'!$C$74:$Q$77,15,0),IF(AND($AS$34="ja",$AP$34="c1-c4"),VLOOKUP($F34,'Sub-Tab_C_Quick'!$C$82:$Q$85,15,0),IF(AND($AS$34="ja",$AP$34="c2-c3"),VLOOKUP($F34,'Sub-Tab_C_Quick'!$C$90:$Q$93,15,0),IF(AND($AS$34="ja",$AP$34="c2-c4"),VLOOKUP($F34,'Sub-Tab_C_Quick'!$C$98:$Q$101,15,0),IF(AND($AS$34="ja",$AP$34="c3-c4"),VLOOKUP($F34,'Sub-Tab_C_Quick'!$C$106:$Q$109,15,0),0))))))</f>
        <v>0</v>
      </c>
      <c r="P34" s="93">
        <f ca="1">0.00072/RANK(I34,I$33:I$36,0)</f>
        <v>7.2000000000000005E-4</v>
      </c>
      <c r="Q34" s="93">
        <f ca="1">0.000072/RANK(G34,G$33:G$36,0)</f>
        <v>7.2000000000000002E-5</v>
      </c>
      <c r="R34" s="93">
        <f ca="1">J34+SUM(L34:Q34)</f>
        <v>9.0007920000000006</v>
      </c>
      <c r="S34" s="92">
        <f ca="1">RANK(R34,R33:R36,0)</f>
        <v>1</v>
      </c>
      <c r="T34" s="93">
        <f ca="1">IF(AND($BB$33="ja",$AY$33="c1-c2"),VLOOKUP($F34,'Sub-Tab_C_Quick'!$C$66:$Q$69,15,0),IF(AND($BB$33="ja",$AY$33="c1-c3"),VLOOKUP($F34,'Sub-Tab_C_Quick'!$C$74:$Q$77,15,0),IF(AND($BB$33="ja",$AY$33="c1-c4"),VLOOKUP($F34,'Sub-Tab_C_Quick'!$C$82:$Q$85,15,0),IF(AND($BB$33="ja",$AY$33="c2-c3"),VLOOKUP($F34,'Sub-Tab_C_Quick'!$C$90:$Q$93,15,0),IF(AND($BB$33="ja",$AY$33="c2-c4"),VLOOKUP($F34,'Sub-Tab_C_Quick'!$C$98:$Q$101,15,0),IF(AND($BB$33="ja",$AY$33="c3-c4"),VLOOKUP($F34,'Sub-Tab_C_Quick'!$C$106:$Q$109,15,0),0))))))/1000</f>
        <v>0</v>
      </c>
      <c r="U34" s="93">
        <f ca="1">IF(AND($AZ$34="ja",$AY$34="c1-c2"),VLOOKUP($F34,'Sub-Tab_C_Quick'!$C$66:$Q$69,15,0),IF(AND($AZ$34="ja",$AY$34="c1-c3"),VLOOKUP($F34,'Sub-Tab_C_Quick'!$C$74:$Q$77,15,0),IF(AND($AZ$34="ja",$AY$34="c1-c4"),VLOOKUP($F34,'Sub-Tab_C_Quick'!$C$82:$Q$85,15,0),IF(AND($AZ$34="ja",$AY$34="c2-c3"),VLOOKUP($F34,'Sub-Tab_C_Quick'!$C$90:$Q$93,15,0),IF(AND($AZ$34="ja",$AY$34="c2-c4"),VLOOKUP($F34,'Sub-Tab_C_Quick'!$C$98:$Q$101,15,0),IF(AND($AZ$34="ja",$AY$34="c3-c4"),VLOOKUP($F34,'Sub-Tab_C_Quick'!$C$106:$Q$109,15,0),0))))))/1000</f>
        <v>0</v>
      </c>
      <c r="V34" s="93">
        <f ca="1">R34+T34+U34</f>
        <v>9.0007920000000006</v>
      </c>
      <c r="W34" s="92">
        <f ca="1">RANK(V34,V33:V36,0)</f>
        <v>1</v>
      </c>
      <c r="X34" s="94">
        <f>VLOOKUP(E34,'Gen-Tab_Quick'!$T$3:$V$26,3,0)</f>
        <v>10</v>
      </c>
      <c r="Y34" s="93">
        <f>0.00000072/RANK(X34,X$33:X$36,0)</f>
        <v>2.3999999999999998E-7</v>
      </c>
      <c r="Z34" s="93">
        <f ca="1">L34+M34+N34+O34+P34+Q34+Y34</f>
        <v>7.9224000000000004E-4</v>
      </c>
      <c r="AA34" s="93">
        <f ca="1">J34+L34+M34+N34+O34+P34+Q34+T34+Y34</f>
        <v>9.0007922399999991</v>
      </c>
      <c r="AB34" s="92">
        <f ca="1">RANK(AA34,AA33:AA36,0)</f>
        <v>1</v>
      </c>
      <c r="AC34" s="93">
        <f ca="1">L34+M34+N34+O34+Y34</f>
        <v>2.3999999999999998E-7</v>
      </c>
      <c r="AD34" s="95" t="str">
        <f ca="1">IF(AC34&gt;0.2,"1)",IF(AND(AC34&gt;0.02,AC34&lt;0.2),"2)",IF(AND(AC34&gt;0.002,AC34&lt;0.02),"3)",IF(AND(AC34&lt;0.002,S$37=1),"4)",IF(AND(AC34&lt;0.002,S$37=9,S34=1),"5)",IF(AND(AC34&lt;0.002,S$37=9,S34=3),"5)",""))))))</f>
        <v/>
      </c>
      <c r="AE34" s="95" t="str">
        <f ca="1">IF(AC34&gt;0.2,"1)",IF(AND(AC34&gt;0.02,AC34&lt;0.2),"2)",IF(AND(AC34&gt;0.002,AC34&lt;0.02),"3)",IF(AND(AC34&lt;0.002,S$37=16,S34=2),"4)",IF(AND(AC34&lt;0.002,S$37=18,S34=3),"4)",IF(AND(AC34&lt;0.002,S$37=12,S34=1),"4)",""))))))</f>
        <v/>
      </c>
      <c r="AF34" s="95" t="str">
        <f ca="1">IF(AND(AC34&lt;0.002,S$37=4,S34=1),"6)",IF(AND(AC34&lt;0.002,S$37=8,S34=2),"6)",""))</f>
        <v/>
      </c>
      <c r="AG34" s="95" t="str">
        <f ca="1">IF(AF34="6)",AF34,IF((T34+U34)&gt;0,"3)",IF(AD34="",AE34,AD34)))</f>
        <v/>
      </c>
      <c r="AH34" s="95" t="str">
        <f ca="1">CONCATENATE(AB34,"C")</f>
        <v>1C</v>
      </c>
      <c r="AI34" s="96" t="str">
        <f>F34</f>
        <v>Dänemark</v>
      </c>
      <c r="AJ34" s="97">
        <f ca="1">3-COUNTIF(K40,0)-COUNTIF(K43,0)-COUNTIF(K45,0)</f>
        <v>3</v>
      </c>
      <c r="AK34" s="705"/>
      <c r="AM34" s="19" t="str">
        <f ca="1">IF(AND(J33=J34,J33&lt;&gt;J35,J33&lt;&gt;J36),"C1-C2",IF(AND(J34=J35,J34&lt;&gt;J36,J34&lt;&gt;J33),"C2-C3",IF(AND(J34=J36,J34&lt;&gt;J35,J34&lt;&gt;J33),"C2-C4","OK")))</f>
        <v>OK</v>
      </c>
      <c r="AN34" s="98">
        <f ca="1">MATCH(AM34,AM$33:AM$36,0)</f>
        <v>1</v>
      </c>
      <c r="AO34" s="82" t="str">
        <f ca="1">AM34</f>
        <v>OK</v>
      </c>
      <c r="AP34" s="46" t="str">
        <f ca="1">IF(AN37&lt;5,VLOOKUP(1,AN$33:AO$36,2,0),IF(AN37&gt;7,VLOOKUP(3,AN$33:AO$36,2,0),VLOOKUP(2,AN$33:AO$36,2,0)))</f>
        <v>OK</v>
      </c>
      <c r="AQ34" s="19">
        <f ca="1">IF(AP34="OK",0,VLOOKUP(AP34,'Gen-Tab_Quick'!F$3:G$99,2,0))</f>
        <v>0</v>
      </c>
      <c r="AR34" s="79" t="s">
        <v>303</v>
      </c>
      <c r="AS34" s="79">
        <f ca="1">IF(AQ34=0,0,IF(VLOOKUP(AQ34,Quicktipp!B$3:K$48,10,0)="X","nein","ja"))</f>
        <v>0</v>
      </c>
      <c r="AU34" s="705"/>
      <c r="AV34" s="19" t="str">
        <f ca="1">IF(AND(S33=S34,S33&lt;&gt;S35,S33&lt;&gt;S36),"C1-C2",IF(AND(S34=S35,S34&lt;&gt;S36,S34&lt;&gt;S33),"C2-C3",IF(AND(S34=S36,S34&lt;&gt;S35,S34&lt;&gt;S33),"C2-C4","OK")))</f>
        <v>OK</v>
      </c>
      <c r="AW34" s="98">
        <f ca="1">MATCH(AV34,AV$33:AV$36,0)</f>
        <v>1</v>
      </c>
      <c r="AX34" s="82" t="str">
        <f ca="1">AV34</f>
        <v>OK</v>
      </c>
      <c r="AY34" s="46" t="str">
        <f ca="1">IF(AW37&lt;5,VLOOKUP(1,AW$33:AX$36,2,0),IF(AW37&gt;7,VLOOKUP(3,AW$33:AX$36,2,0),VLOOKUP(2,AW$33:AX$36,2,0)))</f>
        <v>OK</v>
      </c>
      <c r="AZ34" s="19">
        <f ca="1">IF(AY34="OK",0,VLOOKUP(AY34,'Gen-Tab_Quick'!F$3:G$99,2,0))</f>
        <v>0</v>
      </c>
      <c r="BA34" s="79" t="s">
        <v>303</v>
      </c>
      <c r="BB34" s="79">
        <f ca="1">IF(AZ34=0,0,IF(VLOOKUP(AZ34,Quicktipp!B$3:K$48,10,0)="X","nein","ja"))</f>
        <v>0</v>
      </c>
    </row>
    <row r="35" spans="2:54" ht="13.15" x14ac:dyDescent="0.35">
      <c r="D35" s="79">
        <f ca="1">AB35</f>
        <v>4</v>
      </c>
      <c r="E35" s="90" t="s">
        <v>179</v>
      </c>
      <c r="F35" s="91" t="str">
        <f>VLOOKUP(E35,'Gen-Tab_Quick'!$Q$3:$S$26,3,0)</f>
        <v>Serbien</v>
      </c>
      <c r="G35" s="79">
        <f ca="1">SUMIF($E$40:$E$45,F35,$G$40:$G$45)+SUMIF($F$40:$F$45,F35,$I$40:$I$45)</f>
        <v>5</v>
      </c>
      <c r="H35" s="79">
        <f ca="1">SUMIF($E$40:$E$45,F35,$I$40:$I$45)+SUMIF($F$40:$F$45,F35,$G$40:$G$45)</f>
        <v>11</v>
      </c>
      <c r="I35" s="79">
        <f ca="1">G35-H35</f>
        <v>-6</v>
      </c>
      <c r="J35" s="79">
        <f ca="1">SUMIF($E$40:$E$45,F35,$M$40:$M$45)+SUMIF($F$40:$F$45,F35,$N$40:$N$45)</f>
        <v>1</v>
      </c>
      <c r="K35" s="92">
        <f ca="1">RANK(J35,J33:J36,0)</f>
        <v>4</v>
      </c>
      <c r="L35" s="93">
        <f ca="1">VLOOKUP(F35,'Sub-Tab_C_Quick'!C$120:Q$123,15,0)</f>
        <v>0</v>
      </c>
      <c r="M35" s="93">
        <f ca="1">IF(OR(AO$32="nein",AO$32="nicht notwendig"),0,IF(AM$32="ohne C4",VLOOKUP(E35,'Sub-Tab_C_Quick'!B$6:Q$9,16,0),IF(AM$32="ohne C3",VLOOKUP(E35,'Sub-Tab_C_Quick'!B$21:Q$24,16,0),IF(AM$32="ohne C2",VLOOKUP(E35,'Sub-Tab_C_Quick'!B$36:Q$39,16,0),IF(AM$32="ohne C1",VLOOKUP(E35,'Sub-Tab_C_Quick'!B$51:Q$54,16,0),0)))))</f>
        <v>0</v>
      </c>
      <c r="N35" s="93">
        <f ca="1">IF(AND($AS$33="ja",$AP$33="c1-c2"),VLOOKUP($F35,'Sub-Tab_C_Quick'!$C$66:$Q$69,15,0),IF(AND($AS$33="ja",$AP$33="c1-c3"),VLOOKUP($F35,'Sub-Tab_C_Quick'!$C$74:$Q$77,15,0),IF(AND($AS$33="ja",$AP$33="c1-c4"),VLOOKUP($F35,'Sub-Tab_C_Quick'!$C$82:$Q$85,15,0),IF(AND($AS$33="ja",$AP$33="c2-c3"),VLOOKUP($F35,'Sub-Tab_C_Quick'!$C$90:$Q$93,15,0),IF(AND($AS$33="ja",$AP$33="c2-c4"),VLOOKUP($F35,'Sub-Tab_C_Quick'!$C$98:$Q$101,15,0),IF(AND($AS$33="ja",$AP$33="c3-c4"),VLOOKUP($F35,'Sub-Tab_C_Quick'!$C$106:$Q$109,15,0),0))))))</f>
        <v>0</v>
      </c>
      <c r="O35" s="93">
        <f ca="1">IF(AND($AS$34="ja",$AP$34="c1-c2"),VLOOKUP($F35,'Sub-Tab_C_Quick'!$C$66:$Q$69,15,0),IF(AND($AS$34="ja",$AP$34="c1-c3"),VLOOKUP($F35,'Sub-Tab_C_Quick'!$C$74:$Q$77,15,0),IF(AND($AS$34="ja",$AP$34="c1-c4"),VLOOKUP($F35,'Sub-Tab_C_Quick'!$C$82:$Q$85,15,0),IF(AND($AS$34="ja",$AP$34="c2-c3"),VLOOKUP($F35,'Sub-Tab_C_Quick'!$C$90:$Q$93,15,0),IF(AND($AS$34="ja",$AP$34="c2-c4"),VLOOKUP($F35,'Sub-Tab_C_Quick'!$C$98:$Q$101,15,0),IF(AND($AS$34="ja",$AP$34="c3-c4"),VLOOKUP($F35,'Sub-Tab_C_Quick'!$C$106:$Q$109,15,0),0))))))</f>
        <v>0</v>
      </c>
      <c r="P35" s="93">
        <f ca="1">0.00072/RANK(I35,I$33:I$36,0)</f>
        <v>1.8000000000000001E-4</v>
      </c>
      <c r="Q35" s="93">
        <f ca="1">0.000072/RANK(G35,G$33:G$36,0)</f>
        <v>2.4000000000000001E-5</v>
      </c>
      <c r="R35" s="93">
        <f ca="1">J35+SUM(L35:Q35)</f>
        <v>1.0002040000000001</v>
      </c>
      <c r="S35" s="92">
        <f ca="1">RANK(R35,R33:R36,0)</f>
        <v>4</v>
      </c>
      <c r="T35" s="93">
        <f ca="1">IF(AND($BB$33="ja",$AY$33="c1-c2"),VLOOKUP($F35,'Sub-Tab_C_Quick'!$C$66:$Q$69,15,0),IF(AND($BB$33="ja",$AY$33="c1-c3"),VLOOKUP($F35,'Sub-Tab_C_Quick'!$C$74:$Q$77,15,0),IF(AND($BB$33="ja",$AY$33="c1-c4"),VLOOKUP($F35,'Sub-Tab_C_Quick'!$C$82:$Q$85,15,0),IF(AND($BB$33="ja",$AY$33="c2-c3"),VLOOKUP($F35,'Sub-Tab_C_Quick'!$C$90:$Q$93,15,0),IF(AND($BB$33="ja",$AY$33="c2-c4"),VLOOKUP($F35,'Sub-Tab_C_Quick'!$C$98:$Q$101,15,0),IF(AND($BB$33="ja",$AY$33="c3-c4"),VLOOKUP($F35,'Sub-Tab_C_Quick'!$C$106:$Q$109,15,0),0))))))/1000</f>
        <v>0</v>
      </c>
      <c r="U35" s="93">
        <f ca="1">IF(AND($AZ$34="ja",$AY$34="c1-c2"),VLOOKUP($F35,'Sub-Tab_C_Quick'!$C$66:$Q$69,15,0),IF(AND($AZ$34="ja",$AY$34="c1-c3"),VLOOKUP($F35,'Sub-Tab_C_Quick'!$C$74:$Q$77,15,0),IF(AND($AZ$34="ja",$AY$34="c1-c4"),VLOOKUP($F35,'Sub-Tab_C_Quick'!$C$82:$Q$85,15,0),IF(AND($AZ$34="ja",$AY$34="c2-c3"),VLOOKUP($F35,'Sub-Tab_C_Quick'!$C$90:$Q$93,15,0),IF(AND($AZ$34="ja",$AY$34="c2-c4"),VLOOKUP($F35,'Sub-Tab_C_Quick'!$C$98:$Q$101,15,0),IF(AND($AZ$34="ja",$AY$34="c3-c4"),VLOOKUP($F35,'Sub-Tab_C_Quick'!$C$106:$Q$109,15,0),0))))))/1000</f>
        <v>0</v>
      </c>
      <c r="V35" s="93">
        <f ca="1">R35+T35+U35</f>
        <v>1.0002040000000001</v>
      </c>
      <c r="W35" s="92">
        <f ca="1">RANK(V35,V33:V36,0)</f>
        <v>4</v>
      </c>
      <c r="X35" s="94">
        <f>VLOOKUP(E35,'Gen-Tab_Quick'!$T$3:$V$26,3,0)</f>
        <v>20</v>
      </c>
      <c r="Y35" s="93">
        <f>0.00000072/RANK(X35,X$33:X$36,0)</f>
        <v>7.1999999999999999E-7</v>
      </c>
      <c r="Z35" s="93">
        <f ca="1">L35+M35+N35+O35+P35+Q35+Y35</f>
        <v>2.0472000000000003E-4</v>
      </c>
      <c r="AA35" s="93">
        <f ca="1">J35+L35+M35+N35+O35+P35+Q35+T35+Y35</f>
        <v>1.0002047200000002</v>
      </c>
      <c r="AB35" s="92">
        <f ca="1">RANK(AA35,AA33:AA36,0)</f>
        <v>4</v>
      </c>
      <c r="AC35" s="93">
        <f ca="1">L35+M35+N35+O35+Y35</f>
        <v>7.1999999999999999E-7</v>
      </c>
      <c r="AD35" s="95" t="str">
        <f ca="1">IF(AC35&gt;0.2,"1)",IF(AND(AC35&gt;0.02,AC35&lt;0.2),"2)",IF(AND(AC35&gt;0.002,AC35&lt;0.02),"3)",IF(AND(AC35&lt;0.002,S$37=1),"4)",IF(AND(AC35&lt;0.002,S$37=9,S35=1),"5)",IF(AND(AC35&lt;0.002,S$37=9,S35=3),"5)",""))))))</f>
        <v/>
      </c>
      <c r="AE35" s="95" t="str">
        <f ca="1">IF(AC35&gt;0.2,"1)",IF(AND(AC35&gt;0.02,AC35&lt;0.2),"2)",IF(AND(AC35&gt;0.002,AC35&lt;0.02),"3)",IF(AND(AC35&lt;0.002,S$37=16,S35=2),"4)",IF(AND(AC35&lt;0.002,S$37=18,S35=3),"4)",IF(AND(AC35&lt;0.002,S$37=12,S35=1),"4)",""))))))</f>
        <v/>
      </c>
      <c r="AF35" s="95" t="str">
        <f ca="1">IF(AND(AC35&lt;0.002,S$37=4,S35=1),"6)",IF(AND(AC35&lt;0.002,S$37=8,S35=2),"6)",""))</f>
        <v/>
      </c>
      <c r="AG35" s="95" t="str">
        <f ca="1">IF(AF35="6)",AF35,IF((T35+U35)&gt;0,"3)",IF(AD35="",AE35,AD35)))</f>
        <v/>
      </c>
      <c r="AH35" s="95" t="str">
        <f ca="1">CONCATENATE(AB35,"C")</f>
        <v>4C</v>
      </c>
      <c r="AI35" s="96" t="str">
        <f>F35</f>
        <v>Serbien</v>
      </c>
      <c r="AJ35" s="97">
        <f ca="1">3-COUNTIF(K41,0)-COUNTIF(K42,0)-COUNTIF(K45,0)</f>
        <v>3</v>
      </c>
      <c r="AK35" s="705"/>
      <c r="AM35" s="19" t="str">
        <f ca="1">IF(AND(J33=J35,J33&lt;&gt;J34,J33&lt;&gt;J36),"C1-C3",IF(AND(J34=J35,J34&lt;&gt;J36,J34&lt;&gt;J33),"C2-C3",IF(AND(J35=J36,J35&lt;&gt;J33,J35&lt;&gt;J34),"C3-C4","OK")))</f>
        <v>OK</v>
      </c>
      <c r="AN35" s="98">
        <f ca="1">MATCH(AM35,AM$33:AM$36,0)</f>
        <v>1</v>
      </c>
      <c r="AO35" s="82" t="str">
        <f ca="1">AM35</f>
        <v>OK</v>
      </c>
      <c r="AU35" s="705"/>
      <c r="AV35" s="19" t="str">
        <f ca="1">IF(AND(S33=S35,S33&lt;&gt;S34,S33&lt;&gt;S36),"C1-C3",IF(AND(S34=S35,S34&lt;&gt;S36,S34&lt;&gt;S33),"C2-C3",IF(AND(S35=S36,S35&lt;&gt;S33,S35&lt;&gt;S34),"C3-C4","OK")))</f>
        <v>OK</v>
      </c>
      <c r="AW35" s="98">
        <f ca="1">MATCH(AV35,AV$33:AV$36,0)</f>
        <v>1</v>
      </c>
      <c r="AX35" s="82" t="str">
        <f ca="1">AV35</f>
        <v>OK</v>
      </c>
    </row>
    <row r="36" spans="2:54" ht="13.15" x14ac:dyDescent="0.35">
      <c r="D36" s="79">
        <f ca="1">AB36</f>
        <v>2</v>
      </c>
      <c r="E36" s="90" t="s">
        <v>180</v>
      </c>
      <c r="F36" s="91" t="str">
        <f>VLOOKUP(E36,'Gen-Tab_Quick'!$Q$3:$S$26,3,0)</f>
        <v>England</v>
      </c>
      <c r="G36" s="79">
        <f ca="1">SUMIF($E$40:$E$45,F36,$G$40:$G$45)+SUMIF($F$40:$F$45,F36,$I$40:$I$45)</f>
        <v>10</v>
      </c>
      <c r="H36" s="79">
        <f ca="1">SUMIF($E$40:$E$45,F36,$I$40:$I$45)+SUMIF($F$40:$F$45,F36,$G$40:$G$45)</f>
        <v>11</v>
      </c>
      <c r="I36" s="79">
        <f ca="1">G36-H36</f>
        <v>-1</v>
      </c>
      <c r="J36" s="79">
        <f ca="1">SUMIF($E$40:$E$45,F36,$M$40:$M$45)+SUMIF($F$40:$F$45,F36,$N$40:$N$45)</f>
        <v>4</v>
      </c>
      <c r="K36" s="92">
        <f ca="1">RANK(J36,J33:J36,0)</f>
        <v>2</v>
      </c>
      <c r="L36" s="99">
        <f ca="1">VLOOKUP(F36,'Sub-Tab_C_Quick'!C$120:Q$123,15,0)</f>
        <v>0</v>
      </c>
      <c r="M36" s="99">
        <f ca="1">IF(OR(AO$32="nein",AO$32="nicht notwendig"),0,IF(AM$32="ohne C4",VLOOKUP(E36,'Sub-Tab_C_Quick'!B$6:Q$9,16,0),IF(AM$32="ohne C3",VLOOKUP(E36,'Sub-Tab_C_Quick'!B$21:Q$24,16,0),IF(AM$32="ohne C2",VLOOKUP(E36,'Sub-Tab_C_Quick'!B$36:Q$39,16,0),IF(AM$32="ohne C1",VLOOKUP(E36,'Sub-Tab_C_Quick'!B$51:Q$54,16,0),0)))))</f>
        <v>0</v>
      </c>
      <c r="N36" s="99">
        <f ca="1">IF(AND($AS$33="ja",$AP$33="c1-c2"),VLOOKUP($F36,'Sub-Tab_C_Quick'!$C$66:$Q$69,15,0),IF(AND($AS$33="ja",$AP$33="c1-c3"),VLOOKUP($F36,'Sub-Tab_C_Quick'!$C$74:$Q$77,15,0),IF(AND($AS$33="ja",$AP$33="c1-c4"),VLOOKUP($F36,'Sub-Tab_C_Quick'!$C$82:$Q$85,15,0),IF(AND($AS$33="ja",$AP$33="c2-c3"),VLOOKUP($F36,'Sub-Tab_C_Quick'!$C$90:$Q$93,15,0),IF(AND($AS$33="ja",$AP$33="c2-c4"),VLOOKUP($F36,'Sub-Tab_C_Quick'!$C$98:$Q$101,15,0),IF(AND($AS$33="ja",$AP$33="c3-c4"),VLOOKUP($F36,'Sub-Tab_C_Quick'!$C$106:$Q$109,15,0),0))))))</f>
        <v>0</v>
      </c>
      <c r="O36" s="99">
        <f ca="1">IF(AND($AS$34="ja",$AP$34="c1-c2"),VLOOKUP($F36,'Sub-Tab_C_Quick'!$C$66:$Q$69,15,0),IF(AND($AS$34="ja",$AP$34="c1-c3"),VLOOKUP($F36,'Sub-Tab_C_Quick'!$C$74:$Q$77,15,0),IF(AND($AS$34="ja",$AP$34="c1-c4"),VLOOKUP($F36,'Sub-Tab_C_Quick'!$C$82:$Q$85,15,0),IF(AND($AS$34="ja",$AP$34="c2-c3"),VLOOKUP($F36,'Sub-Tab_C_Quick'!$C$90:$Q$93,15,0),IF(AND($AS$34="ja",$AP$34="c2-c4"),VLOOKUP($F36,'Sub-Tab_C_Quick'!$C$98:$Q$101,15,0),IF(AND($AS$34="ja",$AP$34="c3-c4"),VLOOKUP($F36,'Sub-Tab_C_Quick'!$C$106:$Q$109,15,0),0))))))</f>
        <v>0</v>
      </c>
      <c r="P36" s="99">
        <f ca="1">0.00072/RANK(I36,I$33:I$36,0)</f>
        <v>3.6000000000000002E-4</v>
      </c>
      <c r="Q36" s="99">
        <f ca="1">0.000072/RANK(G36,G$33:G$36,0)</f>
        <v>3.6000000000000001E-5</v>
      </c>
      <c r="R36" s="99">
        <f ca="1">J36+SUM(L36:Q36)</f>
        <v>4.0003960000000003</v>
      </c>
      <c r="S36" s="100">
        <f ca="1">RANK(R36,R33:R36,0)</f>
        <v>2</v>
      </c>
      <c r="T36" s="99">
        <f ca="1">IF(AND($BB$33="ja",$AY$33="c1-c2"),VLOOKUP($F36,'Sub-Tab_C_Quick'!$C$66:$Q$69,15,0),IF(AND($BB$33="ja",$AY$33="c1-c3"),VLOOKUP($F36,'Sub-Tab_C_Quick'!$C$74:$Q$77,15,0),IF(AND($BB$33="ja",$AY$33="c1-c4"),VLOOKUP($F36,'Sub-Tab_C_Quick'!$C$82:$Q$85,15,0),IF(AND($BB$33="ja",$AY$33="c2-c3"),VLOOKUP($F36,'Sub-Tab_C_Quick'!$C$90:$Q$93,15,0),IF(AND($BB$33="ja",$AY$33="c2-c4"),VLOOKUP($F36,'Sub-Tab_C_Quick'!$C$98:$Q$101,15,0),IF(AND($BB$33="ja",$AY$33="c3-c4"),VLOOKUP($F36,'Sub-Tab_C_Quick'!$C$106:$Q$109,15,0),0))))))/1000</f>
        <v>0</v>
      </c>
      <c r="U36" s="99">
        <f ca="1">IF(AND($AZ$34="ja",$AY$34="c1-c2"),VLOOKUP($F36,'Sub-Tab_C_Quick'!$C$66:$Q$69,15,0),IF(AND($AZ$34="ja",$AY$34="c1-c3"),VLOOKUP($F36,'Sub-Tab_C_Quick'!$C$74:$Q$77,15,0),IF(AND($AZ$34="ja",$AY$34="c1-c4"),VLOOKUP($F36,'Sub-Tab_C_Quick'!$C$82:$Q$85,15,0),IF(AND($AZ$34="ja",$AY$34="c2-c3"),VLOOKUP($F36,'Sub-Tab_C_Quick'!$C$90:$Q$93,15,0),IF(AND($AZ$34="ja",$AY$34="c2-c4"),VLOOKUP($F36,'Sub-Tab_C_Quick'!$C$98:$Q$101,15,0),IF(AND($AZ$34="ja",$AY$34="c3-c4"),VLOOKUP($F36,'Sub-Tab_C_Quick'!$C$106:$Q$109,15,0),0))))))/1000</f>
        <v>0</v>
      </c>
      <c r="V36" s="99">
        <f ca="1">R36+T36+U36</f>
        <v>4.0003960000000003</v>
      </c>
      <c r="W36" s="100">
        <f ca="1">RANK(V36,V33:V36,0)</f>
        <v>2</v>
      </c>
      <c r="X36" s="101">
        <f>VLOOKUP(E36,'Gen-Tab_Quick'!$T$3:$V$26,3,0)</f>
        <v>6</v>
      </c>
      <c r="Y36" s="99">
        <f>0.00000072/RANK(X36,X$33:X$36,0)</f>
        <v>1.8E-7</v>
      </c>
      <c r="Z36" s="99">
        <f ca="1">L36+M36+N36+O36+P36+Q36+Y36</f>
        <v>3.9618000000000005E-4</v>
      </c>
      <c r="AA36" s="99">
        <f ca="1">J36+L36+M36+N36+O36+P36+Q36+T36+Y36</f>
        <v>4.0003961799999992</v>
      </c>
      <c r="AB36" s="100">
        <f ca="1">RANK(AA36,AA33:AA36,0)</f>
        <v>2</v>
      </c>
      <c r="AC36" s="93">
        <f ca="1">L36+M36+N36+O36+Y36</f>
        <v>1.8E-7</v>
      </c>
      <c r="AD36" s="95" t="str">
        <f ca="1">IF(AC36&gt;0.2,"1)",IF(AND(AC36&gt;0.02,AC36&lt;0.2),"2)",IF(AND(AC36&gt;0.002,AC36&lt;0.02),"3)",IF(AND(AC36&lt;0.002,S$37=1),"4)",IF(AND(AC36&lt;0.002,S$37=9,S36=1),"5)",IF(AND(AC36&lt;0.002,S$37=9,S36=3),"5)",""))))))</f>
        <v/>
      </c>
      <c r="AE36" s="95" t="str">
        <f ca="1">IF(AC36&gt;0.2,"1)",IF(AND(AC36&gt;0.02,AC36&lt;0.2),"2)",IF(AND(AC36&gt;0.002,AC36&lt;0.02),"3)",IF(AND(AC36&lt;0.002,S$37=16,S36=2),"4)",IF(AND(AC36&lt;0.002,S$37=18,S36=3),"4)",IF(AND(AC36&lt;0.002,S$37=12,S36=1),"4)",""))))))</f>
        <v/>
      </c>
      <c r="AF36" s="95" t="str">
        <f ca="1">IF(AND(AC36&lt;0.002,S$37=4,S36=1),"6)",IF(AND(AC36&lt;0.002,S$37=8,S36=2),"6)",""))</f>
        <v/>
      </c>
      <c r="AG36" s="95" t="str">
        <f ca="1">IF(AF36="6)",AF36,IF((T36+U36)&gt;0,"3)",IF(AD36="",AE36,AD36)))</f>
        <v/>
      </c>
      <c r="AH36" s="95" t="str">
        <f ca="1">CONCATENATE(AB36,"C")</f>
        <v>2C</v>
      </c>
      <c r="AI36" s="96" t="str">
        <f>F36</f>
        <v>England</v>
      </c>
      <c r="AJ36" s="102">
        <f ca="1">3-COUNTIF(K41,0)-COUNTIF(K43,0)-COUNTIF(K44,0)</f>
        <v>3</v>
      </c>
      <c r="AK36" s="705"/>
      <c r="AM36" s="19" t="str">
        <f ca="1">IF(AND(J33=J36,J33&lt;&gt;J34,J33&lt;&gt;J35),"C1-C4",IF(AND(J34=J36,J34&lt;&gt;J35,J34&lt;&gt;J33),"C2-C4",IF(AND(J35=J36,J35&lt;&gt;J33,J35&lt;&gt;J34),"C3-C4","OK")))</f>
        <v>OK</v>
      </c>
      <c r="AN36" s="103">
        <f ca="1">MATCH(AM36,AM$33:AM$36,0)</f>
        <v>1</v>
      </c>
      <c r="AO36" s="82" t="str">
        <f ca="1">AM36</f>
        <v>OK</v>
      </c>
      <c r="AU36" s="705"/>
      <c r="AV36" s="19" t="str">
        <f ca="1">IF(AND(S33=S36,S33&lt;&gt;S34,S33&lt;&gt;S35),"C1-C4",IF(AND(S34=S36,S34&lt;&gt;S35,S34&lt;&gt;S33),"C2-C4",IF(AND(S35=S36,S35&lt;&gt;S33,S35&lt;&gt;S34),"C3-C4","OK")))</f>
        <v>OK</v>
      </c>
      <c r="AW36" s="103">
        <f ca="1">MATCH(AV36,AV$33:AV$36,0)</f>
        <v>1</v>
      </c>
      <c r="AX36" s="82" t="str">
        <f ca="1">AV36</f>
        <v>OK</v>
      </c>
    </row>
    <row r="37" spans="2:54" ht="13.15" x14ac:dyDescent="0.35">
      <c r="E37" s="104"/>
      <c r="L37" s="93">
        <f t="shared" ref="L37:Q37" ca="1" si="8">SUM(L33:L36)</f>
        <v>0</v>
      </c>
      <c r="M37" s="93">
        <f t="shared" ca="1" si="8"/>
        <v>0</v>
      </c>
      <c r="N37" s="93">
        <f t="shared" ca="1" si="8"/>
        <v>0</v>
      </c>
      <c r="O37" s="93">
        <f t="shared" ca="1" si="8"/>
        <v>0</v>
      </c>
      <c r="P37" s="93">
        <f t="shared" ca="1" si="8"/>
        <v>1.5E-3</v>
      </c>
      <c r="Q37" s="93">
        <f t="shared" ca="1" si="8"/>
        <v>1.5000000000000001E-4</v>
      </c>
      <c r="R37" s="93"/>
      <c r="S37" s="93">
        <f ca="1">S33*S34*S35*S36</f>
        <v>24</v>
      </c>
      <c r="T37" s="93"/>
      <c r="U37" s="93"/>
      <c r="V37" s="93"/>
      <c r="W37" s="93">
        <f ca="1">W33*W34*W35*W36</f>
        <v>24</v>
      </c>
      <c r="X37" s="93"/>
      <c r="Y37" s="93">
        <f>SUM(Y33:Y36)</f>
        <v>1.5E-6</v>
      </c>
      <c r="Z37" s="93"/>
      <c r="AA37" s="105"/>
      <c r="AB37" s="79">
        <f ca="1">SUM(AB33:AB36)</f>
        <v>10</v>
      </c>
      <c r="AJ37" s="97">
        <f ca="1">SUM(AJ33:AJ36)</f>
        <v>12</v>
      </c>
      <c r="AK37" s="106"/>
      <c r="AN37" s="82">
        <f ca="1">SUM(AN33:AN36)</f>
        <v>4</v>
      </c>
      <c r="AU37" s="106"/>
      <c r="AW37" s="82">
        <f ca="1">SUM(AW33:AW36)</f>
        <v>4</v>
      </c>
    </row>
    <row r="38" spans="2:54" ht="13.15" x14ac:dyDescent="0.35">
      <c r="M38" s="105"/>
      <c r="N38" s="105"/>
      <c r="O38" s="105"/>
      <c r="P38" s="105"/>
      <c r="Q38" s="105"/>
      <c r="R38" s="105"/>
      <c r="S38" s="93"/>
      <c r="T38" s="93"/>
      <c r="U38" s="93"/>
      <c r="V38" s="93"/>
      <c r="W38" s="93"/>
      <c r="X38" s="105"/>
      <c r="Y38" s="105"/>
      <c r="Z38" s="105"/>
      <c r="AA38" s="105"/>
      <c r="AJ38" s="105"/>
      <c r="AK38" s="106"/>
      <c r="AU38" s="106"/>
    </row>
    <row r="39" spans="2:54" ht="13.15" x14ac:dyDescent="0.35">
      <c r="G39" s="91"/>
      <c r="H39" s="91"/>
      <c r="J39" s="84"/>
      <c r="L39" s="84"/>
      <c r="M39" s="91"/>
      <c r="N39" s="91"/>
      <c r="O39" s="91"/>
      <c r="P39" s="91"/>
      <c r="Q39" s="91"/>
      <c r="R39" s="91"/>
      <c r="S39" s="91"/>
      <c r="T39" s="91"/>
      <c r="U39" s="91"/>
      <c r="V39" s="91"/>
      <c r="W39" s="91"/>
      <c r="X39" s="91"/>
      <c r="Y39" s="91"/>
      <c r="Z39" s="91"/>
      <c r="AA39" s="91"/>
      <c r="AJ39" s="91"/>
      <c r="AK39" s="106"/>
      <c r="AU39" s="106"/>
    </row>
    <row r="40" spans="2:54" ht="13.15" x14ac:dyDescent="0.35">
      <c r="B40" s="90">
        <v>5</v>
      </c>
      <c r="C40" s="79" t="str">
        <f>VLOOKUP(B40,'Gen-Tab_Quick'!$B$3:$D$38,2,0)</f>
        <v>C1</v>
      </c>
      <c r="D40" s="79" t="str">
        <f>VLOOKUP(B40,'Gen-Tab_Quick'!$B$3:$D$38,3,0)</f>
        <v>C2</v>
      </c>
      <c r="E40" s="79" t="str">
        <f>VLOOKUP(C40,'Gen-Tab_Quick'!$Q$3:$S$26,3,0)</f>
        <v>Slowenien</v>
      </c>
      <c r="F40" s="79" t="str">
        <f>VLOOKUP(D40,'Gen-Tab_Quick'!$Q$3:$S$26,3,0)</f>
        <v>Dänemark</v>
      </c>
      <c r="G40" s="19">
        <f ca="1">IF(R40=0,0,VLOOKUP(B40,Quicktipp!$B$2:$I$48,6,0))</f>
        <v>1</v>
      </c>
      <c r="H40" s="79" t="s">
        <v>54</v>
      </c>
      <c r="I40" s="19">
        <f ca="1">IF(R40=0,0,VLOOKUP(B40,Quicktipp!$B$2:$I$48,8,0))</f>
        <v>5</v>
      </c>
      <c r="J40" s="84"/>
      <c r="K40" s="79">
        <f t="shared" ref="K40:K45" ca="1" si="9">IF(R40=0,0,IF(G40&gt;I40,1,IF(G40&lt;I40,2,"X")))</f>
        <v>2</v>
      </c>
      <c r="L40" s="84"/>
      <c r="M40" s="79">
        <f t="shared" ref="M40:M45" ca="1" si="10">IF(R40=0,0,IF(G40&gt;I40,3,IF(G40=I40,1,0)))</f>
        <v>0</v>
      </c>
      <c r="N40" s="79">
        <f t="shared" ref="N40:N45" ca="1" si="11">IF(R40=0,0,IF(M40=3,0,IF(M40=1,1,3)))</f>
        <v>3</v>
      </c>
      <c r="O40" s="79"/>
      <c r="P40" s="79"/>
      <c r="Q40" s="79"/>
      <c r="R40" s="79">
        <f ca="1">VLOOKUP(B40,Quicktipp!$B$3:$L$48,11,0)</f>
        <v>34</v>
      </c>
      <c r="S40" s="79"/>
      <c r="T40" s="79"/>
      <c r="U40" s="79"/>
      <c r="V40" s="79"/>
      <c r="W40" s="79"/>
      <c r="X40" s="79"/>
      <c r="Y40" s="79"/>
      <c r="Z40" s="79"/>
      <c r="AA40" s="79"/>
      <c r="AJ40" s="79"/>
      <c r="AK40" s="106"/>
      <c r="AU40" s="106"/>
    </row>
    <row r="41" spans="2:54" ht="13.15" x14ac:dyDescent="0.35">
      <c r="B41" s="90">
        <v>6</v>
      </c>
      <c r="C41" s="79" t="str">
        <f>VLOOKUP(B41,'Gen-Tab_Quick'!$B$3:$D$38,2,0)</f>
        <v>C3</v>
      </c>
      <c r="D41" s="79" t="str">
        <f>VLOOKUP(B41,'Gen-Tab_Quick'!$B$3:$D$38,3,0)</f>
        <v>C4</v>
      </c>
      <c r="E41" s="79" t="str">
        <f>VLOOKUP(C41,'Gen-Tab_Quick'!$Q$3:$S$26,3,0)</f>
        <v>Serbien</v>
      </c>
      <c r="F41" s="79" t="str">
        <f>VLOOKUP(D41,'Gen-Tab_Quick'!$Q$3:$S$26,3,0)</f>
        <v>England</v>
      </c>
      <c r="G41" s="19">
        <f ca="1">IF(R41=0,0,VLOOKUP(B41,Quicktipp!$B$2:$I$48,6,0))</f>
        <v>4</v>
      </c>
      <c r="H41" s="79" t="s">
        <v>54</v>
      </c>
      <c r="I41" s="19">
        <f ca="1">IF(R41=0,0,VLOOKUP(B41,Quicktipp!$B$2:$I$48,8,0))</f>
        <v>5</v>
      </c>
      <c r="J41" s="84"/>
      <c r="K41" s="79">
        <f t="shared" ca="1" si="9"/>
        <v>2</v>
      </c>
      <c r="L41" s="84"/>
      <c r="M41" s="79">
        <f t="shared" ca="1" si="10"/>
        <v>0</v>
      </c>
      <c r="N41" s="79">
        <f t="shared" ca="1" si="11"/>
        <v>3</v>
      </c>
      <c r="O41" s="79"/>
      <c r="P41" s="79"/>
      <c r="Q41" s="79"/>
      <c r="R41" s="79">
        <f ca="1">VLOOKUP(B41,Quicktipp!$B$3:$L$48,11,0)</f>
        <v>31</v>
      </c>
      <c r="S41" s="79"/>
      <c r="T41" s="79"/>
      <c r="U41" s="79"/>
      <c r="V41" s="79"/>
      <c r="W41" s="79"/>
      <c r="X41" s="79"/>
      <c r="Y41" s="79"/>
      <c r="Z41" s="79"/>
      <c r="AA41" s="79"/>
      <c r="AJ41" s="79"/>
      <c r="AK41" s="106"/>
      <c r="AU41" s="106"/>
    </row>
    <row r="42" spans="2:54" ht="13.15" x14ac:dyDescent="0.35">
      <c r="B42" s="90">
        <v>17</v>
      </c>
      <c r="C42" s="79" t="str">
        <f>VLOOKUP(B42,'Gen-Tab_Quick'!$B$3:$D$38,2,0)</f>
        <v>C1</v>
      </c>
      <c r="D42" s="79" t="str">
        <f>VLOOKUP(B42,'Gen-Tab_Quick'!$B$3:$D$38,3,0)</f>
        <v>C3</v>
      </c>
      <c r="E42" s="79" t="str">
        <f>VLOOKUP(C42,'Gen-Tab_Quick'!$Q$3:$S$26,3,0)</f>
        <v>Slowenien</v>
      </c>
      <c r="F42" s="79" t="str">
        <f>VLOOKUP(D42,'Gen-Tab_Quick'!$Q$3:$S$26,3,0)</f>
        <v>Serbien</v>
      </c>
      <c r="G42" s="19">
        <f ca="1">IF(R42=0,0,VLOOKUP(B42,Quicktipp!$B$2:$I$48,6,0))</f>
        <v>1</v>
      </c>
      <c r="H42" s="79" t="s">
        <v>54</v>
      </c>
      <c r="I42" s="19">
        <f ca="1">IF(R42=0,0,VLOOKUP(B42,Quicktipp!$B$2:$I$48,8,0))</f>
        <v>1</v>
      </c>
      <c r="J42" s="84"/>
      <c r="K42" s="79" t="str">
        <f t="shared" ca="1" si="9"/>
        <v>X</v>
      </c>
      <c r="L42" s="84"/>
      <c r="M42" s="79">
        <f t="shared" ca="1" si="10"/>
        <v>1</v>
      </c>
      <c r="N42" s="79">
        <f t="shared" ca="1" si="11"/>
        <v>1</v>
      </c>
      <c r="O42" s="79"/>
      <c r="P42" s="79"/>
      <c r="Q42" s="79"/>
      <c r="R42" s="79">
        <f ca="1">VLOOKUP(B42,Quicktipp!$B$3:$L$48,11,0)</f>
        <v>4</v>
      </c>
      <c r="S42" s="79"/>
      <c r="T42" s="79"/>
      <c r="U42" s="79"/>
      <c r="V42" s="79"/>
      <c r="W42" s="79"/>
      <c r="X42" s="79"/>
      <c r="Y42" s="79"/>
      <c r="Z42" s="79"/>
      <c r="AA42" s="79"/>
      <c r="AJ42" s="79"/>
      <c r="AK42" s="106"/>
      <c r="AU42" s="106"/>
    </row>
    <row r="43" spans="2:54" x14ac:dyDescent="0.35">
      <c r="B43" s="90">
        <v>18</v>
      </c>
      <c r="C43" s="79" t="str">
        <f>VLOOKUP(B43,'Gen-Tab_Quick'!$B$3:$D$38,2,0)</f>
        <v>C2</v>
      </c>
      <c r="D43" s="79" t="str">
        <f>VLOOKUP(B43,'Gen-Tab_Quick'!$B$3:$D$38,3,0)</f>
        <v>C4</v>
      </c>
      <c r="E43" s="79" t="str">
        <f>VLOOKUP(C43,'Gen-Tab_Quick'!$Q$3:$S$26,3,0)</f>
        <v>Dänemark</v>
      </c>
      <c r="F43" s="79" t="str">
        <f>VLOOKUP(D43,'Gen-Tab_Quick'!$Q$3:$S$26,3,0)</f>
        <v>England</v>
      </c>
      <c r="G43" s="19">
        <f ca="1">IF(R43=0,0,VLOOKUP(B43,Quicktipp!$B$2:$I$48,6,0))</f>
        <v>5</v>
      </c>
      <c r="H43" s="79" t="s">
        <v>54</v>
      </c>
      <c r="I43" s="19">
        <f ca="1">IF(R43=0,0,VLOOKUP(B43,Quicktipp!$B$2:$I$48,8,0))</f>
        <v>3</v>
      </c>
      <c r="J43" s="84"/>
      <c r="K43" s="79">
        <f t="shared" ca="1" si="9"/>
        <v>1</v>
      </c>
      <c r="L43" s="84"/>
      <c r="M43" s="79">
        <f t="shared" ca="1" si="10"/>
        <v>3</v>
      </c>
      <c r="N43" s="79">
        <f t="shared" ca="1" si="11"/>
        <v>0</v>
      </c>
      <c r="O43" s="79"/>
      <c r="P43" s="79"/>
      <c r="Q43" s="79"/>
      <c r="R43" s="79">
        <f ca="1">VLOOKUP(B43,Quicktipp!$B$3:$L$48,11,0)</f>
        <v>29</v>
      </c>
      <c r="S43" s="79"/>
      <c r="T43" s="79"/>
      <c r="U43" s="79"/>
      <c r="V43" s="79"/>
      <c r="W43" s="79"/>
      <c r="X43" s="79"/>
      <c r="Y43" s="79"/>
      <c r="Z43" s="79"/>
      <c r="AA43" s="79"/>
      <c r="AJ43" s="79"/>
      <c r="AK43" s="106"/>
      <c r="AL43" s="107" t="s">
        <v>305</v>
      </c>
      <c r="AU43" s="106"/>
    </row>
    <row r="44" spans="2:54" ht="13.15" x14ac:dyDescent="0.35">
      <c r="B44" s="90">
        <v>29</v>
      </c>
      <c r="C44" s="79" t="str">
        <f>VLOOKUP(B44,'Gen-Tab_Quick'!$B$3:$D$38,2,0)</f>
        <v>C4</v>
      </c>
      <c r="D44" s="79" t="str">
        <f>VLOOKUP(B44,'Gen-Tab_Quick'!$B$3:$D$38,3,0)</f>
        <v>C1</v>
      </c>
      <c r="E44" s="79" t="str">
        <f>VLOOKUP(C44,'Gen-Tab_Quick'!$Q$3:$S$26,3,0)</f>
        <v>England</v>
      </c>
      <c r="F44" s="79" t="str">
        <f>VLOOKUP(D44,'Gen-Tab_Quick'!$Q$3:$S$26,3,0)</f>
        <v>Slowenien</v>
      </c>
      <c r="G44" s="19">
        <f ca="1">IF(R44=0,0,VLOOKUP(B44,Quicktipp!$B$2:$I$48,6,0))</f>
        <v>2</v>
      </c>
      <c r="H44" s="79" t="s">
        <v>54</v>
      </c>
      <c r="I44" s="19">
        <f ca="1">IF(R44=0,0,VLOOKUP(B44,Quicktipp!$B$2:$I$48,8,0))</f>
        <v>2</v>
      </c>
      <c r="J44" s="84"/>
      <c r="K44" s="79" t="str">
        <f t="shared" ca="1" si="9"/>
        <v>X</v>
      </c>
      <c r="L44" s="84"/>
      <c r="M44" s="79">
        <f t="shared" ca="1" si="10"/>
        <v>1</v>
      </c>
      <c r="N44" s="79">
        <f t="shared" ca="1" si="11"/>
        <v>1</v>
      </c>
      <c r="O44" s="79"/>
      <c r="P44" s="79"/>
      <c r="Q44" s="79"/>
      <c r="R44" s="79">
        <f ca="1">VLOOKUP(B44,Quicktipp!$B$3:$L$48,11,0)</f>
        <v>9</v>
      </c>
      <c r="S44" s="79"/>
      <c r="T44" s="79"/>
      <c r="U44" s="79"/>
      <c r="V44" s="79"/>
      <c r="W44" s="79"/>
      <c r="X44" s="79"/>
      <c r="Y44" s="79"/>
      <c r="Z44" s="79"/>
      <c r="AA44" s="79"/>
      <c r="AJ44" s="79"/>
      <c r="AK44" s="106"/>
      <c r="AL44" s="79">
        <f ca="1">VLOOKUP(B44,Quicktipp!B$2:R$99,16,0)</f>
        <v>2</v>
      </c>
      <c r="AU44" s="106"/>
    </row>
    <row r="45" spans="2:54" ht="13.15" x14ac:dyDescent="0.35">
      <c r="B45" s="90">
        <v>30</v>
      </c>
      <c r="C45" s="79" t="str">
        <f>VLOOKUP(B45,'Gen-Tab_Quick'!$B$3:$D$38,2,0)</f>
        <v>C2</v>
      </c>
      <c r="D45" s="79" t="str">
        <f>VLOOKUP(B45,'Gen-Tab_Quick'!$B$3:$D$38,3,0)</f>
        <v>C3</v>
      </c>
      <c r="E45" s="79" t="str">
        <f>VLOOKUP(C45,'Gen-Tab_Quick'!$Q$3:$S$26,3,0)</f>
        <v>Dänemark</v>
      </c>
      <c r="F45" s="79" t="str">
        <f>VLOOKUP(D45,'Gen-Tab_Quick'!$Q$3:$S$26,3,0)</f>
        <v>Serbien</v>
      </c>
      <c r="G45" s="19">
        <f ca="1">IF(R45=0,0,VLOOKUP(B45,Quicktipp!$B$2:$I$48,6,0))</f>
        <v>5</v>
      </c>
      <c r="H45" s="79" t="s">
        <v>54</v>
      </c>
      <c r="I45" s="19">
        <f ca="1">IF(R45=0,0,VLOOKUP(B45,Quicktipp!$B$2:$I$48,8,0))</f>
        <v>0</v>
      </c>
      <c r="J45" s="84"/>
      <c r="K45" s="79">
        <f t="shared" ca="1" si="9"/>
        <v>1</v>
      </c>
      <c r="L45" s="84"/>
      <c r="M45" s="79">
        <f t="shared" ca="1" si="10"/>
        <v>3</v>
      </c>
      <c r="N45" s="79">
        <f t="shared" ca="1" si="11"/>
        <v>0</v>
      </c>
      <c r="O45" s="79"/>
      <c r="P45" s="79"/>
      <c r="Q45" s="79"/>
      <c r="R45" s="79">
        <f ca="1">VLOOKUP(B45,Quicktipp!$B$3:$L$48,11,0)</f>
        <v>26</v>
      </c>
      <c r="S45" s="79"/>
      <c r="T45" s="79"/>
      <c r="U45" s="79"/>
      <c r="V45" s="79"/>
      <c r="W45" s="79"/>
      <c r="X45" s="79"/>
      <c r="Y45" s="79"/>
      <c r="Z45" s="79"/>
      <c r="AA45" s="79"/>
      <c r="AJ45" s="79"/>
      <c r="AK45" s="106"/>
      <c r="AL45" s="79">
        <f ca="1">VLOOKUP(B45,Quicktipp!B$2:R$99,16,0)</f>
        <v>1</v>
      </c>
      <c r="AU45" s="106"/>
    </row>
    <row r="46" spans="2:54" x14ac:dyDescent="0.35">
      <c r="E46" s="84"/>
      <c r="F46" s="84"/>
      <c r="G46" s="108"/>
      <c r="H46" s="108"/>
      <c r="M46" s="109"/>
      <c r="N46" s="109"/>
      <c r="O46" s="109"/>
      <c r="P46" s="109"/>
      <c r="Q46" s="109"/>
      <c r="R46" s="109"/>
      <c r="S46" s="109"/>
      <c r="T46" s="109"/>
      <c r="U46" s="109"/>
      <c r="V46" s="109"/>
      <c r="W46" s="109"/>
      <c r="X46" s="109"/>
      <c r="Y46" s="109"/>
      <c r="Z46" s="109"/>
      <c r="AA46" s="109"/>
      <c r="AJ46" s="109"/>
      <c r="AK46" s="110"/>
      <c r="AU46" s="110"/>
    </row>
    <row r="47" spans="2:54" ht="65.099999999999994" customHeight="1" x14ac:dyDescent="0.35">
      <c r="E47" s="83" t="s">
        <v>74</v>
      </c>
      <c r="F47" s="84"/>
      <c r="G47" s="85" t="s">
        <v>61</v>
      </c>
      <c r="H47" s="85" t="s">
        <v>286</v>
      </c>
      <c r="I47" s="85" t="s">
        <v>287</v>
      </c>
      <c r="J47" s="85" t="s">
        <v>63</v>
      </c>
      <c r="K47" s="86" t="s">
        <v>56</v>
      </c>
      <c r="L47" s="85" t="s">
        <v>289</v>
      </c>
      <c r="M47" s="85" t="s">
        <v>290</v>
      </c>
      <c r="N47" s="85" t="s">
        <v>291</v>
      </c>
      <c r="O47" s="85" t="s">
        <v>292</v>
      </c>
      <c r="P47" s="85" t="s">
        <v>293</v>
      </c>
      <c r="Q47" s="85" t="s">
        <v>61</v>
      </c>
      <c r="R47" s="85"/>
      <c r="S47" s="85"/>
      <c r="T47" s="87" t="s">
        <v>294</v>
      </c>
      <c r="U47" s="87" t="s">
        <v>295</v>
      </c>
      <c r="V47" s="85"/>
      <c r="W47" s="85"/>
      <c r="X47" s="85" t="s">
        <v>77</v>
      </c>
      <c r="Y47" s="85" t="s">
        <v>77</v>
      </c>
      <c r="Z47" s="85" t="s">
        <v>296</v>
      </c>
      <c r="AA47" s="85" t="s">
        <v>297</v>
      </c>
      <c r="AB47" s="86" t="s">
        <v>298</v>
      </c>
      <c r="AC47" s="86"/>
      <c r="AD47" s="704" t="s">
        <v>299</v>
      </c>
      <c r="AE47" s="704"/>
      <c r="AF47" s="704"/>
      <c r="AG47" s="704"/>
      <c r="AH47" s="82"/>
      <c r="AI47" s="82"/>
      <c r="AJ47" s="88" t="s">
        <v>52</v>
      </c>
      <c r="AK47" s="89" t="s">
        <v>300</v>
      </c>
      <c r="AL47" s="79" t="str">
        <f ca="1">IF(AM47="Normal","nein","ja")</f>
        <v>nein</v>
      </c>
      <c r="AM47" s="79" t="str">
        <f ca="1">IF(AND(J48=J49,J48=J50,J48&lt;&gt;J51),"ohne D4",IF(AND(J48=J49,J48=J51,J48&lt;&gt;J50),"ohne D3",IF(AND(J48=J50,J48=J51,J48&lt;&gt;J49),"ohne D2",IF(AND(J49=J50,J49=J51,J49&lt;&gt;J48),"ohne D1","Normal"))))</f>
        <v>Normal</v>
      </c>
      <c r="AN47" s="89" t="s">
        <v>301</v>
      </c>
      <c r="AO47" s="82" t="str">
        <f ca="1">IF(AL47="ja",VLOOKUP(AM47,'Sub-Tab_D_Quick'!C$1:T$137,14,0),"nicht notwendig")</f>
        <v>nicht notwendig</v>
      </c>
      <c r="AU47" s="89"/>
      <c r="AW47" s="89"/>
    </row>
    <row r="48" spans="2:54" ht="12.75" customHeight="1" x14ac:dyDescent="0.35">
      <c r="D48" s="79">
        <f ca="1">AB48</f>
        <v>3</v>
      </c>
      <c r="E48" s="90" t="s">
        <v>181</v>
      </c>
      <c r="F48" s="91" t="str">
        <f>VLOOKUP(E48,'Gen-Tab_Quick'!$Q$3:$S$26,3,0)</f>
        <v>Polen</v>
      </c>
      <c r="G48" s="79">
        <f ca="1">SUMIF($E$55:$E$60,F48,$G$55:$G$60)+SUMIF($F$55:$F$60,F48,$I$55:$I$60)</f>
        <v>14</v>
      </c>
      <c r="H48" s="79">
        <f ca="1">SUMIF($E$55:$E$60,F48,$I$55:$I$60)+SUMIF($F$55:$F$60,F48,$G$55:$G$60)</f>
        <v>13</v>
      </c>
      <c r="I48" s="79">
        <f ca="1">G48-H48</f>
        <v>1</v>
      </c>
      <c r="J48" s="79">
        <f ca="1">SUMIF($E$55:$E$60,F48,$M$55:$M$60)+SUMIF($F$55:$F$60,F48,$N$55:$N$60)</f>
        <v>3</v>
      </c>
      <c r="K48" s="92">
        <f ca="1">RANK(J48,J48:J51,0)</f>
        <v>3</v>
      </c>
      <c r="L48" s="93">
        <f ca="1">VLOOKUP(F48,'Sub-Tab_D_Quick'!C$120:Q$123,15,0)</f>
        <v>0</v>
      </c>
      <c r="M48" s="93">
        <f ca="1">IF(OR(AO$47="nein",AO$47="nicht notwendig"),0,IF(AM$47="ohne D4",VLOOKUP(E48,'Sub-Tab_D_Quick'!B$6:Q$9,16,0),IF(AM$47="ohne D3",VLOOKUP(E48,'Sub-Tab_D_Quick'!B$21:Q$24,16,0),IF(AM$47="ohne D2",VLOOKUP(E48,'Sub-Tab_D_Quick'!B$36:Q$39,16,0),IF(AM$47="ohne D1",VLOOKUP(E48,'Sub-Tab_D_Quick'!B$51:Q$54,16,0),0)))))</f>
        <v>0</v>
      </c>
      <c r="N48" s="93">
        <f ca="1">IF(AND($AS$48="ja",$AP$48="d1-d2"),VLOOKUP($F48,'Sub-Tab_D_Quick'!$C$66:$Q$69,15,0),IF(AND($AS$48="ja",$AP$48="d1-d3"),VLOOKUP($F48,'Sub-Tab_D_Quick'!$C$74:$Q$77,15,0),IF(AND($AS$48="ja",$AP$48="d1-d4"),VLOOKUP($F48,'Sub-Tab_D_Quick'!$C$82:$Q$85,15,0),IF(AND($AS$48="ja",$AP$48="d2-d3"),VLOOKUP($F48,'Sub-Tab_D_Quick'!$C$90:$Q$93,15,0),IF(AND($AS$48="ja",$AP$48="d2-d4"),VLOOKUP($F48,'Sub-Tab_D_Quick'!$C$98:$Q$101,15,0),IF(AND($AS$48="ja",$AP$48="d3-d4"),VLOOKUP($F48,'Sub-Tab_D_Quick'!$C$106:$Q$109,15,0),0))))))</f>
        <v>0</v>
      </c>
      <c r="O48" s="93">
        <f ca="1">IF(AND($AS$49="ja",$AP$49="d1-d2"),VLOOKUP($F48,'Sub-Tab_D_Quick'!$C$66:$Q$69,15,0),IF(AND($AS$49="ja",$AP$49="d1-d3"),VLOOKUP($F48,'Sub-Tab_D_Quick'!$C$74:$Q$77,15,0),IF(AND($AS$49="ja",$AP$49="d1-d4"),VLOOKUP($F48,'Sub-Tab_D_Quick'!$C$82:$Q$85,15,0),IF(AND($AS$49="ja",$AP$49="d2-d3"),VLOOKUP($F48,'Sub-Tab_D_Quick'!$C$90:$Q$93,15,0),IF(AND($AS$49="ja",$AP$49="d2-d4"),VLOOKUP($F48,'Sub-Tab_D_Quick'!$C$98:$Q$101,15,0),IF(AND($AS$49="ja",$AP$49="d3-d4"),VLOOKUP($F48,'Sub-Tab_D_Quick'!$C$106:$Q$109,15,0),0))))))</f>
        <v>0</v>
      </c>
      <c r="P48" s="93">
        <f ca="1">0.00072/RANK(I48,I$48:I$51,0)</f>
        <v>3.6000000000000002E-4</v>
      </c>
      <c r="Q48" s="93">
        <f ca="1">0.000072/RANK(G48,G$48:G$51,0)</f>
        <v>7.2000000000000002E-5</v>
      </c>
      <c r="R48" s="93">
        <f ca="1">J48+SUM(L48:Q48)</f>
        <v>3.000432</v>
      </c>
      <c r="S48" s="92">
        <f ca="1">RANK(R48,R48:R51,0)</f>
        <v>3</v>
      </c>
      <c r="T48" s="93">
        <f ca="1">IF(AND($BB$48="ja",$AY$48="d1-d2"),VLOOKUP($F48,'Sub-Tab_D_Quick'!$C$66:$Q$69,15,0),IF(AND($BB$48="ja",$AY$48="d1-d3"),VLOOKUP($F48,'Sub-Tab_D_Quick'!$C$74:$Q$77,15,0),IF(AND($BB$48="ja",$AY$48="d1-d4"),VLOOKUP($F48,'Sub-Tab_D_Quick'!$C$82:$Q$85,15,0),IF(AND($BB$48="ja",$AY$48="d2-d3"),VLOOKUP($F48,'Sub-Tab_D_Quick'!$C$90:$Q$93,15,0),IF(AND($BB$48="ja",$AY$48="d2-d4"),VLOOKUP($F48,'Sub-Tab_D_Quick'!$C$98:$Q$101,15,0),IF(AND($BB$48="ja",$AY$48="d3-d4"),VLOOKUP($F48,'Sub-Tab_D_Quick'!$C$106:$Q$109,15,0),0))))))/1000</f>
        <v>0</v>
      </c>
      <c r="U48" s="93">
        <f ca="1">IF(AND($AZ$49="ja",$AY$49="d1-d2"),VLOOKUP($F48,'Sub-Tab_D_Quick'!$C$66:$Q$69,15,0),IF(AND($AZ$49="ja",$AY$49="d1-d3"),VLOOKUP($F48,'Sub-Tab_D_Quick'!$C$74:$Q$77,15,0),IF(AND($AZ$49="ja",$AY$49="d1-d4"),VLOOKUP($F48,'Sub-Tab_D_Quick'!$C$82:$Q$85,15,0),IF(AND($AZ$49="ja",$AY$49="d2-d3"),VLOOKUP($F48,'Sub-Tab_D_Quick'!$C$90:$Q$93,15,0),IF(AND($AZ$49="ja",$AY$49="d2-d4"),VLOOKUP($F48,'Sub-Tab_D_Quick'!$C$98:$Q$101,15,0),IF(AND($AZ$49="ja",$AY$49="d3-d4"),VLOOKUP($F48,'Sub-Tab_D_Quick'!$C$106:$Q$109,15,0),0))))))/1000</f>
        <v>0</v>
      </c>
      <c r="V48" s="93">
        <f ca="1">R48+T48+U48</f>
        <v>3.000432</v>
      </c>
      <c r="W48" s="92">
        <f ca="1">RANK(V48,V48:V51,0)</f>
        <v>3</v>
      </c>
      <c r="X48" s="94">
        <f>VLOOKUP(E48,'Gen-Tab_Quick'!$T$3:$V$26,3,0)</f>
        <v>22</v>
      </c>
      <c r="Y48" s="93">
        <f>0.00000072/RANK(X48,X$48:X$51,0)</f>
        <v>7.1999999999999999E-7</v>
      </c>
      <c r="Z48" s="93">
        <f ca="1">L48+M48+N48+O48+P48+Q48+Y48</f>
        <v>4.3272000000000004E-4</v>
      </c>
      <c r="AA48" s="93">
        <f ca="1">J48+L48+M48+N48+O48+P48+Q48+T48+Y48</f>
        <v>3.0004327200000001</v>
      </c>
      <c r="AB48" s="92">
        <f ca="1">RANK(AA48,AA48:AA51,0)</f>
        <v>3</v>
      </c>
      <c r="AC48" s="93">
        <f ca="1">L48+M48+N48+O48+Y48</f>
        <v>7.1999999999999999E-7</v>
      </c>
      <c r="AD48" s="95" t="str">
        <f ca="1">IF(AC48&gt;0.2,"1)",IF(AND(AC48&gt;0.02,AC48&lt;0.2),"2)",IF(AND(AC48&gt;0.002,AC48&lt;0.02),"3)",IF(AND(AC48&lt;0.002,S$52=1),"4)",IF(AND(AC48&lt;0.002,S$52=9,S48=1),"5)",IF(AND(AC48&lt;0.002,S$52=9,S48=3),"5)",""))))))</f>
        <v/>
      </c>
      <c r="AE48" s="95" t="str">
        <f ca="1">IF(AC48&gt;0.2,"1)",IF(AND(AC48&gt;0.02,AC48&lt;0.2),"2)",IF(AND(AC48&gt;0.002,AC48&lt;0.02),"3)",IF(AND(AC48&lt;0.002,S$52=16,S48=2),"4)",IF(AND(AC48&lt;0.002,S$52=18,S48=3),"4)",IF(AND(AC48&lt;0.002,S$52=12,S48=1),"4)",""))))))</f>
        <v/>
      </c>
      <c r="AF48" s="95" t="str">
        <f ca="1">IF(AND(AC48&lt;0.002,S$52=4,S48=1),"6)",IF(AND(AC48&lt;0.002,S$52=8,S48=2),"6)",""))</f>
        <v/>
      </c>
      <c r="AG48" s="95" t="str">
        <f ca="1">IF(AF48="6)",AF48,IF((T48+U48)&gt;0,"3)",IF(AD48="",AE48,AD48)))</f>
        <v/>
      </c>
      <c r="AH48" s="95" t="str">
        <f ca="1">CONCATENATE(AB48,"D")</f>
        <v>3D</v>
      </c>
      <c r="AI48" s="96" t="str">
        <f>F48</f>
        <v>Polen</v>
      </c>
      <c r="AJ48" s="97">
        <f ca="1">3-COUNTIF(K55,0)-COUNTIF(K57,0)-COUNTIF(K59,0)</f>
        <v>3</v>
      </c>
      <c r="AK48" s="705" t="s">
        <v>302</v>
      </c>
      <c r="AM48" s="19" t="str">
        <f ca="1">IF(AND(J48=J49,J48&lt;&gt;J50,J48&lt;&gt;J51),"D1-D2",IF(AND(J48=J50,J48&lt;&gt;J49,J48&lt;&gt;J51),"D1-D3",IF(AND(J48=J51,J48&lt;&gt;J49,J48&lt;&gt;J50),"D1-D4","OK")))</f>
        <v>OK</v>
      </c>
      <c r="AN48" s="98">
        <f ca="1">MATCH(AM48,AM$48:AM$51,0)</f>
        <v>1</v>
      </c>
      <c r="AO48" s="82" t="str">
        <f ca="1">AM48</f>
        <v>OK</v>
      </c>
      <c r="AP48" s="19" t="str">
        <f ca="1">VLOOKUP(1,AN$48:AO$51,2,0)</f>
        <v>OK</v>
      </c>
      <c r="AQ48" s="19">
        <f ca="1">IF(AP48="OK",0,VLOOKUP(AP48,'Gen-Tab_Quick'!F$3:G$99,2,0))</f>
        <v>0</v>
      </c>
      <c r="AR48" s="79" t="s">
        <v>303</v>
      </c>
      <c r="AS48" s="79">
        <f ca="1">IF(AQ48=0,0,IF(VLOOKUP(AQ48,Quicktipp!B$3:K$48,10,0)="X","nein","ja"))</f>
        <v>0</v>
      </c>
      <c r="AU48" s="705" t="s">
        <v>304</v>
      </c>
      <c r="AV48" s="19" t="str">
        <f ca="1">IF(AND(S48=S49,S48&lt;&gt;S50,S48&lt;&gt;S51),"D1-D2",IF(AND(S48=S50,S48&lt;&gt;S49,S48&lt;&gt;S51),"D1-D3",IF(AND(S48=S51,S48&lt;&gt;S49,S48&lt;&gt;S50),"D1-D4","OK")))</f>
        <v>OK</v>
      </c>
      <c r="AW48" s="98">
        <f ca="1">MATCH(AV48,AV$48:AV$51,0)</f>
        <v>1</v>
      </c>
      <c r="AX48" s="82" t="str">
        <f ca="1">AV48</f>
        <v>OK</v>
      </c>
      <c r="AY48" s="19" t="str">
        <f ca="1">VLOOKUP(1,AW$48:AX$51,2,0)</f>
        <v>OK</v>
      </c>
      <c r="AZ48" s="19">
        <f ca="1">IF(AY48="OK",0,VLOOKUP(AY48,'Gen-Tab_Quick'!F$3:G$99,2,0))</f>
        <v>0</v>
      </c>
      <c r="BA48" s="79" t="s">
        <v>303</v>
      </c>
      <c r="BB48" s="79">
        <f ca="1">IF(AZ48=0,0,IF(VLOOKUP(AZ48,Quicktipp!B$3:K$48,10,0)="X","nein","ja"))</f>
        <v>0</v>
      </c>
    </row>
    <row r="49" spans="2:54" ht="13.15" x14ac:dyDescent="0.35">
      <c r="D49" s="79">
        <f ca="1">AB49</f>
        <v>1</v>
      </c>
      <c r="E49" s="90" t="s">
        <v>182</v>
      </c>
      <c r="F49" s="91" t="str">
        <f>VLOOKUP(E49,'Gen-Tab_Quick'!$Q$3:$S$26,3,0)</f>
        <v>Niederlande</v>
      </c>
      <c r="G49" s="79">
        <f ca="1">SUMIF($E$55:$E$60,F49,$G$55:$G$60)+SUMIF($F$55:$F$60,F49,$I$55:$I$60)</f>
        <v>10</v>
      </c>
      <c r="H49" s="79">
        <f ca="1">SUMIF($E$55:$E$60,F49,$I$55:$I$60)+SUMIF($F$55:$F$60,F49,$G$55:$G$60)</f>
        <v>5</v>
      </c>
      <c r="I49" s="79">
        <f ca="1">G49-H49</f>
        <v>5</v>
      </c>
      <c r="J49" s="79">
        <f ca="1">SUMIF($E$55:$E$60,F49,$M$55:$M$60)+SUMIF($F$55:$F$60,F49,$N$55:$N$60)</f>
        <v>7</v>
      </c>
      <c r="K49" s="92">
        <f ca="1">RANK(J49,J48:J51,0)</f>
        <v>1</v>
      </c>
      <c r="L49" s="93">
        <f ca="1">VLOOKUP(F49,'Sub-Tab_D_Quick'!C$120:Q$123,15,0)</f>
        <v>0</v>
      </c>
      <c r="M49" s="93">
        <f ca="1">IF(OR(AO$47="nein",AO$47="nicht notwendig"),0,IF(AM$47="ohne D4",VLOOKUP(E49,'Sub-Tab_D_Quick'!B$6:Q$9,16,0),IF(AM$47="ohne D3",VLOOKUP(E49,'Sub-Tab_D_Quick'!B$21:Q$24,16,0),IF(AM$47="ohne D2",VLOOKUP(E49,'Sub-Tab_D_Quick'!B$36:Q$39,16,0),IF(AM$47="ohne D1",VLOOKUP(E49,'Sub-Tab_D_Quick'!B$51:Q$54,16,0),0)))))</f>
        <v>0</v>
      </c>
      <c r="N49" s="93">
        <f ca="1">IF(AND($AS$48="ja",$AP$48="d1-d2"),VLOOKUP($F49,'Sub-Tab_D_Quick'!$C$66:$Q$69,15,0),IF(AND($AS$48="ja",$AP$48="d1-d3"),VLOOKUP($F49,'Sub-Tab_D_Quick'!$C$74:$Q$77,15,0),IF(AND($AS$48="ja",$AP$48="d1-d4"),VLOOKUP($F49,'Sub-Tab_D_Quick'!$C$82:$Q$85,15,0),IF(AND($AS$48="ja",$AP$48="d2-d3"),VLOOKUP($F49,'Sub-Tab_D_Quick'!$C$90:$Q$93,15,0),IF(AND($AS$48="ja",$AP$48="d2-d4"),VLOOKUP($F49,'Sub-Tab_D_Quick'!$C$98:$Q$101,15,0),IF(AND($AS$48="ja",$AP$48="d3-d4"),VLOOKUP($F49,'Sub-Tab_D_Quick'!$C$106:$Q$109,15,0),0))))))</f>
        <v>0</v>
      </c>
      <c r="O49" s="93">
        <f ca="1">IF(AND($AS$49="ja",$AP$49="d1-d2"),VLOOKUP($F49,'Sub-Tab_D_Quick'!$C$66:$Q$69,15,0),IF(AND($AS$49="ja",$AP$49="d1-d3"),VLOOKUP($F49,'Sub-Tab_D_Quick'!$C$74:$Q$77,15,0),IF(AND($AS$49="ja",$AP$49="d1-d4"),VLOOKUP($F49,'Sub-Tab_D_Quick'!$C$82:$Q$85,15,0),IF(AND($AS$49="ja",$AP$49="d2-d3"),VLOOKUP($F49,'Sub-Tab_D_Quick'!$C$90:$Q$93,15,0),IF(AND($AS$49="ja",$AP$49="d2-d4"),VLOOKUP($F49,'Sub-Tab_D_Quick'!$C$98:$Q$101,15,0),IF(AND($AS$49="ja",$AP$49="d3-d4"),VLOOKUP($F49,'Sub-Tab_D_Quick'!$C$106:$Q$109,15,0),0))))))</f>
        <v>0</v>
      </c>
      <c r="P49" s="93">
        <f ca="1">0.00072/RANK(I49,I$48:I$51,0)</f>
        <v>7.2000000000000005E-4</v>
      </c>
      <c r="Q49" s="93">
        <f ca="1">0.000072/RANK(G49,G$48:G$51,0)</f>
        <v>3.6000000000000001E-5</v>
      </c>
      <c r="R49" s="93">
        <f ca="1">J49+SUM(L49:Q49)</f>
        <v>7.000756</v>
      </c>
      <c r="S49" s="92">
        <f ca="1">RANK(R49,R48:R51,0)</f>
        <v>1</v>
      </c>
      <c r="T49" s="93">
        <f ca="1">IF(AND($BB$48="ja",$AY$48="d1-d2"),VLOOKUP($F49,'Sub-Tab_D_Quick'!$C$66:$Q$69,15,0),IF(AND($BB$48="ja",$AY$48="d1-d3"),VLOOKUP($F49,'Sub-Tab_D_Quick'!$C$74:$Q$77,15,0),IF(AND($BB$48="ja",$AY$48="d1-d4"),VLOOKUP($F49,'Sub-Tab_D_Quick'!$C$82:$Q$85,15,0),IF(AND($BB$48="ja",$AY$48="d2-d3"),VLOOKUP($F49,'Sub-Tab_D_Quick'!$C$90:$Q$93,15,0),IF(AND($BB$48="ja",$AY$48="d2-d4"),VLOOKUP($F49,'Sub-Tab_D_Quick'!$C$98:$Q$101,15,0),IF(AND($BB$48="ja",$AY$48="d3-d4"),VLOOKUP($F49,'Sub-Tab_D_Quick'!$C$106:$Q$109,15,0),0))))))/1000</f>
        <v>0</v>
      </c>
      <c r="U49" s="93">
        <f ca="1">IF(AND($AZ$49="ja",$AY$49="d1-d2"),VLOOKUP($F49,'Sub-Tab_D_Quick'!$C$66:$Q$69,15,0),IF(AND($AZ$49="ja",$AY$49="d1-d3"),VLOOKUP($F49,'Sub-Tab_D_Quick'!$C$74:$Q$77,15,0),IF(AND($AZ$49="ja",$AY$49="d1-d4"),VLOOKUP($F49,'Sub-Tab_D_Quick'!$C$82:$Q$85,15,0),IF(AND($AZ$49="ja",$AY$49="d2-d3"),VLOOKUP($F49,'Sub-Tab_D_Quick'!$C$90:$Q$93,15,0),IF(AND($AZ$49="ja",$AY$49="d2-d4"),VLOOKUP($F49,'Sub-Tab_D_Quick'!$C$98:$Q$101,15,0),IF(AND($AZ$49="ja",$AY$49="d3-d4"),VLOOKUP($F49,'Sub-Tab_D_Quick'!$C$106:$Q$109,15,0),0))))))/1000</f>
        <v>0</v>
      </c>
      <c r="V49" s="93">
        <f ca="1">R49+T49+U49</f>
        <v>7.000756</v>
      </c>
      <c r="W49" s="92">
        <f ca="1">RANK(V49,V48:V51,0)</f>
        <v>1</v>
      </c>
      <c r="X49" s="94">
        <f>VLOOKUP(E49,'Gen-Tab_Quick'!$T$3:$V$26,3,0)</f>
        <v>13</v>
      </c>
      <c r="Y49" s="93">
        <f>0.00000072/RANK(X49,X$48:X$51,0)</f>
        <v>3.5999999999999999E-7</v>
      </c>
      <c r="Z49" s="93">
        <f ca="1">L49+M49+N49+O49+P49+Q49+Y49</f>
        <v>7.5636000000000008E-4</v>
      </c>
      <c r="AA49" s="93">
        <f ca="1">J49+L49+M49+N49+O49+P49+Q49+T49+Y49</f>
        <v>7.0007563599999996</v>
      </c>
      <c r="AB49" s="92">
        <f ca="1">RANK(AA49,AA48:AA51,0)</f>
        <v>1</v>
      </c>
      <c r="AC49" s="93">
        <f ca="1">L49+M49+N49+O49+Y49</f>
        <v>3.5999999999999999E-7</v>
      </c>
      <c r="AD49" s="95" t="str">
        <f ca="1">IF(AC49&gt;0.2,"1)",IF(AND(AC49&gt;0.02,AC49&lt;0.2),"2)",IF(AND(AC49&gt;0.002,AC49&lt;0.02),"3)",IF(AND(AC49&lt;0.002,S$52=1),"4)",IF(AND(AC49&lt;0.002,S$52=9,S49=1),"5)",IF(AND(AC49&lt;0.002,S$52=9,S49=3),"5)",""))))))</f>
        <v/>
      </c>
      <c r="AE49" s="95" t="str">
        <f ca="1">IF(AC49&gt;0.2,"1)",IF(AND(AC49&gt;0.02,AC49&lt;0.2),"2)",IF(AND(AC49&gt;0.002,AC49&lt;0.02),"3)",IF(AND(AC49&lt;0.002,S$52=16,S49=2),"4)",IF(AND(AC49&lt;0.002,S$52=18,S49=3),"4)",IF(AND(AC49&lt;0.002,S$52=12,S49=1),"4)",""))))))</f>
        <v/>
      </c>
      <c r="AF49" s="95" t="str">
        <f ca="1">IF(AND(AC49&lt;0.002,S$52=4,S49=1),"6)",IF(AND(AC49&lt;0.002,S$52=8,S49=2),"6)",""))</f>
        <v/>
      </c>
      <c r="AG49" s="95" t="str">
        <f ca="1">IF(AF49="6)",AF49,IF((T49+U49)&gt;0,"3)",IF(AD49="",AE49,AD49)))</f>
        <v/>
      </c>
      <c r="AH49" s="95" t="str">
        <f ca="1">CONCATENATE(AB49,"D")</f>
        <v>1D</v>
      </c>
      <c r="AI49" s="96" t="str">
        <f>F49</f>
        <v>Niederlande</v>
      </c>
      <c r="AJ49" s="97">
        <f ca="1">3-COUNTIF(K55,0)-COUNTIF(K58,0)-COUNTIF(K60,0)</f>
        <v>3</v>
      </c>
      <c r="AK49" s="705"/>
      <c r="AM49" s="19" t="str">
        <f ca="1">IF(AND(J48=J49,J48&lt;&gt;J50,J48&lt;&gt;J51),"D1-D2",IF(AND(J49=J50,J49&lt;&gt;J51,J49&lt;&gt;J48),"D2-D3",IF(AND(J49=J51,J49&lt;&gt;J50,J49&lt;&gt;J48),"D2-D4","OK")))</f>
        <v>OK</v>
      </c>
      <c r="AN49" s="98">
        <f ca="1">MATCH(AM49,AM$48:AM$51,0)</f>
        <v>1</v>
      </c>
      <c r="AO49" s="82" t="str">
        <f ca="1">AM49</f>
        <v>OK</v>
      </c>
      <c r="AP49" s="46" t="str">
        <f ca="1">IF(AN52&lt;5,VLOOKUP(1,AN$48:AO$51,2,0),IF(AN52&gt;7,VLOOKUP(3,AN$48:AO$51,2,0),VLOOKUP(2,AN$48:AO$51,2,0)))</f>
        <v>OK</v>
      </c>
      <c r="AQ49" s="19">
        <f ca="1">IF(AP49="OK",0,VLOOKUP(AP49,'Gen-Tab_Quick'!F$3:G$99,2,0))</f>
        <v>0</v>
      </c>
      <c r="AR49" s="79" t="s">
        <v>303</v>
      </c>
      <c r="AS49" s="79">
        <f ca="1">IF(AQ49=0,0,IF(VLOOKUP(AQ49,Quicktipp!B$3:K$48,10,0)="X","nein","ja"))</f>
        <v>0</v>
      </c>
      <c r="AU49" s="705"/>
      <c r="AV49" s="19" t="str">
        <f ca="1">IF(AND(S48=S49,S48&lt;&gt;S50,S48&lt;&gt;S51),"D1-D2",IF(AND(S49=S50,S49&lt;&gt;S51,S49&lt;&gt;S48),"D2-D3",IF(AND(S49=S51,S49&lt;&gt;S50,S49&lt;&gt;S48),"D2-D4","OK")))</f>
        <v>OK</v>
      </c>
      <c r="AW49" s="98">
        <f ca="1">MATCH(AV49,AV$48:AV$51,0)</f>
        <v>1</v>
      </c>
      <c r="AX49" s="82" t="str">
        <f ca="1">AV49</f>
        <v>OK</v>
      </c>
      <c r="AY49" s="46" t="str">
        <f ca="1">IF(AW52&lt;5,VLOOKUP(1,AW$48:AX$51,2,0),IF(AW52&gt;7,VLOOKUP(3,AW$48:AX$51,2,0),VLOOKUP(2,AW$48:AX$51,2,0)))</f>
        <v>OK</v>
      </c>
      <c r="AZ49" s="19">
        <f ca="1">IF(AY49="OK",0,VLOOKUP(AY49,'Gen-Tab_Quick'!F$3:G$99,2,0))</f>
        <v>0</v>
      </c>
      <c r="BA49" s="79" t="s">
        <v>303</v>
      </c>
      <c r="BB49" s="79">
        <f ca="1">IF(AZ49=0,0,IF(VLOOKUP(AZ49,Quicktipp!B$3:K$48,10,0)="X","nein","ja"))</f>
        <v>0</v>
      </c>
    </row>
    <row r="50" spans="2:54" ht="13.15" x14ac:dyDescent="0.35">
      <c r="D50" s="79">
        <f ca="1">AB50</f>
        <v>4</v>
      </c>
      <c r="E50" s="90" t="s">
        <v>183</v>
      </c>
      <c r="F50" s="91" t="str">
        <f>VLOOKUP(E50,'Gen-Tab_Quick'!$Q$3:$S$26,3,0)</f>
        <v>Österreich</v>
      </c>
      <c r="G50" s="79">
        <f ca="1">SUMIF($E$55:$E$60,F50,$G$55:$G$60)+SUMIF($F$55:$F$60,F50,$I$55:$I$60)</f>
        <v>8</v>
      </c>
      <c r="H50" s="79">
        <f ca="1">SUMIF($E$55:$E$60,F50,$I$55:$I$60)+SUMIF($F$55:$F$60,F50,$G$55:$G$60)</f>
        <v>12</v>
      </c>
      <c r="I50" s="79">
        <f ca="1">G50-H50</f>
        <v>-4</v>
      </c>
      <c r="J50" s="79">
        <f ca="1">SUMIF($E$55:$E$60,F50,$M$55:$M$60)+SUMIF($F$55:$F$60,F50,$N$55:$N$60)</f>
        <v>2</v>
      </c>
      <c r="K50" s="92">
        <f ca="1">RANK(J50,J48:J51,0)</f>
        <v>4</v>
      </c>
      <c r="L50" s="93">
        <f ca="1">VLOOKUP(F50,'Sub-Tab_D_Quick'!C$120:Q$123,15,0)</f>
        <v>0</v>
      </c>
      <c r="M50" s="93">
        <f ca="1">IF(OR(AO$47="nein",AO$47="nicht notwendig"),0,IF(AM$47="ohne D4",VLOOKUP(E50,'Sub-Tab_D_Quick'!B$6:Q$9,16,0),IF(AM$47="ohne D3",VLOOKUP(E50,'Sub-Tab_D_Quick'!B$21:Q$24,16,0),IF(AM$47="ohne D2",VLOOKUP(E50,'Sub-Tab_D_Quick'!B$36:Q$39,16,0),IF(AM$47="ohne D1",VLOOKUP(E50,'Sub-Tab_D_Quick'!B$51:Q$54,16,0),0)))))</f>
        <v>0</v>
      </c>
      <c r="N50" s="93">
        <f ca="1">IF(AND($AS$48="ja",$AP$48="d1-d2"),VLOOKUP($F50,'Sub-Tab_D_Quick'!$C$66:$Q$69,15,0),IF(AND($AS$48="ja",$AP$48="d1-d3"),VLOOKUP($F50,'Sub-Tab_D_Quick'!$C$74:$Q$77,15,0),IF(AND($AS$48="ja",$AP$48="d1-d4"),VLOOKUP($F50,'Sub-Tab_D_Quick'!$C$82:$Q$85,15,0),IF(AND($AS$48="ja",$AP$48="d2-d3"),VLOOKUP($F50,'Sub-Tab_D_Quick'!$C$90:$Q$93,15,0),IF(AND($AS$48="ja",$AP$48="d2-d4"),VLOOKUP($F50,'Sub-Tab_D_Quick'!$C$98:$Q$101,15,0),IF(AND($AS$48="ja",$AP$48="d3-d4"),VLOOKUP($F50,'Sub-Tab_D_Quick'!$C$106:$Q$109,15,0),0))))))</f>
        <v>0</v>
      </c>
      <c r="O50" s="93">
        <f ca="1">IF(AND($AS$49="ja",$AP$49="d1-d2"),VLOOKUP($F50,'Sub-Tab_D_Quick'!$C$66:$Q$69,15,0),IF(AND($AS$49="ja",$AP$49="d1-d3"),VLOOKUP($F50,'Sub-Tab_D_Quick'!$C$74:$Q$77,15,0),IF(AND($AS$49="ja",$AP$49="d1-d4"),VLOOKUP($F50,'Sub-Tab_D_Quick'!$C$82:$Q$85,15,0),IF(AND($AS$49="ja",$AP$49="d2-d3"),VLOOKUP($F50,'Sub-Tab_D_Quick'!$C$90:$Q$93,15,0),IF(AND($AS$49="ja",$AP$49="d2-d4"),VLOOKUP($F50,'Sub-Tab_D_Quick'!$C$98:$Q$101,15,0),IF(AND($AS$49="ja",$AP$49="d3-d4"),VLOOKUP($F50,'Sub-Tab_D_Quick'!$C$106:$Q$109,15,0),0))))))</f>
        <v>0</v>
      </c>
      <c r="P50" s="93">
        <f ca="1">0.00072/RANK(I50,I$48:I$51,0)</f>
        <v>1.8000000000000001E-4</v>
      </c>
      <c r="Q50" s="93">
        <f ca="1">0.000072/RANK(G50,G$48:G$51,0)</f>
        <v>1.8E-5</v>
      </c>
      <c r="R50" s="93">
        <f ca="1">J50+SUM(L50:Q50)</f>
        <v>2.0001980000000001</v>
      </c>
      <c r="S50" s="92">
        <f ca="1">RANK(R50,R48:R51,0)</f>
        <v>4</v>
      </c>
      <c r="T50" s="93">
        <f ca="1">IF(AND($BB$48="ja",$AY$48="d1-d2"),VLOOKUP($F50,'Sub-Tab_D_Quick'!$C$66:$Q$69,15,0),IF(AND($BB$48="ja",$AY$48="d1-d3"),VLOOKUP($F50,'Sub-Tab_D_Quick'!$C$74:$Q$77,15,0),IF(AND($BB$48="ja",$AY$48="d1-d4"),VLOOKUP($F50,'Sub-Tab_D_Quick'!$C$82:$Q$85,15,0),IF(AND($BB$48="ja",$AY$48="d2-d3"),VLOOKUP($F50,'Sub-Tab_D_Quick'!$C$90:$Q$93,15,0),IF(AND($BB$48="ja",$AY$48="d2-d4"),VLOOKUP($F50,'Sub-Tab_D_Quick'!$C$98:$Q$101,15,0),IF(AND($BB$48="ja",$AY$48="d3-d4"),VLOOKUP($F50,'Sub-Tab_D_Quick'!$C$106:$Q$109,15,0),0))))))/1000</f>
        <v>0</v>
      </c>
      <c r="U50" s="93">
        <f ca="1">IF(AND($AZ$49="ja",$AY$49="d1-d2"),VLOOKUP($F50,'Sub-Tab_D_Quick'!$C$66:$Q$69,15,0),IF(AND($AZ$49="ja",$AY$49="d1-d3"),VLOOKUP($F50,'Sub-Tab_D_Quick'!$C$74:$Q$77,15,0),IF(AND($AZ$49="ja",$AY$49="d1-d4"),VLOOKUP($F50,'Sub-Tab_D_Quick'!$C$82:$Q$85,15,0),IF(AND($AZ$49="ja",$AY$49="d2-d3"),VLOOKUP($F50,'Sub-Tab_D_Quick'!$C$90:$Q$93,15,0),IF(AND($AZ$49="ja",$AY$49="d2-d4"),VLOOKUP($F50,'Sub-Tab_D_Quick'!$C$98:$Q$101,15,0),IF(AND($AZ$49="ja",$AY$49="d3-d4"),VLOOKUP($F50,'Sub-Tab_D_Quick'!$C$106:$Q$109,15,0),0))))))/1000</f>
        <v>0</v>
      </c>
      <c r="V50" s="93">
        <f ca="1">R50+T50+U50</f>
        <v>2.0001980000000001</v>
      </c>
      <c r="W50" s="92">
        <f ca="1">RANK(V50,V48:V51,0)</f>
        <v>4</v>
      </c>
      <c r="X50" s="94">
        <f>VLOOKUP(E50,'Gen-Tab_Quick'!$T$3:$V$26,3,0)</f>
        <v>12</v>
      </c>
      <c r="Y50" s="93">
        <f>0.00000072/RANK(X50,X$48:X$51,0)</f>
        <v>2.3999999999999998E-7</v>
      </c>
      <c r="Z50" s="93">
        <f ca="1">L50+M50+N50+O50+P50+Q50+Y50</f>
        <v>1.9824000000000003E-4</v>
      </c>
      <c r="AA50" s="93">
        <f ca="1">J50+L50+M50+N50+O50+P50+Q50+T50+Y50</f>
        <v>2.0001982399999996</v>
      </c>
      <c r="AB50" s="92">
        <f ca="1">RANK(AA50,AA48:AA51,0)</f>
        <v>4</v>
      </c>
      <c r="AC50" s="93">
        <f ca="1">L50+M50+N50+O50+Y50</f>
        <v>2.3999999999999998E-7</v>
      </c>
      <c r="AD50" s="95" t="str">
        <f ca="1">IF(AC50&gt;0.2,"1)",IF(AND(AC50&gt;0.02,AC50&lt;0.2),"2)",IF(AND(AC50&gt;0.002,AC50&lt;0.02),"3)",IF(AND(AC50&lt;0.002,S$52=1),"4)",IF(AND(AC50&lt;0.002,S$52=9,S50=1),"5)",IF(AND(AC50&lt;0.002,S$52=9,S50=3),"5)",""))))))</f>
        <v/>
      </c>
      <c r="AE50" s="95" t="str">
        <f ca="1">IF(AC50&gt;0.2,"1)",IF(AND(AC50&gt;0.02,AC50&lt;0.2),"2)",IF(AND(AC50&gt;0.002,AC50&lt;0.02),"3)",IF(AND(AC50&lt;0.002,S$52=16,S50=2),"4)",IF(AND(AC50&lt;0.002,S$52=18,S50=3),"4)",IF(AND(AC50&lt;0.002,S$52=12,S50=1),"4)",""))))))</f>
        <v/>
      </c>
      <c r="AF50" s="95" t="str">
        <f ca="1">IF(AND(AC50&lt;0.002,S$52=4,S50=1),"6)",IF(AND(AC50&lt;0.002,S$52=8,S50=2),"6)",""))</f>
        <v/>
      </c>
      <c r="AG50" s="95" t="str">
        <f ca="1">IF(AF50="6)",AF50,IF((T50+U50)&gt;0,"3)",IF(AD50="",AE50,AD50)))</f>
        <v/>
      </c>
      <c r="AH50" s="95" t="str">
        <f ca="1">CONCATENATE(AB50,"D")</f>
        <v>4D</v>
      </c>
      <c r="AI50" s="96" t="str">
        <f>F50</f>
        <v>Österreich</v>
      </c>
      <c r="AJ50" s="97">
        <f ca="1">3-COUNTIF(K56,0)-COUNTIF(K57,0)-COUNTIF(K60,0)</f>
        <v>3</v>
      </c>
      <c r="AK50" s="705"/>
      <c r="AM50" s="19" t="str">
        <f ca="1">IF(AND(J48=J50,J48&lt;&gt;J49,J48&lt;&gt;J51),"D1-D3",IF(AND(J49=J50,J49&lt;&gt;J51,J49&lt;&gt;J48),"D2-D3",IF(AND(J50=J51,J50&lt;&gt;J48,J50&lt;&gt;J49),"D3-D4","OK")))</f>
        <v>OK</v>
      </c>
      <c r="AN50" s="98">
        <f ca="1">MATCH(AM50,AM$48:AM$51,0)</f>
        <v>1</v>
      </c>
      <c r="AO50" s="82" t="str">
        <f ca="1">AM50</f>
        <v>OK</v>
      </c>
      <c r="AU50" s="705"/>
      <c r="AV50" s="19" t="str">
        <f ca="1">IF(AND(S48=S50,S48&lt;&gt;S49,S48&lt;&gt;S51),"D1-D3",IF(AND(S49=S50,S49&lt;&gt;S51,S49&lt;&gt;S48),"D2-D3",IF(AND(S50=S51,S50&lt;&gt;S48,S50&lt;&gt;S49),"D3-D4","OK")))</f>
        <v>OK</v>
      </c>
      <c r="AW50" s="98">
        <f ca="1">MATCH(AV50,AV$48:AV$51,0)</f>
        <v>1</v>
      </c>
      <c r="AX50" s="82" t="str">
        <f ca="1">AV50</f>
        <v>OK</v>
      </c>
    </row>
    <row r="51" spans="2:54" ht="13.15" x14ac:dyDescent="0.35">
      <c r="D51" s="79">
        <f ca="1">AB51</f>
        <v>2</v>
      </c>
      <c r="E51" s="90" t="s">
        <v>184</v>
      </c>
      <c r="F51" s="91" t="str">
        <f>VLOOKUP(E51,'Gen-Tab_Quick'!$Q$3:$S$26,3,0)</f>
        <v>Frankreich</v>
      </c>
      <c r="G51" s="79">
        <f ca="1">SUMIF($E$55:$E$60,F51,$G$55:$G$60)+SUMIF($F$55:$F$60,F51,$I$55:$I$60)</f>
        <v>10</v>
      </c>
      <c r="H51" s="79">
        <f ca="1">SUMIF($E$55:$E$60,F51,$I$55:$I$60)+SUMIF($F$55:$F$60,F51,$G$55:$G$60)</f>
        <v>12</v>
      </c>
      <c r="I51" s="79">
        <f ca="1">G51-H51</f>
        <v>-2</v>
      </c>
      <c r="J51" s="79">
        <f ca="1">SUMIF($E$55:$E$60,F51,$M$55:$M$60)+SUMIF($F$55:$F$60,F51,$N$55:$N$60)</f>
        <v>4</v>
      </c>
      <c r="K51" s="92">
        <f ca="1">RANK(J51,J48:J51,0)</f>
        <v>2</v>
      </c>
      <c r="L51" s="99">
        <f ca="1">VLOOKUP(F51,'Sub-Tab_D_Quick'!C$120:Q$123,15,0)</f>
        <v>0</v>
      </c>
      <c r="M51" s="99">
        <f ca="1">IF(OR(AO$47="nein",AO$47="nicht notwendig"),0,IF(AM$47="ohne D4",VLOOKUP(E51,'Sub-Tab_D_Quick'!B$6:Q$9,16,0),IF(AM$47="ohne D3",VLOOKUP(E51,'Sub-Tab_D_Quick'!B$21:Q$24,16,0),IF(AM$47="ohne D2",VLOOKUP(E51,'Sub-Tab_D_Quick'!B$36:Q$39,16,0),IF(AM$47="ohne D1",VLOOKUP(E51,'Sub-Tab_D_Quick'!B$51:Q$54,16,0),0)))))</f>
        <v>0</v>
      </c>
      <c r="N51" s="99">
        <f ca="1">IF(AND($AS$48="ja",$AP$48="d1-d2"),VLOOKUP($F51,'Sub-Tab_D_Quick'!$C$66:$Q$69,15,0),IF(AND($AS$48="ja",$AP$48="d1-d3"),VLOOKUP($F51,'Sub-Tab_D_Quick'!$C$74:$Q$77,15,0),IF(AND($AS$48="ja",$AP$48="d1-d4"),VLOOKUP($F51,'Sub-Tab_D_Quick'!$C$82:$Q$85,15,0),IF(AND($AS$48="ja",$AP$48="d2-d3"),VLOOKUP($F51,'Sub-Tab_D_Quick'!$C$90:$Q$93,15,0),IF(AND($AS$48="ja",$AP$48="d2-d4"),VLOOKUP($F51,'Sub-Tab_D_Quick'!$C$98:$Q$101,15,0),IF(AND($AS$48="ja",$AP$48="d3-d4"),VLOOKUP($F51,'Sub-Tab_D_Quick'!$C$106:$Q$109,15,0),0))))))</f>
        <v>0</v>
      </c>
      <c r="O51" s="99">
        <f ca="1">IF(AND($AS$49="ja",$AP$49="d1-d2"),VLOOKUP($F51,'Sub-Tab_D_Quick'!$C$66:$Q$69,15,0),IF(AND($AS$49="ja",$AP$49="d1-d3"),VLOOKUP($F51,'Sub-Tab_D_Quick'!$C$74:$Q$77,15,0),IF(AND($AS$49="ja",$AP$49="d1-d4"),VLOOKUP($F51,'Sub-Tab_D_Quick'!$C$82:$Q$85,15,0),IF(AND($AS$49="ja",$AP$49="d2-d3"),VLOOKUP($F51,'Sub-Tab_D_Quick'!$C$90:$Q$93,15,0),IF(AND($AS$49="ja",$AP$49="d2-d4"),VLOOKUP($F51,'Sub-Tab_D_Quick'!$C$98:$Q$101,15,0),IF(AND($AS$49="ja",$AP$49="d3-d4"),VLOOKUP($F51,'Sub-Tab_D_Quick'!$C$106:$Q$109,15,0),0))))))</f>
        <v>0</v>
      </c>
      <c r="P51" s="99">
        <f ca="1">0.00072/RANK(I51,I$48:I$51,0)</f>
        <v>2.4000000000000001E-4</v>
      </c>
      <c r="Q51" s="99">
        <f ca="1">0.000072/RANK(G51,G$48:G$51,0)</f>
        <v>3.6000000000000001E-5</v>
      </c>
      <c r="R51" s="99">
        <f ca="1">J51+SUM(L51:Q51)</f>
        <v>4.0002760000000004</v>
      </c>
      <c r="S51" s="100">
        <f ca="1">RANK(R51,R48:R51,0)</f>
        <v>2</v>
      </c>
      <c r="T51" s="99">
        <f ca="1">IF(AND($BB$48="ja",$AY$48="d1-d2"),VLOOKUP($F51,'Sub-Tab_D_Quick'!$C$66:$Q$69,15,0),IF(AND($BB$48="ja",$AY$48="d1-d3"),VLOOKUP($F51,'Sub-Tab_D_Quick'!$C$74:$Q$77,15,0),IF(AND($BB$48="ja",$AY$48="d1-d4"),VLOOKUP($F51,'Sub-Tab_D_Quick'!$C$82:$Q$85,15,0),IF(AND($BB$48="ja",$AY$48="d2-d3"),VLOOKUP($F51,'Sub-Tab_D_Quick'!$C$90:$Q$93,15,0),IF(AND($BB$48="ja",$AY$48="d2-d4"),VLOOKUP($F51,'Sub-Tab_D_Quick'!$C$98:$Q$101,15,0),IF(AND($BB$48="ja",$AY$48="d3-d4"),VLOOKUP($F51,'Sub-Tab_D_Quick'!$C$106:$Q$109,15,0),0))))))/1000</f>
        <v>0</v>
      </c>
      <c r="U51" s="99">
        <f ca="1">IF(AND($AZ$49="ja",$AY$49="d1-d2"),VLOOKUP($F51,'Sub-Tab_D_Quick'!$C$66:$Q$69,15,0),IF(AND($AZ$49="ja",$AY$49="d1-d3"),VLOOKUP($F51,'Sub-Tab_D_Quick'!$C$74:$Q$77,15,0),IF(AND($AZ$49="ja",$AY$49="d1-d4"),VLOOKUP($F51,'Sub-Tab_D_Quick'!$C$82:$Q$85,15,0),IF(AND($AZ$49="ja",$AY$49="d2-d3"),VLOOKUP($F51,'Sub-Tab_D_Quick'!$C$90:$Q$93,15,0),IF(AND($AZ$49="ja",$AY$49="d2-d4"),VLOOKUP($F51,'Sub-Tab_D_Quick'!$C$98:$Q$101,15,0),IF(AND($AZ$49="ja",$AY$49="d3-d4"),VLOOKUP($F51,'Sub-Tab_D_Quick'!$C$106:$Q$109,15,0),0))))))/1000</f>
        <v>0</v>
      </c>
      <c r="V51" s="99">
        <f ca="1">R51+T51+U51</f>
        <v>4.0002760000000004</v>
      </c>
      <c r="W51" s="100">
        <f ca="1">RANK(V51,V48:V51,0)</f>
        <v>2</v>
      </c>
      <c r="X51" s="101">
        <f>VLOOKUP(E51,'Gen-Tab_Quick'!$T$3:$V$26,3,0)</f>
        <v>3</v>
      </c>
      <c r="Y51" s="99">
        <f>0.00000072/RANK(X51,X$48:X$51,0)</f>
        <v>1.8E-7</v>
      </c>
      <c r="Z51" s="99">
        <f ca="1">L51+M51+N51+O51+P51+Q51+Y51</f>
        <v>2.7618E-4</v>
      </c>
      <c r="AA51" s="99">
        <f ca="1">J51+L51+M51+N51+O51+P51+Q51+T51+Y51</f>
        <v>4.0002761799999993</v>
      </c>
      <c r="AB51" s="100">
        <f ca="1">RANK(AA51,AA48:AA51,0)</f>
        <v>2</v>
      </c>
      <c r="AC51" s="93">
        <f ca="1">L51+M51+N51+O51+Y51</f>
        <v>1.8E-7</v>
      </c>
      <c r="AD51" s="95" t="str">
        <f ca="1">IF(AC51&gt;0.2,"1)",IF(AND(AC51&gt;0.02,AC51&lt;0.2),"2)",IF(AND(AC51&gt;0.002,AC51&lt;0.02),"3)",IF(AND(AC51&lt;0.002,S$52=1),"4)",IF(AND(AC51&lt;0.002,S$52=9,S51=1),"5)",IF(AND(AC51&lt;0.002,S$52=9,S51=3),"5)",""))))))</f>
        <v/>
      </c>
      <c r="AE51" s="95" t="str">
        <f ca="1">IF(AC51&gt;0.2,"1)",IF(AND(AC51&gt;0.02,AC51&lt;0.2),"2)",IF(AND(AC51&gt;0.002,AC51&lt;0.02),"3)",IF(AND(AC51&lt;0.002,S$52=16,S51=2),"4)",IF(AND(AC51&lt;0.002,S$52=18,S51=3),"4)",IF(AND(AC51&lt;0.002,S$52=12,S51=1),"4)",""))))))</f>
        <v/>
      </c>
      <c r="AF51" s="95" t="str">
        <f ca="1">IF(AND(AC51&lt;0.002,S$52=4,S51=1),"6)",IF(AND(AC51&lt;0.002,S$52=8,S51=2),"6)",""))</f>
        <v/>
      </c>
      <c r="AG51" s="95" t="str">
        <f ca="1">IF(AF51="6)",AF51,IF((T51+U51)&gt;0,"3)",IF(AD51="",AE51,AD51)))</f>
        <v/>
      </c>
      <c r="AH51" s="95" t="str">
        <f ca="1">CONCATENATE(AB51,"D")</f>
        <v>2D</v>
      </c>
      <c r="AI51" s="96" t="str">
        <f>F51</f>
        <v>Frankreich</v>
      </c>
      <c r="AJ51" s="102">
        <f ca="1">3-COUNTIF(K56,0)-COUNTIF(K58,0)-COUNTIF(K59,0)</f>
        <v>3</v>
      </c>
      <c r="AK51" s="705"/>
      <c r="AM51" s="19" t="str">
        <f ca="1">IF(AND(J48=J51,J48&lt;&gt;J49,J48&lt;&gt;J50),"D1-D4",IF(AND(J49=J51,J49&lt;&gt;J50,J49&lt;&gt;J48),"D2-D4",IF(AND(J50=J51,J50&lt;&gt;J48,J50&lt;&gt;J49),"D3-D4","OK")))</f>
        <v>OK</v>
      </c>
      <c r="AN51" s="103">
        <f ca="1">MATCH(AM51,AM$48:AM$51,0)</f>
        <v>1</v>
      </c>
      <c r="AO51" s="82" t="str">
        <f ca="1">AM51</f>
        <v>OK</v>
      </c>
      <c r="AU51" s="705"/>
      <c r="AV51" s="19" t="str">
        <f ca="1">IF(AND(S48=S51,S48&lt;&gt;S49,S48&lt;&gt;S50),"D1-D4",IF(AND(S49=S51,S49&lt;&gt;S50,S49&lt;&gt;S48),"D2-D4",IF(AND(S50=S51,S50&lt;&gt;S48,S50&lt;&gt;S49),"D3-D4","OK")))</f>
        <v>OK</v>
      </c>
      <c r="AW51" s="103">
        <f ca="1">MATCH(AV51,AV$48:AV$51,0)</f>
        <v>1</v>
      </c>
      <c r="AX51" s="82" t="str">
        <f ca="1">AV51</f>
        <v>OK</v>
      </c>
    </row>
    <row r="52" spans="2:54" ht="13.15" x14ac:dyDescent="0.35">
      <c r="E52" s="104"/>
      <c r="L52" s="93">
        <f t="shared" ref="L52:Q52" ca="1" si="12">SUM(L48:L51)</f>
        <v>0</v>
      </c>
      <c r="M52" s="93">
        <f t="shared" ca="1" si="12"/>
        <v>0</v>
      </c>
      <c r="N52" s="93">
        <f t="shared" ca="1" si="12"/>
        <v>0</v>
      </c>
      <c r="O52" s="93">
        <f t="shared" ca="1" si="12"/>
        <v>0</v>
      </c>
      <c r="P52" s="93">
        <f t="shared" ca="1" si="12"/>
        <v>1.5E-3</v>
      </c>
      <c r="Q52" s="93">
        <f t="shared" ca="1" si="12"/>
        <v>1.6200000000000001E-4</v>
      </c>
      <c r="R52" s="93"/>
      <c r="S52" s="93">
        <f ca="1">S48*S49*S50*S51</f>
        <v>24</v>
      </c>
      <c r="T52" s="93"/>
      <c r="U52" s="93"/>
      <c r="V52" s="93"/>
      <c r="W52" s="93">
        <f ca="1">W48*W49*W50*W51</f>
        <v>24</v>
      </c>
      <c r="X52" s="93"/>
      <c r="Y52" s="93">
        <f>SUM(Y48:Y51)</f>
        <v>1.5E-6</v>
      </c>
      <c r="Z52" s="93"/>
      <c r="AA52" s="105"/>
      <c r="AB52" s="79">
        <f ca="1">SUM(AB48:AB51)</f>
        <v>10</v>
      </c>
      <c r="AJ52" s="97">
        <f ca="1">SUM(AJ48:AJ51)</f>
        <v>12</v>
      </c>
      <c r="AK52" s="106"/>
      <c r="AN52" s="82">
        <f ca="1">SUM(AN48:AN51)</f>
        <v>4</v>
      </c>
      <c r="AU52" s="106"/>
      <c r="AW52" s="82">
        <f ca="1">SUM(AW48:AW51)</f>
        <v>4</v>
      </c>
    </row>
    <row r="53" spans="2:54" ht="13.15" x14ac:dyDescent="0.35">
      <c r="M53" s="105"/>
      <c r="N53" s="105"/>
      <c r="O53" s="105"/>
      <c r="P53" s="105"/>
      <c r="Q53" s="105"/>
      <c r="R53" s="105"/>
      <c r="S53" s="93"/>
      <c r="T53" s="93"/>
      <c r="U53" s="93"/>
      <c r="V53" s="93"/>
      <c r="W53" s="93"/>
      <c r="X53" s="105"/>
      <c r="Y53" s="105"/>
      <c r="Z53" s="105"/>
      <c r="AA53" s="105"/>
      <c r="AJ53" s="105"/>
      <c r="AK53" s="106"/>
      <c r="AU53" s="106"/>
    </row>
    <row r="54" spans="2:54" ht="13.15" x14ac:dyDescent="0.35">
      <c r="G54" s="91"/>
      <c r="H54" s="91"/>
      <c r="J54" s="84"/>
      <c r="L54" s="84"/>
      <c r="M54" s="91"/>
      <c r="N54" s="91"/>
      <c r="O54" s="91"/>
      <c r="P54" s="91"/>
      <c r="Q54" s="91"/>
      <c r="R54" s="91"/>
      <c r="S54" s="91"/>
      <c r="T54" s="91"/>
      <c r="U54" s="91"/>
      <c r="V54" s="91"/>
      <c r="W54" s="91"/>
      <c r="X54" s="91"/>
      <c r="Y54" s="91"/>
      <c r="Z54" s="91"/>
      <c r="AA54" s="91"/>
      <c r="AJ54" s="91"/>
      <c r="AK54" s="106"/>
      <c r="AU54" s="106"/>
    </row>
    <row r="55" spans="2:54" ht="13.15" x14ac:dyDescent="0.35">
      <c r="B55" s="90">
        <v>7</v>
      </c>
      <c r="C55" s="79" t="str">
        <f>VLOOKUP(B55,'Gen-Tab_Quick'!$B$3:$D$38,2,0)</f>
        <v>D1</v>
      </c>
      <c r="D55" s="79" t="str">
        <f>VLOOKUP(B55,'Gen-Tab_Quick'!$B$3:$D$38,3,0)</f>
        <v>D2</v>
      </c>
      <c r="E55" s="79" t="str">
        <f>VLOOKUP(C55,'Gen-Tab_Quick'!$Q$3:$S$26,3,0)</f>
        <v>Polen</v>
      </c>
      <c r="F55" s="79" t="str">
        <f>VLOOKUP(D55,'Gen-Tab_Quick'!$Q$3:$S$26,3,0)</f>
        <v>Niederlande</v>
      </c>
      <c r="G55" s="19">
        <f ca="1">IF(R55=0,0,VLOOKUP(B55,Quicktipp!$B$2:$I$48,6,0))</f>
        <v>4</v>
      </c>
      <c r="H55" s="79" t="s">
        <v>54</v>
      </c>
      <c r="I55" s="19">
        <f ca="1">IF(R55=0,0,VLOOKUP(B55,Quicktipp!$B$2:$I$48,8,0))</f>
        <v>6</v>
      </c>
      <c r="J55" s="84"/>
      <c r="K55" s="79">
        <f t="shared" ref="K55:K60" ca="1" si="13">IF(R55=0,0,IF(G55&gt;I55,1,IF(G55&lt;I55,2,"X")))</f>
        <v>2</v>
      </c>
      <c r="L55" s="84"/>
      <c r="M55" s="79">
        <f t="shared" ref="M55:M60" ca="1" si="14">IF(R55=0,0,IF(G55&gt;I55,3,IF(G55=I55,1,0)))</f>
        <v>0</v>
      </c>
      <c r="N55" s="79">
        <f t="shared" ref="N55:N60" ca="1" si="15">IF(R55=0,0,IF(M55=3,0,IF(M55=1,1,3)))</f>
        <v>3</v>
      </c>
      <c r="O55" s="79"/>
      <c r="P55" s="79"/>
      <c r="Q55" s="79"/>
      <c r="R55" s="79">
        <f ca="1">VLOOKUP(B55,Quicktipp!$B$3:$L$48,11,0)</f>
        <v>44</v>
      </c>
      <c r="S55" s="79"/>
      <c r="T55" s="79"/>
      <c r="U55" s="79"/>
      <c r="V55" s="79"/>
      <c r="W55" s="79"/>
      <c r="X55" s="79"/>
      <c r="Y55" s="79"/>
      <c r="Z55" s="79"/>
      <c r="AA55" s="79"/>
      <c r="AJ55" s="79"/>
      <c r="AK55" s="106"/>
      <c r="AU55" s="106"/>
    </row>
    <row r="56" spans="2:54" ht="13.15" x14ac:dyDescent="0.35">
      <c r="B56" s="90">
        <v>8</v>
      </c>
      <c r="C56" s="79" t="str">
        <f>VLOOKUP(B56,'Gen-Tab_Quick'!$B$3:$D$38,2,0)</f>
        <v>D3</v>
      </c>
      <c r="D56" s="79" t="str">
        <f>VLOOKUP(B56,'Gen-Tab_Quick'!$B$3:$D$38,3,0)</f>
        <v>D4</v>
      </c>
      <c r="E56" s="79" t="str">
        <f>VLOOKUP(C56,'Gen-Tab_Quick'!$Q$3:$S$26,3,0)</f>
        <v>Österreich</v>
      </c>
      <c r="F56" s="79" t="str">
        <f>VLOOKUP(D56,'Gen-Tab_Quick'!$Q$3:$S$26,3,0)</f>
        <v>Frankreich</v>
      </c>
      <c r="G56" s="19">
        <f ca="1">IF(R56=0,0,VLOOKUP(B56,Quicktipp!$B$2:$I$48,6,0))</f>
        <v>5</v>
      </c>
      <c r="H56" s="79" t="s">
        <v>54</v>
      </c>
      <c r="I56" s="19">
        <f ca="1">IF(R56=0,0,VLOOKUP(B56,Quicktipp!$B$2:$I$48,8,0))</f>
        <v>5</v>
      </c>
      <c r="J56" s="84"/>
      <c r="K56" s="79" t="str">
        <f t="shared" ca="1" si="13"/>
        <v>X</v>
      </c>
      <c r="L56" s="84"/>
      <c r="M56" s="79">
        <f t="shared" ca="1" si="14"/>
        <v>1</v>
      </c>
      <c r="N56" s="79">
        <f t="shared" ca="1" si="15"/>
        <v>1</v>
      </c>
      <c r="O56" s="79"/>
      <c r="P56" s="79"/>
      <c r="Q56" s="79"/>
      <c r="R56" s="79">
        <f ca="1">VLOOKUP(B56,Quicktipp!$B$3:$L$48,11,0)</f>
        <v>36</v>
      </c>
      <c r="S56" s="79"/>
      <c r="T56" s="79"/>
      <c r="U56" s="79"/>
      <c r="V56" s="79"/>
      <c r="W56" s="79"/>
      <c r="X56" s="79"/>
      <c r="Y56" s="79"/>
      <c r="Z56" s="79"/>
      <c r="AA56" s="79"/>
      <c r="AJ56" s="79"/>
      <c r="AK56" s="106"/>
      <c r="AU56" s="106"/>
    </row>
    <row r="57" spans="2:54" ht="13.15" x14ac:dyDescent="0.35">
      <c r="B57" s="90">
        <v>19</v>
      </c>
      <c r="C57" s="79" t="str">
        <f>VLOOKUP(B57,'Gen-Tab_Quick'!$B$3:$D$38,2,0)</f>
        <v>D1</v>
      </c>
      <c r="D57" s="79" t="str">
        <f>VLOOKUP(B57,'Gen-Tab_Quick'!$B$3:$D$38,3,0)</f>
        <v>D3</v>
      </c>
      <c r="E57" s="79" t="str">
        <f>VLOOKUP(C57,'Gen-Tab_Quick'!$Q$3:$S$26,3,0)</f>
        <v>Polen</v>
      </c>
      <c r="F57" s="79" t="str">
        <f>VLOOKUP(D57,'Gen-Tab_Quick'!$Q$3:$S$26,3,0)</f>
        <v>Österreich</v>
      </c>
      <c r="G57" s="19">
        <f ca="1">IF(R57=0,0,VLOOKUP(B57,Quicktipp!$B$2:$I$48,6,0))</f>
        <v>6</v>
      </c>
      <c r="H57" s="79" t="s">
        <v>54</v>
      </c>
      <c r="I57" s="19">
        <f ca="1">IF(R57=0,0,VLOOKUP(B57,Quicktipp!$B$2:$I$48,8,0))</f>
        <v>2</v>
      </c>
      <c r="J57" s="84"/>
      <c r="K57" s="79">
        <f t="shared" ca="1" si="13"/>
        <v>1</v>
      </c>
      <c r="L57" s="84"/>
      <c r="M57" s="79">
        <f t="shared" ca="1" si="14"/>
        <v>3</v>
      </c>
      <c r="N57" s="79">
        <f t="shared" ca="1" si="15"/>
        <v>0</v>
      </c>
      <c r="O57" s="79"/>
      <c r="P57" s="79"/>
      <c r="Q57" s="79"/>
      <c r="R57" s="79">
        <f ca="1">VLOOKUP(B57,Quicktipp!$B$3:$L$48,11,0)</f>
        <v>39</v>
      </c>
      <c r="S57" s="79"/>
      <c r="T57" s="79"/>
      <c r="U57" s="79"/>
      <c r="V57" s="79"/>
      <c r="W57" s="79"/>
      <c r="X57" s="79"/>
      <c r="Y57" s="79"/>
      <c r="Z57" s="79"/>
      <c r="AA57" s="79"/>
      <c r="AJ57" s="79"/>
      <c r="AK57" s="106"/>
      <c r="AU57" s="106"/>
    </row>
    <row r="58" spans="2:54" x14ac:dyDescent="0.35">
      <c r="B58" s="90">
        <v>20</v>
      </c>
      <c r="C58" s="79" t="str">
        <f>VLOOKUP(B58,'Gen-Tab_Quick'!$B$3:$D$38,2,0)</f>
        <v>D2</v>
      </c>
      <c r="D58" s="79" t="str">
        <f>VLOOKUP(B58,'Gen-Tab_Quick'!$B$3:$D$38,3,0)</f>
        <v>D4</v>
      </c>
      <c r="E58" s="79" t="str">
        <f>VLOOKUP(C58,'Gen-Tab_Quick'!$Q$3:$S$26,3,0)</f>
        <v>Niederlande</v>
      </c>
      <c r="F58" s="79" t="str">
        <f>VLOOKUP(D58,'Gen-Tab_Quick'!$Q$3:$S$26,3,0)</f>
        <v>Frankreich</v>
      </c>
      <c r="G58" s="19">
        <f ca="1">IF(R58=0,0,VLOOKUP(B58,Quicktipp!$B$2:$I$48,6,0))</f>
        <v>3</v>
      </c>
      <c r="H58" s="79" t="s">
        <v>54</v>
      </c>
      <c r="I58" s="19">
        <f ca="1">IF(R58=0,0,VLOOKUP(B58,Quicktipp!$B$2:$I$48,8,0))</f>
        <v>0</v>
      </c>
      <c r="J58" s="84"/>
      <c r="K58" s="79">
        <f t="shared" ca="1" si="13"/>
        <v>1</v>
      </c>
      <c r="L58" s="84"/>
      <c r="M58" s="79">
        <f t="shared" ca="1" si="14"/>
        <v>3</v>
      </c>
      <c r="N58" s="79">
        <f t="shared" ca="1" si="15"/>
        <v>0</v>
      </c>
      <c r="O58" s="79"/>
      <c r="P58" s="79"/>
      <c r="Q58" s="79"/>
      <c r="R58" s="79">
        <f ca="1">VLOOKUP(B58,Quicktipp!$B$3:$L$48,11,0)</f>
        <v>10</v>
      </c>
      <c r="S58" s="79"/>
      <c r="T58" s="79"/>
      <c r="U58" s="79"/>
      <c r="V58" s="79"/>
      <c r="W58" s="79"/>
      <c r="X58" s="79"/>
      <c r="Y58" s="79"/>
      <c r="Z58" s="79"/>
      <c r="AA58" s="79"/>
      <c r="AJ58" s="79"/>
      <c r="AK58" s="106"/>
      <c r="AL58" s="107" t="s">
        <v>305</v>
      </c>
      <c r="AU58" s="106"/>
    </row>
    <row r="59" spans="2:54" ht="13.15" x14ac:dyDescent="0.35">
      <c r="B59" s="90">
        <v>31</v>
      </c>
      <c r="C59" s="79" t="str">
        <f>VLOOKUP(B59,'Gen-Tab_Quick'!$B$3:$D$38,2,0)</f>
        <v>D4</v>
      </c>
      <c r="D59" s="79" t="str">
        <f>VLOOKUP(B59,'Gen-Tab_Quick'!$B$3:$D$38,3,0)</f>
        <v>D1</v>
      </c>
      <c r="E59" s="79" t="str">
        <f>VLOOKUP(C59,'Gen-Tab_Quick'!$Q$3:$S$26,3,0)</f>
        <v>Frankreich</v>
      </c>
      <c r="F59" s="79" t="str">
        <f>VLOOKUP(D59,'Gen-Tab_Quick'!$Q$3:$S$26,3,0)</f>
        <v>Polen</v>
      </c>
      <c r="G59" s="19">
        <f ca="1">IF(R59=0,0,VLOOKUP(B59,Quicktipp!$B$2:$I$48,6,0))</f>
        <v>5</v>
      </c>
      <c r="H59" s="79" t="s">
        <v>54</v>
      </c>
      <c r="I59" s="19">
        <f ca="1">IF(R59=0,0,VLOOKUP(B59,Quicktipp!$B$2:$I$48,8,0))</f>
        <v>4</v>
      </c>
      <c r="J59" s="84"/>
      <c r="K59" s="79">
        <f t="shared" ca="1" si="13"/>
        <v>1</v>
      </c>
      <c r="L59" s="84"/>
      <c r="M59" s="79">
        <f t="shared" ca="1" si="14"/>
        <v>3</v>
      </c>
      <c r="N59" s="79">
        <f t="shared" ca="1" si="15"/>
        <v>0</v>
      </c>
      <c r="O59" s="79"/>
      <c r="P59" s="79"/>
      <c r="Q59" s="79"/>
      <c r="R59" s="79">
        <f ca="1">VLOOKUP(B59,Quicktipp!$B$3:$L$48,11,0)</f>
        <v>30</v>
      </c>
      <c r="S59" s="79"/>
      <c r="T59" s="79"/>
      <c r="U59" s="79"/>
      <c r="V59" s="79"/>
      <c r="W59" s="79"/>
      <c r="X59" s="79"/>
      <c r="Y59" s="79"/>
      <c r="Z59" s="79"/>
      <c r="AA59" s="79"/>
      <c r="AJ59" s="79"/>
      <c r="AK59" s="106"/>
      <c r="AL59" s="79">
        <f ca="1">VLOOKUP(B59,Quicktipp!B$2:R$99,16,0)</f>
        <v>1</v>
      </c>
      <c r="AU59" s="106"/>
    </row>
    <row r="60" spans="2:54" ht="13.15" x14ac:dyDescent="0.35">
      <c r="B60" s="90">
        <v>32</v>
      </c>
      <c r="C60" s="79" t="str">
        <f>VLOOKUP(B60,'Gen-Tab_Quick'!$B$3:$D$38,2,0)</f>
        <v>D2</v>
      </c>
      <c r="D60" s="79" t="str">
        <f>VLOOKUP(B60,'Gen-Tab_Quick'!$B$3:$D$38,3,0)</f>
        <v>D3</v>
      </c>
      <c r="E60" s="79" t="str">
        <f>VLOOKUP(C60,'Gen-Tab_Quick'!$Q$3:$S$26,3,0)</f>
        <v>Niederlande</v>
      </c>
      <c r="F60" s="79" t="str">
        <f>VLOOKUP(D60,'Gen-Tab_Quick'!$Q$3:$S$26,3,0)</f>
        <v>Österreich</v>
      </c>
      <c r="G60" s="19">
        <f ca="1">IF(R60=0,0,VLOOKUP(B60,Quicktipp!$B$2:$I$48,6,0))</f>
        <v>1</v>
      </c>
      <c r="H60" s="79" t="s">
        <v>54</v>
      </c>
      <c r="I60" s="19">
        <f ca="1">IF(R60=0,0,VLOOKUP(B60,Quicktipp!$B$2:$I$48,8,0))</f>
        <v>1</v>
      </c>
      <c r="J60" s="84"/>
      <c r="K60" s="79" t="str">
        <f t="shared" ca="1" si="13"/>
        <v>X</v>
      </c>
      <c r="L60" s="84"/>
      <c r="M60" s="79">
        <f t="shared" ca="1" si="14"/>
        <v>1</v>
      </c>
      <c r="N60" s="79">
        <f t="shared" ca="1" si="15"/>
        <v>1</v>
      </c>
      <c r="O60" s="79"/>
      <c r="P60" s="79"/>
      <c r="Q60" s="79"/>
      <c r="R60" s="79">
        <f ca="1">VLOOKUP(B60,Quicktipp!$B$3:$L$48,11,0)</f>
        <v>4</v>
      </c>
      <c r="S60" s="79"/>
      <c r="T60" s="79"/>
      <c r="U60" s="79"/>
      <c r="V60" s="79"/>
      <c r="W60" s="79"/>
      <c r="X60" s="79"/>
      <c r="Y60" s="79"/>
      <c r="Z60" s="79"/>
      <c r="AA60" s="79"/>
      <c r="AJ60" s="79"/>
      <c r="AK60" s="106"/>
      <c r="AL60" s="79">
        <f ca="1">VLOOKUP(B60,Quicktipp!B$2:R$99,16,0)</f>
        <v>1</v>
      </c>
      <c r="AU60" s="106"/>
    </row>
    <row r="61" spans="2:54" x14ac:dyDescent="0.35">
      <c r="E61" s="84"/>
      <c r="F61" s="84"/>
      <c r="G61" s="108"/>
      <c r="H61" s="108"/>
      <c r="M61" s="109"/>
      <c r="N61" s="109"/>
      <c r="O61" s="109"/>
      <c r="P61" s="109"/>
      <c r="Q61" s="109"/>
      <c r="R61" s="109"/>
      <c r="S61" s="109"/>
      <c r="T61" s="109"/>
      <c r="U61" s="109"/>
      <c r="V61" s="109"/>
      <c r="W61" s="109"/>
      <c r="X61" s="109"/>
      <c r="Y61" s="109"/>
      <c r="Z61" s="109"/>
      <c r="AA61" s="109"/>
      <c r="AJ61" s="109"/>
      <c r="AK61" s="110"/>
      <c r="AU61" s="110"/>
    </row>
    <row r="62" spans="2:54" ht="65.099999999999994" customHeight="1" x14ac:dyDescent="0.35">
      <c r="E62" s="83" t="s">
        <v>75</v>
      </c>
      <c r="F62" s="84"/>
      <c r="G62" s="85" t="s">
        <v>61</v>
      </c>
      <c r="H62" s="85" t="s">
        <v>286</v>
      </c>
      <c r="I62" s="85" t="s">
        <v>287</v>
      </c>
      <c r="J62" s="85" t="s">
        <v>63</v>
      </c>
      <c r="K62" s="86" t="s">
        <v>56</v>
      </c>
      <c r="L62" s="85" t="s">
        <v>289</v>
      </c>
      <c r="M62" s="85" t="s">
        <v>290</v>
      </c>
      <c r="N62" s="85" t="s">
        <v>291</v>
      </c>
      <c r="O62" s="85" t="s">
        <v>292</v>
      </c>
      <c r="P62" s="85" t="s">
        <v>293</v>
      </c>
      <c r="Q62" s="85" t="s">
        <v>61</v>
      </c>
      <c r="R62" s="85"/>
      <c r="S62" s="85"/>
      <c r="T62" s="87" t="s">
        <v>294</v>
      </c>
      <c r="U62" s="87" t="s">
        <v>295</v>
      </c>
      <c r="V62" s="85"/>
      <c r="W62" s="85"/>
      <c r="X62" s="85" t="s">
        <v>77</v>
      </c>
      <c r="Y62" s="85" t="s">
        <v>77</v>
      </c>
      <c r="Z62" s="85" t="s">
        <v>296</v>
      </c>
      <c r="AA62" s="85" t="s">
        <v>297</v>
      </c>
      <c r="AB62" s="86" t="s">
        <v>298</v>
      </c>
      <c r="AC62" s="86"/>
      <c r="AD62" s="704" t="s">
        <v>299</v>
      </c>
      <c r="AE62" s="704"/>
      <c r="AF62" s="704"/>
      <c r="AG62" s="704"/>
      <c r="AH62" s="82"/>
      <c r="AI62" s="82"/>
      <c r="AJ62" s="88" t="s">
        <v>52</v>
      </c>
      <c r="AK62" s="89" t="s">
        <v>300</v>
      </c>
      <c r="AL62" s="79" t="str">
        <f ca="1">IF(AM62="Normal","nein","ja")</f>
        <v>nein</v>
      </c>
      <c r="AM62" s="79" t="str">
        <f ca="1">IF(AND(J63=J64,J63=J65,J63&lt;&gt;J66),"ohne E4",IF(AND(J63=J64,J63=J66,J63&lt;&gt;J65),"ohne E3",IF(AND(J63=J65,J63=J66,J63&lt;&gt;J64),"ohne E2",IF(AND(J64=J65,J64=J66,J64&lt;&gt;J63),"ohne E1","Normal"))))</f>
        <v>Normal</v>
      </c>
      <c r="AN62" s="89" t="s">
        <v>301</v>
      </c>
      <c r="AO62" s="82" t="str">
        <f ca="1">IF(AL62="ja",VLOOKUP(AM62,'Sub-Tab_E_Quick'!C$1:T$137,14,0),"nicht notwendig")</f>
        <v>nicht notwendig</v>
      </c>
      <c r="AU62" s="89"/>
      <c r="AW62" s="89"/>
    </row>
    <row r="63" spans="2:54" ht="12.75" customHeight="1" x14ac:dyDescent="0.35">
      <c r="D63" s="79">
        <f ca="1">AB63</f>
        <v>1</v>
      </c>
      <c r="E63" s="90" t="s">
        <v>479</v>
      </c>
      <c r="F63" s="91" t="str">
        <f>VLOOKUP(E63,'Gen-Tab_Quick'!$Q$3:$S$26,3,0)</f>
        <v>Belgien</v>
      </c>
      <c r="G63" s="79">
        <f ca="1">SUMIF($E$70:$E$75,F63,$G$70:$G$75)+SUMIF($F$70:$F$75,F63,$I$70:$I$75)</f>
        <v>14</v>
      </c>
      <c r="H63" s="79">
        <f ca="1">SUMIF($E$70:$E$75,F63,$I$70:$I$75)+SUMIF($F$70:$F$75,F63,$G$70:$G$75)</f>
        <v>6</v>
      </c>
      <c r="I63" s="79">
        <f ca="1">G63-H63</f>
        <v>8</v>
      </c>
      <c r="J63" s="79">
        <f ca="1">SUMIF($E$70:$E$75,F63,$M$70:$M$75)+SUMIF($F$70:$F$75,F63,$N$70:$N$75)</f>
        <v>7</v>
      </c>
      <c r="K63" s="92">
        <f ca="1">RANK(J63,J63:J66,0)</f>
        <v>1</v>
      </c>
      <c r="L63" s="93">
        <f ca="1">VLOOKUP(F63,'Sub-Tab_E_Quick'!C$120:Q$123,15,0)</f>
        <v>0</v>
      </c>
      <c r="M63" s="93">
        <f ca="1">IF(OR(AO$62="nein",AO$62="nicht notwendig"),0,IF(AM$62="ohne E4",VLOOKUP(E63,'Sub-Tab_E_Quick'!B$6:Q$9,16,0),IF(AM$62="ohne E3",VLOOKUP(E63,'Sub-Tab_E_Quick'!B$21:Q$24,16,0),IF(AM$62="ohne E2",VLOOKUP(E63,'Sub-Tab_E_Quick'!B$36:Q$39,16,0),IF(AM$62="ohne E1",VLOOKUP(E63,'Sub-Tab_E_Quick'!B$51:Q$54,16,0),0)))))</f>
        <v>0</v>
      </c>
      <c r="N63" s="93">
        <f ca="1">IF(AND($AS$63="ja",$AP$63="E1-E2"),VLOOKUP($F63,'Sub-Tab_E_Quick'!$C$66:$Q$69,15,0),IF(AND($AS$63="ja",$AP$63="E1-E3"),VLOOKUP($F63,'Sub-Tab_E_Quick'!$C$74:$Q$77,15,0),IF(AND($AS$63="ja",$AP$63="E1-E4"),VLOOKUP($F63,'Sub-Tab_E_Quick'!$C$82:$Q$85,15,0),IF(AND($AS$63="ja",$AP$63="E2-E3"),VLOOKUP($F63,'Sub-Tab_E_Quick'!$C$90:$Q$93,15,0),IF(AND($AS$63="ja",$AP$63="E2-E4"),VLOOKUP($F63,'Sub-Tab_E_Quick'!$C$98:$Q$101,15,0),IF(AND($AS$63="ja",$AP$63="E3-E4"),VLOOKUP($F63,'Sub-Tab_E_Quick'!$C$106:$Q$109,15,0),0))))))</f>
        <v>0</v>
      </c>
      <c r="O63" s="93">
        <f ca="1">IF(AND($AS$64="ja",$AP$64="E1-E2"),VLOOKUP($F63,'Sub-Tab_E_Quick'!$C$66:$Q$69,15,0),IF(AND($AS$64="ja",$AP$64="E1-E3"),VLOOKUP($F63,'Sub-Tab_E_Quick'!$C$74:$Q$77,15,0),IF(AND($AS$64="ja",$AP$64="E1-E4"),VLOOKUP($F63,'Sub-Tab_E_Quick'!$C$82:$Q$85,15,0),IF(AND($AS$64="ja",$AP$64="E2-E3"),VLOOKUP($F63,'Sub-Tab_E_Quick'!$C$90:$Q$93,15,0),IF(AND($AS$64="ja",$AP$64="E2-E4"),VLOOKUP($F63,'Sub-Tab_E_Quick'!$C$98:$Q$101,15,0),IF(AND($AS$64="ja",$AP$64="E3-E4"),VLOOKUP($F63,'Sub-Tab_E_Quick'!$C$106:$Q$109,15,0),0))))))</f>
        <v>0</v>
      </c>
      <c r="P63" s="93">
        <f ca="1">0.00072/RANK(I63,I$63:I$66,0)</f>
        <v>7.2000000000000005E-4</v>
      </c>
      <c r="Q63" s="93">
        <f ca="1">0.000072/RANK(G63,G$63:G$66,0)</f>
        <v>7.2000000000000002E-5</v>
      </c>
      <c r="R63" s="93">
        <f ca="1">J63+SUM(L63:Q63)</f>
        <v>7.0007919999999997</v>
      </c>
      <c r="S63" s="92">
        <f ca="1">RANK(R63,R63:R66,0)</f>
        <v>1</v>
      </c>
      <c r="T63" s="93">
        <f ca="1">IF(AND($BB$63="ja",$AY$63="E1-E2"),VLOOKUP($F63,'Sub-Tab_E_Quick'!$C$66:$Q$69,15,0),IF(AND($BB$63="ja",$AY$63="E1-E3"),VLOOKUP($F63,'Sub-Tab_E_Quick'!$C$74:$Q$77,15,0),IF(AND($BB$63="ja",$AY$63="E1-E4"),VLOOKUP($F63,'Sub-Tab_E_Quick'!$C$82:$Q$85,15,0),IF(AND($BB$63="ja",$AY$63="E2-E3"),VLOOKUP($F63,'Sub-Tab_E_Quick'!$C$90:$Q$93,15,0),IF(AND($BB$63="ja",$AY$63="E2-E4"),VLOOKUP($F63,'Sub-Tab_E_Quick'!$C$98:$Q$101,15,0),IF(AND($BB$63="ja",$AY$63="E3-E4"),VLOOKUP($F63,'Sub-Tab_E_Quick'!$C$106:$Q$109,15,0),0))))))/1000</f>
        <v>0</v>
      </c>
      <c r="U63" s="93">
        <f ca="1">IF(AND($AZ$64="ja",$AY$64="E1-E2"),VLOOKUP($F63,'Sub-Tab_E_Quick'!$C$66:$Q$69,15,0),IF(AND($AZ$64="ja",$AY$64="E1-E3"),VLOOKUP($F63,'Sub-Tab_E_Quick'!$C$74:$Q$77,15,0),IF(AND($AZ$64="ja",$AY$64="E1-E4"),VLOOKUP($F63,'Sub-Tab_E_Quick'!$C$82:$Q$85,15,0),IF(AND($AZ$64="ja",$AY$64="E2-E3"),VLOOKUP($F63,'Sub-Tab_E_Quick'!$C$90:$Q$93,15,0),IF(AND($AZ$64="ja",$AY$64="E2-E4"),VLOOKUP($F63,'Sub-Tab_E_Quick'!$C$98:$Q$101,15,0),IF(AND($AZ$64="ja",$AY$64="E3-E4"),VLOOKUP($F63,'Sub-Tab_E_Quick'!$C$106:$Q$109,15,0),0))))))/1000</f>
        <v>0</v>
      </c>
      <c r="V63" s="93">
        <f ca="1">R63+T63+U63</f>
        <v>7.0007919999999997</v>
      </c>
      <c r="W63" s="92">
        <f ca="1">RANK(V63,V63:V66,0)</f>
        <v>1</v>
      </c>
      <c r="X63" s="94">
        <f>VLOOKUP(E63,'Gen-Tab_Quick'!$T$3:$V$26,3,0)</f>
        <v>5</v>
      </c>
      <c r="Y63" s="93">
        <f>0.00000072/RANK(X63,X$63:X$66,0)</f>
        <v>1.8E-7</v>
      </c>
      <c r="Z63" s="93">
        <f ca="1">L63+M63+N63+O63+P63+Q63+Y63</f>
        <v>7.9218000000000008E-4</v>
      </c>
      <c r="AA63" s="93">
        <f ca="1">J63+L63+M63+N63+O63+P63+Q63+T63+Y63</f>
        <v>7.0007921800000004</v>
      </c>
      <c r="AB63" s="92">
        <f ca="1">RANK(AA63,AA63:AA66,0)</f>
        <v>1</v>
      </c>
      <c r="AC63" s="93">
        <f ca="1">L63+M63+N63+O63+Y63</f>
        <v>1.8E-7</v>
      </c>
      <c r="AD63" s="95" t="str">
        <f ca="1">IF(AC63&gt;0.2,"1)",IF(AND(AC63&gt;0.02,AC63&lt;0.2),"2)",IF(AND(AC63&gt;0.002,AC63&lt;0.02),"3)",IF(AND(AC63&lt;0.002,S$67=1),"4)",IF(AND(AC63&lt;0.002,S$67=9,S63=1),"5)",IF(AND(AC63&lt;0.002,S$67=9,S63=3),"5)",""))))))</f>
        <v/>
      </c>
      <c r="AE63" s="95" t="str">
        <f ca="1">IF(AC63&gt;0.2,"1)",IF(AND(AC63&gt;0.02,AC63&lt;0.2),"2)",IF(AND(AC63&gt;0.002,AC63&lt;0.02),"3)",IF(AND(AC63&lt;0.002,S$67=16,S63=2),"4)",IF(AND(AC63&lt;0.002,S$67=18,S63=3),"4)",IF(AND(AC63&lt;0.002,S$67=12,S63=1),"4)",""))))))</f>
        <v/>
      </c>
      <c r="AF63" s="95" t="str">
        <f ca="1">IF(AND(AC63&lt;0.002,S$67=4,S63=1),"6)",IF(AND(AC63&lt;0.002,S$67=8,S63=2),"6)",""))</f>
        <v/>
      </c>
      <c r="AG63" s="95" t="str">
        <f ca="1">IF(AF63="6)",AF63,IF((T63+U63)&gt;0,"3)",IF(AD63="",AE63,AD63)))</f>
        <v/>
      </c>
      <c r="AH63" s="95" t="str">
        <f ca="1">CONCATENATE(AB63,"E")</f>
        <v>1E</v>
      </c>
      <c r="AI63" s="96" t="str">
        <f>F63</f>
        <v>Belgien</v>
      </c>
      <c r="AJ63" s="97">
        <f ca="1">3-COUNTIF(K70,0)-COUNTIF(K72,0)-COUNTIF(K74,0)</f>
        <v>3</v>
      </c>
      <c r="AK63" s="705" t="s">
        <v>302</v>
      </c>
      <c r="AM63" s="19" t="str">
        <f ca="1">IF(AND(J63=J64,J63&lt;&gt;J65,J63&lt;&gt;J66),"E1-E2",IF(AND(J63=J65,J63&lt;&gt;J64,J63&lt;&gt;J66),"E1-E3",IF(AND(J63=J66,J63&lt;&gt;J64,J63&lt;&gt;J65),"E1-E4","OK")))</f>
        <v>OK</v>
      </c>
      <c r="AN63" s="98">
        <f ca="1">MATCH(AM63,AM$63:AM$66,0)</f>
        <v>1</v>
      </c>
      <c r="AO63" s="82" t="str">
        <f ca="1">AM63</f>
        <v>OK</v>
      </c>
      <c r="AP63" s="19" t="str">
        <f ca="1">VLOOKUP(1,AN$63:AO$66,2,0)</f>
        <v>OK</v>
      </c>
      <c r="AQ63" s="19">
        <f ca="1">IF(AP63="OK",0,VLOOKUP(AP63,'Gen-Tab_Quick'!F$3:G$99,2,0))</f>
        <v>0</v>
      </c>
      <c r="AR63" s="79" t="s">
        <v>303</v>
      </c>
      <c r="AS63" s="79">
        <f ca="1">IF(AQ63=0,0,IF(VLOOKUP(AQ63,Quicktipp!B$3:K$48,10,0)="X","nein","ja"))</f>
        <v>0</v>
      </c>
      <c r="AU63" s="705" t="s">
        <v>304</v>
      </c>
      <c r="AV63" s="19" t="str">
        <f ca="1">IF(AND(S63=S64,S63&lt;&gt;S65,S63&lt;&gt;S66),"E1-E2",IF(AND(S63=S65,S63&lt;&gt;S64,S63&lt;&gt;S66),"E1-E3",IF(AND(S63=S66,S63&lt;&gt;S64,S63&lt;&gt;S65),"E1-E4","OK")))</f>
        <v>OK</v>
      </c>
      <c r="AW63" s="98">
        <f ca="1">MATCH(AV63,AV$63:AV$66,0)</f>
        <v>1</v>
      </c>
      <c r="AX63" s="82" t="str">
        <f ca="1">AV63</f>
        <v>OK</v>
      </c>
      <c r="AY63" s="19" t="str">
        <f ca="1">VLOOKUP(1,AW$63:AX$66,2,0)</f>
        <v>OK</v>
      </c>
      <c r="AZ63" s="19">
        <f ca="1">IF(AY63="OK",0,VLOOKUP(AY63,'Gen-Tab_Quick'!F$3:G$99,2,0))</f>
        <v>0</v>
      </c>
      <c r="BA63" s="79" t="s">
        <v>303</v>
      </c>
      <c r="BB63" s="79">
        <f ca="1">IF(AZ63=0,0,IF(VLOOKUP(AZ63,Quicktipp!B$3:K$48,10,0)="X","nein","ja"))</f>
        <v>0</v>
      </c>
    </row>
    <row r="64" spans="2:54" ht="13.15" x14ac:dyDescent="0.35">
      <c r="D64" s="79">
        <f ca="1">AB64</f>
        <v>3</v>
      </c>
      <c r="E64" s="90" t="s">
        <v>480</v>
      </c>
      <c r="F64" s="91" t="str">
        <f>VLOOKUP(E64,'Gen-Tab_Quick'!$Q$3:$S$26,3,0)</f>
        <v>Slowakei</v>
      </c>
      <c r="G64" s="79">
        <f ca="1">SUMIF($E$70:$E$75,F64,$G$70:$G$75)+SUMIF($F$70:$F$75,F64,$I$70:$I$75)</f>
        <v>4</v>
      </c>
      <c r="H64" s="79">
        <f ca="1">SUMIF($E$70:$E$75,F64,$I$70:$I$75)+SUMIF($F$70:$F$75,F64,$G$70:$G$75)</f>
        <v>9</v>
      </c>
      <c r="I64" s="79">
        <f ca="1">G64-H64</f>
        <v>-5</v>
      </c>
      <c r="J64" s="79">
        <f ca="1">SUMIF($E$70:$E$75,F64,$M$70:$M$75)+SUMIF($F$70:$F$75,F64,$N$70:$N$75)</f>
        <v>2</v>
      </c>
      <c r="K64" s="92">
        <f ca="1">RANK(J64,J63:J66,0)</f>
        <v>3</v>
      </c>
      <c r="L64" s="93">
        <f ca="1">VLOOKUP(F64,'Sub-Tab_E_Quick'!C$120:Q$123,15,0)</f>
        <v>0</v>
      </c>
      <c r="M64" s="93">
        <f ca="1">IF(OR(AO$62="nein",AO$62="nicht notwendig"),0,IF(AM$62="ohne E4",VLOOKUP(E64,'Sub-Tab_E_Quick'!B$6:Q$9,16,0),IF(AM$62="ohne E3",VLOOKUP(E64,'Sub-Tab_E_Quick'!B$21:Q$24,16,0),IF(AM$62="ohne E2",VLOOKUP(E64,'Sub-Tab_E_Quick'!B$36:Q$39,16,0),IF(AM$62="ohne E1",VLOOKUP(E64,'Sub-Tab_E_Quick'!B$51:Q$54,16,0),0)))))</f>
        <v>0</v>
      </c>
      <c r="N64" s="93">
        <f ca="1">IF(AND($AS$63="ja",$AP$63="E1-E2"),VLOOKUP($F64,'Sub-Tab_E_Quick'!$C$66:$Q$69,15,0),IF(AND($AS$63="ja",$AP$63="E1-E3"),VLOOKUP($F64,'Sub-Tab_E_Quick'!$C$74:$Q$77,15,0),IF(AND($AS$63="ja",$AP$63="E1-E4"),VLOOKUP($F64,'Sub-Tab_E_Quick'!$C$82:$Q$85,15,0),IF(AND($AS$63="ja",$AP$63="E2-E3"),VLOOKUP($F64,'Sub-Tab_E_Quick'!$C$90:$Q$93,15,0),IF(AND($AS$63="ja",$AP$63="E2-E4"),VLOOKUP($F64,'Sub-Tab_E_Quick'!$C$98:$Q$101,15,0),IF(AND($AS$63="ja",$AP$63="E3-E4"),VLOOKUP($F64,'Sub-Tab_E_Quick'!$C$106:$Q$109,15,0),0))))))</f>
        <v>0</v>
      </c>
      <c r="O64" s="93">
        <f ca="1">IF(AND($AS$64="ja",$AP$64="E1-E2"),VLOOKUP($F64,'Sub-Tab_E_Quick'!$C$66:$Q$69,15,0),IF(AND($AS$64="ja",$AP$64="E1-E3"),VLOOKUP($F64,'Sub-Tab_E_Quick'!$C$74:$Q$77,15,0),IF(AND($AS$64="ja",$AP$64="E1-E4"),VLOOKUP($F64,'Sub-Tab_E_Quick'!$C$82:$Q$85,15,0),IF(AND($AS$64="ja",$AP$64="E2-E3"),VLOOKUP($F64,'Sub-Tab_E_Quick'!$C$90:$Q$93,15,0),IF(AND($AS$64="ja",$AP$64="E2-E4"),VLOOKUP($F64,'Sub-Tab_E_Quick'!$C$98:$Q$101,15,0),IF(AND($AS$64="ja",$AP$64="E3-E4"),VLOOKUP($F64,'Sub-Tab_E_Quick'!$C$106:$Q$109,15,0),0))))))</f>
        <v>0</v>
      </c>
      <c r="P64" s="93">
        <f ca="1">0.00072/RANK(I64,I$63:I$66,0)</f>
        <v>2.4000000000000001E-4</v>
      </c>
      <c r="Q64" s="93">
        <f ca="1">0.000072/RANK(G64,G$63:G$66,0)</f>
        <v>2.4000000000000001E-5</v>
      </c>
      <c r="R64" s="93">
        <f ca="1">J64+SUM(L64:Q64)</f>
        <v>2.000264</v>
      </c>
      <c r="S64" s="92">
        <f ca="1">RANK(R64,R63:R66,0)</f>
        <v>3</v>
      </c>
      <c r="T64" s="93">
        <f ca="1">IF(AND($BB$63="ja",$AY$63="E1-E2"),VLOOKUP($F64,'Sub-Tab_E_Quick'!$C$66:$Q$69,15,0),IF(AND($BB$63="ja",$AY$63="E1-E3"),VLOOKUP($F64,'Sub-Tab_E_Quick'!$C$74:$Q$77,15,0),IF(AND($BB$63="ja",$AY$63="E1-E4"),VLOOKUP($F64,'Sub-Tab_E_Quick'!$C$82:$Q$85,15,0),IF(AND($BB$63="ja",$AY$63="E2-E3"),VLOOKUP($F64,'Sub-Tab_E_Quick'!$C$90:$Q$93,15,0),IF(AND($BB$63="ja",$AY$63="E2-E4"),VLOOKUP($F64,'Sub-Tab_E_Quick'!$C$98:$Q$101,15,0),IF(AND($BB$63="ja",$AY$63="E3-E4"),VLOOKUP($F64,'Sub-Tab_E_Quick'!$C$106:$Q$109,15,0),0))))))/1000</f>
        <v>0</v>
      </c>
      <c r="U64" s="93">
        <f ca="1">IF(AND($AZ$64="ja",$AY$64="E1-E2"),VLOOKUP($F64,'Sub-Tab_E_Quick'!$C$66:$Q$69,15,0),IF(AND($AZ$64="ja",$AY$64="E1-E3"),VLOOKUP($F64,'Sub-Tab_E_Quick'!$C$74:$Q$77,15,0),IF(AND($AZ$64="ja",$AY$64="E1-E4"),VLOOKUP($F64,'Sub-Tab_E_Quick'!$C$82:$Q$85,15,0),IF(AND($AZ$64="ja",$AY$64="E2-E3"),VLOOKUP($F64,'Sub-Tab_E_Quick'!$C$90:$Q$93,15,0),IF(AND($AZ$64="ja",$AY$64="E2-E4"),VLOOKUP($F64,'Sub-Tab_E_Quick'!$C$98:$Q$101,15,0),IF(AND($AZ$64="ja",$AY$64="E3-E4"),VLOOKUP($F64,'Sub-Tab_E_Quick'!$C$106:$Q$109,15,0),0))))))/1000</f>
        <v>0</v>
      </c>
      <c r="V64" s="93">
        <f ca="1">R64+T64+U64</f>
        <v>2.000264</v>
      </c>
      <c r="W64" s="92">
        <f ca="1">RANK(V64,V63:V66,0)</f>
        <v>3</v>
      </c>
      <c r="X64" s="94">
        <f>VLOOKUP(E64,'Gen-Tab_Quick'!$T$3:$V$26,3,0)</f>
        <v>17</v>
      </c>
      <c r="Y64" s="93">
        <f>0.00000072/RANK(X64,X$63:X$66,0)</f>
        <v>3.5999999999999999E-7</v>
      </c>
      <c r="Z64" s="93">
        <f ca="1">L64+M64+N64+O64+P64+Q64+Y64</f>
        <v>2.6436E-4</v>
      </c>
      <c r="AA64" s="93">
        <f ca="1">J64+L64+M64+N64+O64+P64+Q64+T64+Y64</f>
        <v>2.0002643599999996</v>
      </c>
      <c r="AB64" s="92">
        <f ca="1">RANK(AA64,AA63:AA66,0)</f>
        <v>3</v>
      </c>
      <c r="AC64" s="93">
        <f ca="1">L64+M64+N64+O64+Y64</f>
        <v>3.5999999999999999E-7</v>
      </c>
      <c r="AD64" s="95" t="str">
        <f ca="1">IF(AC64&gt;0.2,"1)",IF(AND(AC64&gt;0.02,AC64&lt;0.2),"2)",IF(AND(AC64&gt;0.002,AC64&lt;0.02),"3)",IF(AND(AC64&lt;0.002,S$67=1),"4)",IF(AND(AC64&lt;0.002,S$67=9,S64=1),"5)",IF(AND(AC64&lt;0.002,S$67=9,S64=3),"5)",""))))))</f>
        <v/>
      </c>
      <c r="AE64" s="95" t="str">
        <f ca="1">IF(AC64&gt;0.2,"1)",IF(AND(AC64&gt;0.02,AC64&lt;0.2),"2)",IF(AND(AC64&gt;0.002,AC64&lt;0.02),"3)",IF(AND(AC64&lt;0.002,S$67=16,S64=2),"4)",IF(AND(AC64&lt;0.002,S$67=18,S64=3),"4)",IF(AND(AC64&lt;0.002,S$67=12,S64=1),"4)",""))))))</f>
        <v/>
      </c>
      <c r="AF64" s="95" t="str">
        <f ca="1">IF(AND(AC64&lt;0.002,S$67=4,S64=1),"6)",IF(AND(AC64&lt;0.002,S$67=8,S64=2),"6)",""))</f>
        <v/>
      </c>
      <c r="AG64" s="95" t="str">
        <f ca="1">IF(AF64="6)",AF64,IF((T64+U64)&gt;0,"3)",IF(AD64="",AE64,AD64)))</f>
        <v/>
      </c>
      <c r="AH64" s="95" t="str">
        <f ca="1">CONCATENATE(AB64,"E")</f>
        <v>3E</v>
      </c>
      <c r="AI64" s="96" t="str">
        <f>F64</f>
        <v>Slowakei</v>
      </c>
      <c r="AJ64" s="97">
        <f ca="1">3-COUNTIF(K70,0)-COUNTIF(K73,0)-COUNTIF(K75,0)</f>
        <v>3</v>
      </c>
      <c r="AK64" s="705"/>
      <c r="AM64" s="19" t="str">
        <f ca="1">IF(AND(J63=J64,J63&lt;&gt;J65,J63&lt;&gt;J66),"E1-E2",IF(AND(J64=J65,J64&lt;&gt;J66,J64&lt;&gt;J63),"E2-E3",IF(AND(J64=J66,J64&lt;&gt;J65,J64&lt;&gt;J63),"E2-E4","OK")))</f>
        <v>OK</v>
      </c>
      <c r="AN64" s="98">
        <f ca="1">MATCH(AM64,AM$63:AM$66,0)</f>
        <v>1</v>
      </c>
      <c r="AO64" s="82" t="str">
        <f ca="1">AM64</f>
        <v>OK</v>
      </c>
      <c r="AP64" s="46" t="str">
        <f ca="1">IF(AN67&lt;5,VLOOKUP(1,AN$63:AO$66,2,0),IF(AN67&gt;7,VLOOKUP(3,AN$63:AO$66,2,0),VLOOKUP(2,AN$63:AO$66,2,0)))</f>
        <v>OK</v>
      </c>
      <c r="AQ64" s="19">
        <f ca="1">IF(AP64="OK",0,VLOOKUP(AP64,'Gen-Tab_Quick'!F$3:G$99,2,0))</f>
        <v>0</v>
      </c>
      <c r="AR64" s="79" t="s">
        <v>303</v>
      </c>
      <c r="AS64" s="79">
        <f ca="1">IF(AQ64=0,0,IF(VLOOKUP(AQ64,Quicktipp!B$3:K$48,10,0)="X","nein","ja"))</f>
        <v>0</v>
      </c>
      <c r="AU64" s="705"/>
      <c r="AV64" s="19" t="str">
        <f ca="1">IF(AND(S63=S64,S63&lt;&gt;S65,S63&lt;&gt;S66),"E1-E2",IF(AND(S64=S65,S64&lt;&gt;S66,S64&lt;&gt;S63),"E2-E3",IF(AND(S64=S66,S64&lt;&gt;S65,S64&lt;&gt;S63),"E2-E4","OK")))</f>
        <v>OK</v>
      </c>
      <c r="AW64" s="98">
        <f ca="1">MATCH(AV64,AV$63:AV$66,0)</f>
        <v>1</v>
      </c>
      <c r="AX64" s="82" t="str">
        <f ca="1">AV64</f>
        <v>OK</v>
      </c>
      <c r="AY64" s="46" t="str">
        <f ca="1">IF(AW67&lt;5,VLOOKUP(1,AW$63:AX$66,2,0),IF(AW67&gt;7,VLOOKUP(3,AW$63:AX$66,2,0),VLOOKUP(2,AW$63:AX$66,2,0)))</f>
        <v>OK</v>
      </c>
      <c r="AZ64" s="19">
        <f ca="1">IF(AY64="OK",0,VLOOKUP(AY64,'Gen-Tab_Quick'!F$3:G$99,2,0))</f>
        <v>0</v>
      </c>
      <c r="BA64" s="79" t="s">
        <v>303</v>
      </c>
      <c r="BB64" s="79">
        <f ca="1">IF(AZ64=0,0,IF(VLOOKUP(AZ64,Quicktipp!B$3:K$48,10,0)="X","nein","ja"))</f>
        <v>0</v>
      </c>
    </row>
    <row r="65" spans="2:59" ht="13.15" x14ac:dyDescent="0.35">
      <c r="D65" s="79">
        <f ca="1">AB65</f>
        <v>4</v>
      </c>
      <c r="E65" s="90" t="s">
        <v>481</v>
      </c>
      <c r="F65" s="91" t="str">
        <f>VLOOKUP(E65,'Gen-Tab_Quick'!$Q$3:$S$26,3,0)</f>
        <v>Rumänien</v>
      </c>
      <c r="G65" s="79">
        <f ca="1">SUMIF($E$70:$E$75,F65,$G$70:$G$75)+SUMIF($F$70:$F$75,F65,$I$70:$I$75)</f>
        <v>3</v>
      </c>
      <c r="H65" s="79">
        <f ca="1">SUMIF($E$70:$E$75,F65,$I$70:$I$75)+SUMIF($F$70:$F$75,F65,$G$70:$G$75)</f>
        <v>10</v>
      </c>
      <c r="I65" s="79">
        <f ca="1">G65-H65</f>
        <v>-7</v>
      </c>
      <c r="J65" s="79">
        <f ca="1">SUMIF($E$70:$E$75,F65,$M$70:$M$75)+SUMIF($F$70:$F$75,F65,$N$70:$N$75)</f>
        <v>1</v>
      </c>
      <c r="K65" s="92">
        <f ca="1">RANK(J65,J63:J66,0)</f>
        <v>4</v>
      </c>
      <c r="L65" s="93">
        <f ca="1">VLOOKUP(F65,'Sub-Tab_E_Quick'!C$120:Q$123,15,0)</f>
        <v>0</v>
      </c>
      <c r="M65" s="93">
        <f ca="1">IF(OR(AO$62="nein",AO$62="nicht notwendig"),0,IF(AM$62="ohne E4",VLOOKUP(E65,'Sub-Tab_E_Quick'!B$6:Q$9,16,0),IF(AM$62="ohne E3",VLOOKUP(E65,'Sub-Tab_E_Quick'!B$21:Q$24,16,0),IF(AM$62="ohne E2",VLOOKUP(E65,'Sub-Tab_E_Quick'!B$36:Q$39,16,0),IF(AM$62="ohne E1",VLOOKUP(E65,'Sub-Tab_E_Quick'!B$51:Q$54,16,0),0)))))</f>
        <v>0</v>
      </c>
      <c r="N65" s="93">
        <f ca="1">IF(AND($AS$63="ja",$AP$63="E1-E2"),VLOOKUP($F65,'Sub-Tab_E_Quick'!$C$66:$Q$69,15,0),IF(AND($AS$63="ja",$AP$63="E1-E3"),VLOOKUP($F65,'Sub-Tab_E_Quick'!$C$74:$Q$77,15,0),IF(AND($AS$63="ja",$AP$63="E1-E4"),VLOOKUP($F65,'Sub-Tab_E_Quick'!$C$82:$Q$85,15,0),IF(AND($AS$63="ja",$AP$63="E2-E3"),VLOOKUP($F65,'Sub-Tab_E_Quick'!$C$90:$Q$93,15,0),IF(AND($AS$63="ja",$AP$63="E2-E4"),VLOOKUP($F65,'Sub-Tab_E_Quick'!$C$98:$Q$101,15,0),IF(AND($AS$63="ja",$AP$63="E3-E4"),VLOOKUP($F65,'Sub-Tab_E_Quick'!$C$106:$Q$109,15,0),0))))))</f>
        <v>0</v>
      </c>
      <c r="O65" s="93">
        <f ca="1">IF(AND($AS$64="ja",$AP$64="E1-E2"),VLOOKUP($F65,'Sub-Tab_E_Quick'!$C$66:$Q$69,15,0),IF(AND($AS$64="ja",$AP$64="E1-E3"),VLOOKUP($F65,'Sub-Tab_E_Quick'!$C$74:$Q$77,15,0),IF(AND($AS$64="ja",$AP$64="E1-E4"),VLOOKUP($F65,'Sub-Tab_E_Quick'!$C$82:$Q$85,15,0),IF(AND($AS$64="ja",$AP$64="E2-E3"),VLOOKUP($F65,'Sub-Tab_E_Quick'!$C$90:$Q$93,15,0),IF(AND($AS$64="ja",$AP$64="E2-E4"),VLOOKUP($F65,'Sub-Tab_E_Quick'!$C$98:$Q$101,15,0),IF(AND($AS$64="ja",$AP$64="E3-E4"),VLOOKUP($F65,'Sub-Tab_E_Quick'!$C$106:$Q$109,15,0),0))))))</f>
        <v>0</v>
      </c>
      <c r="P65" s="93">
        <f ca="1">0.00072/RANK(I65,I$63:I$66,0)</f>
        <v>1.8000000000000001E-4</v>
      </c>
      <c r="Q65" s="93">
        <f ca="1">0.000072/RANK(G65,G$63:G$66,0)</f>
        <v>1.8E-5</v>
      </c>
      <c r="R65" s="93">
        <f ca="1">J65+SUM(L65:Q65)</f>
        <v>1.0001979999999999</v>
      </c>
      <c r="S65" s="92">
        <f ca="1">RANK(R65,R63:R66,0)</f>
        <v>4</v>
      </c>
      <c r="T65" s="93">
        <f ca="1">IF(AND($BB$63="ja",$AY$63="E1-E2"),VLOOKUP($F65,'Sub-Tab_E_Quick'!$C$66:$Q$69,15,0),IF(AND($BB$63="ja",$AY$63="E1-E3"),VLOOKUP($F65,'Sub-Tab_E_Quick'!$C$74:$Q$77,15,0),IF(AND($BB$63="ja",$AY$63="E1-E4"),VLOOKUP($F65,'Sub-Tab_E_Quick'!$C$82:$Q$85,15,0),IF(AND($BB$63="ja",$AY$63="E2-E3"),VLOOKUP($F65,'Sub-Tab_E_Quick'!$C$90:$Q$93,15,0),IF(AND($BB$63="ja",$AY$63="E2-E4"),VLOOKUP($F65,'Sub-Tab_E_Quick'!$C$98:$Q$101,15,0),IF(AND($BB$63="ja",$AY$63="E3-E4"),VLOOKUP($F65,'Sub-Tab_E_Quick'!$C$106:$Q$109,15,0),0))))))/1000</f>
        <v>0</v>
      </c>
      <c r="U65" s="93">
        <f ca="1">IF(AND($AZ$64="ja",$AY$64="E1-E2"),VLOOKUP($F65,'Sub-Tab_E_Quick'!$C$66:$Q$69,15,0),IF(AND($AZ$64="ja",$AY$64="E1-E3"),VLOOKUP($F65,'Sub-Tab_E_Quick'!$C$74:$Q$77,15,0),IF(AND($AZ$64="ja",$AY$64="E1-E4"),VLOOKUP($F65,'Sub-Tab_E_Quick'!$C$82:$Q$85,15,0),IF(AND($AZ$64="ja",$AY$64="E2-E3"),VLOOKUP($F65,'Sub-Tab_E_Quick'!$C$90:$Q$93,15,0),IF(AND($AZ$64="ja",$AY$64="E2-E4"),VLOOKUP($F65,'Sub-Tab_E_Quick'!$C$98:$Q$101,15,0),IF(AND($AZ$64="ja",$AY$64="E3-E4"),VLOOKUP($F65,'Sub-Tab_E_Quick'!$C$106:$Q$109,15,0),0))))))/1000</f>
        <v>0</v>
      </c>
      <c r="V65" s="93">
        <f ca="1">R65+T65+U65</f>
        <v>1.0001979999999999</v>
      </c>
      <c r="W65" s="92">
        <f ca="1">RANK(V65,V63:V66,0)</f>
        <v>4</v>
      </c>
      <c r="X65" s="94">
        <f>VLOOKUP(E65,'Gen-Tab_Quick'!$T$3:$V$26,3,0)</f>
        <v>9</v>
      </c>
      <c r="Y65" s="93">
        <f>0.00000072/RANK(X65,X$63:X$66,0)</f>
        <v>2.3999999999999998E-7</v>
      </c>
      <c r="Z65" s="93">
        <f ca="1">L65+M65+N65+O65+P65+Q65+Y65</f>
        <v>1.9824000000000003E-4</v>
      </c>
      <c r="AA65" s="93">
        <f ca="1">J65+L65+M65+N65+O65+P65+Q65+T65+Y65</f>
        <v>1.0001982400000002</v>
      </c>
      <c r="AB65" s="92">
        <f ca="1">RANK(AA65,AA63:AA66,0)</f>
        <v>4</v>
      </c>
      <c r="AC65" s="93">
        <f ca="1">L65+M65+N65+O65+Y65</f>
        <v>2.3999999999999998E-7</v>
      </c>
      <c r="AD65" s="95" t="str">
        <f ca="1">IF(AC65&gt;0.2,"1)",IF(AND(AC65&gt;0.02,AC65&lt;0.2),"2)",IF(AND(AC65&gt;0.002,AC65&lt;0.02),"3)",IF(AND(AC65&lt;0.002,S$67=1),"4)",IF(AND(AC65&lt;0.002,S$67=9,S65=1),"5)",IF(AND(AC65&lt;0.002,S$67=9,S65=3),"5)",""))))))</f>
        <v/>
      </c>
      <c r="AE65" s="95" t="str">
        <f ca="1">IF(AC65&gt;0.2,"1)",IF(AND(AC65&gt;0.02,AC65&lt;0.2),"2)",IF(AND(AC65&gt;0.002,AC65&lt;0.02),"3)",IF(AND(AC65&lt;0.002,S$67=16,S65=2),"4)",IF(AND(AC65&lt;0.002,S$67=18,S65=3),"4)",IF(AND(AC65&lt;0.002,S$67=12,S65=1),"4)",""))))))</f>
        <v/>
      </c>
      <c r="AF65" s="95" t="str">
        <f ca="1">IF(AND(AC65&lt;0.002,S$67=4,S65=1),"6)",IF(AND(AC65&lt;0.002,S$67=8,S65=2),"6)",""))</f>
        <v/>
      </c>
      <c r="AG65" s="95" t="str">
        <f ca="1">IF(AF65="6)",AF65,IF((T65+U65)&gt;0,"3)",IF(AD65="",AE65,AD65)))</f>
        <v/>
      </c>
      <c r="AH65" s="95" t="str">
        <f ca="1">CONCATENATE(AB65,"E")</f>
        <v>4E</v>
      </c>
      <c r="AI65" s="96" t="str">
        <f>F65</f>
        <v>Rumänien</v>
      </c>
      <c r="AJ65" s="97">
        <f ca="1">3-COUNTIF(K71,0)-COUNTIF(K72,0)-COUNTIF(K75,0)</f>
        <v>3</v>
      </c>
      <c r="AK65" s="705"/>
      <c r="AM65" s="19" t="str">
        <f ca="1">IF(AND(J63=J65,J63&lt;&gt;J64,J63&lt;&gt;J66),"E1-E3",IF(AND(J64=J65,J64&lt;&gt;J66,J64&lt;&gt;J63),"E2-E3",IF(AND(J65=J66,J65&lt;&gt;J63,J65&lt;&gt;J64),"E3-E4","OK")))</f>
        <v>OK</v>
      </c>
      <c r="AN65" s="98">
        <f ca="1">MATCH(AM65,AM$63:AM$66,0)</f>
        <v>1</v>
      </c>
      <c r="AO65" s="82" t="str">
        <f ca="1">AM65</f>
        <v>OK</v>
      </c>
      <c r="AU65" s="705"/>
      <c r="AV65" s="19" t="str">
        <f ca="1">IF(AND(S63=S65,S63&lt;&gt;S64,S63&lt;&gt;S66),"E1-E3",IF(AND(S64=S65,S64&lt;&gt;S66,S64&lt;&gt;S63),"E2-E3",IF(AND(S65=S66,S65&lt;&gt;S63,S65&lt;&gt;S64),"E3-E4","OK")))</f>
        <v>OK</v>
      </c>
      <c r="AW65" s="98">
        <f ca="1">MATCH(AV65,AV$63:AV$66,0)</f>
        <v>1</v>
      </c>
      <c r="AX65" s="82" t="str">
        <f ca="1">AV65</f>
        <v>OK</v>
      </c>
    </row>
    <row r="66" spans="2:59" ht="13.15" x14ac:dyDescent="0.35">
      <c r="D66" s="79">
        <f ca="1">AB66</f>
        <v>2</v>
      </c>
      <c r="E66" s="90" t="s">
        <v>482</v>
      </c>
      <c r="F66" s="91" t="str">
        <f>VLOOKUP(E66,'Gen-Tab_Quick'!$Q$3:$S$26,3,0)</f>
        <v>Ukraine</v>
      </c>
      <c r="G66" s="79">
        <f ca="1">SUMIF($E$70:$E$75,F66,$G$70:$G$75)+SUMIF($F$70:$F$75,F66,$I$70:$I$75)</f>
        <v>11</v>
      </c>
      <c r="H66" s="79">
        <f ca="1">SUMIF($E$70:$E$75,F66,$I$70:$I$75)+SUMIF($F$70:$F$75,F66,$G$70:$G$75)</f>
        <v>7</v>
      </c>
      <c r="I66" s="79">
        <f ca="1">G66-H66</f>
        <v>4</v>
      </c>
      <c r="J66" s="79">
        <f ca="1">SUMIF($E$70:$E$75,F66,$M$70:$M$75)+SUMIF($F$70:$F$75,F66,$N$70:$N$75)</f>
        <v>6</v>
      </c>
      <c r="K66" s="92">
        <f ca="1">RANK(J66,J63:J66,0)</f>
        <v>2</v>
      </c>
      <c r="L66" s="99">
        <f ca="1">VLOOKUP(F66,'Sub-Tab_E_Quick'!C$120:Q$123,15,0)</f>
        <v>0</v>
      </c>
      <c r="M66" s="99">
        <f ca="1">IF(OR(AO$62="nein",AO$62="nicht notwendig"),0,IF(AM$62="ohne E4",VLOOKUP(E66,'Sub-Tab_E_Quick'!B$6:Q$9,16,0),IF(AM$62="ohne E3",VLOOKUP(E66,'Sub-Tab_E_Quick'!B$21:Q$24,16,0),IF(AM$62="ohne E2",VLOOKUP(E66,'Sub-Tab_E_Quick'!B$36:Q$39,16,0),IF(AM$62="ohne E1",VLOOKUP(E66,'Sub-Tab_E_Quick'!B$51:Q$54,16,0),0)))))</f>
        <v>0</v>
      </c>
      <c r="N66" s="99">
        <f ca="1">IF(AND($AS$63="ja",$AP$63="E1-E2"),VLOOKUP($F66,'Sub-Tab_E_Quick'!$C$66:$Q$69,15,0),IF(AND($AS$63="ja",$AP$63="E1-E3"),VLOOKUP($F66,'Sub-Tab_E_Quick'!$C$74:$Q$77,15,0),IF(AND($AS$63="ja",$AP$63="E1-E4"),VLOOKUP($F66,'Sub-Tab_E_Quick'!$C$82:$Q$85,15,0),IF(AND($AS$63="ja",$AP$63="E2-E3"),VLOOKUP($F66,'Sub-Tab_E_Quick'!$C$90:$Q$93,15,0),IF(AND($AS$63="ja",$AP$63="E2-E4"),VLOOKUP($F66,'Sub-Tab_E_Quick'!$C$98:$Q$101,15,0),IF(AND($AS$63="ja",$AP$63="E3-E4"),VLOOKUP($F66,'Sub-Tab_E_Quick'!$C$106:$Q$109,15,0),0))))))</f>
        <v>0</v>
      </c>
      <c r="O66" s="99">
        <f ca="1">IF(AND($AS$64="ja",$AP$64="E1-E2"),VLOOKUP($F66,'Sub-Tab_E_Quick'!$C$66:$Q$69,15,0),IF(AND($AS$64="ja",$AP$64="E1-E3"),VLOOKUP($F66,'Sub-Tab_E_Quick'!$C$74:$Q$77,15,0),IF(AND($AS$64="ja",$AP$64="E1-E4"),VLOOKUP($F66,'Sub-Tab_E_Quick'!$C$82:$Q$85,15,0),IF(AND($AS$64="ja",$AP$64="E2-E3"),VLOOKUP($F66,'Sub-Tab_E_Quick'!$C$90:$Q$93,15,0),IF(AND($AS$64="ja",$AP$64="E2-E4"),VLOOKUP($F66,'Sub-Tab_E_Quick'!$C$98:$Q$101,15,0),IF(AND($AS$64="ja",$AP$64="E3-E4"),VLOOKUP($F66,'Sub-Tab_E_Quick'!$C$106:$Q$109,15,0),0))))))</f>
        <v>0</v>
      </c>
      <c r="P66" s="99">
        <f ca="1">0.00072/RANK(I66,I$63:I$66,0)</f>
        <v>3.6000000000000002E-4</v>
      </c>
      <c r="Q66" s="99">
        <f ca="1">0.000072/RANK(G66,G$63:G$66,0)</f>
        <v>3.6000000000000001E-5</v>
      </c>
      <c r="R66" s="99">
        <f ca="1">J66+SUM(L66:Q66)</f>
        <v>6.0003960000000003</v>
      </c>
      <c r="S66" s="100">
        <f ca="1">RANK(R66,R63:R66,0)</f>
        <v>2</v>
      </c>
      <c r="T66" s="99">
        <f ca="1">IF(AND($BB$63="ja",$AY$63="E1-E2"),VLOOKUP($F66,'Sub-Tab_E_Quick'!$C$66:$Q$69,15,0),IF(AND($BB$63="ja",$AY$63="E1-E3"),VLOOKUP($F66,'Sub-Tab_E_Quick'!$C$74:$Q$77,15,0),IF(AND($BB$63="ja",$AY$63="E1-E4"),VLOOKUP($F66,'Sub-Tab_E_Quick'!$C$82:$Q$85,15,0),IF(AND($BB$63="ja",$AY$63="E2-E3"),VLOOKUP($F66,'Sub-Tab_E_Quick'!$C$90:$Q$93,15,0),IF(AND($BB$63="ja",$AY$63="E2-E4"),VLOOKUP($F66,'Sub-Tab_E_Quick'!$C$98:$Q$101,15,0),IF(AND($BB$63="ja",$AY$63="E3-E4"),VLOOKUP($F66,'Sub-Tab_E_Quick'!$C$106:$Q$109,15,0),0))))))/1000</f>
        <v>0</v>
      </c>
      <c r="U66" s="99">
        <f ca="1">IF(AND($AZ$64="ja",$AY$64="E1-E2"),VLOOKUP($F66,'Sub-Tab_E_Quick'!$C$66:$Q$69,15,0),IF(AND($AZ$64="ja",$AY$64="E1-E3"),VLOOKUP($F66,'Sub-Tab_E_Quick'!$C$74:$Q$77,15,0),IF(AND($AZ$64="ja",$AY$64="E1-E4"),VLOOKUP($F66,'Sub-Tab_E_Quick'!$C$82:$Q$85,15,0),IF(AND($AZ$64="ja",$AY$64="E2-E3"),VLOOKUP($F66,'Sub-Tab_E_Quick'!$C$90:$Q$93,15,0),IF(AND($AZ$64="ja",$AY$64="E2-E4"),VLOOKUP($F66,'Sub-Tab_E_Quick'!$C$98:$Q$101,15,0),IF(AND($AZ$64="ja",$AY$64="E3-E4"),VLOOKUP($F66,'Sub-Tab_E_Quick'!$C$106:$Q$109,15,0),0))))))/1000</f>
        <v>0</v>
      </c>
      <c r="V66" s="99">
        <f ca="1">R66+T66+U66</f>
        <v>6.0003960000000003</v>
      </c>
      <c r="W66" s="100">
        <f ca="1">RANK(V66,V63:V66,0)</f>
        <v>2</v>
      </c>
      <c r="X66" s="101">
        <f>VLOOKUP(E66,'Gen-Tab_Quick'!$T$3:$V$26,3,0)</f>
        <v>23</v>
      </c>
      <c r="Y66" s="99">
        <f>0.00000072/RANK(X66,X$63:X$66,0)</f>
        <v>7.1999999999999999E-7</v>
      </c>
      <c r="Z66" s="99">
        <f ca="1">L66+M66+N66+O66+P66+Q66+Y66</f>
        <v>3.9672000000000004E-4</v>
      </c>
      <c r="AA66" s="99">
        <f ca="1">J66+L66+M66+N66+O66+P66+Q66+T66+Y66</f>
        <v>6.0003967199999995</v>
      </c>
      <c r="AB66" s="100">
        <f ca="1">RANK(AA66,AA63:AA66,0)</f>
        <v>2</v>
      </c>
      <c r="AC66" s="93">
        <f ca="1">L66+M66+N66+O66+Y66</f>
        <v>7.1999999999999999E-7</v>
      </c>
      <c r="AD66" s="95" t="str">
        <f ca="1">IF(AC66&gt;0.2,"1)",IF(AND(AC66&gt;0.02,AC66&lt;0.2),"2)",IF(AND(AC66&gt;0.002,AC66&lt;0.02),"3)",IF(AND(AC66&lt;0.002,S$67=1),"4)",IF(AND(AC66&lt;0.002,S$67=9,S66=1),"5)",IF(AND(AC66&lt;0.002,S$67=9,S66=3),"5)",""))))))</f>
        <v/>
      </c>
      <c r="AE66" s="95" t="str">
        <f ca="1">IF(AC66&gt;0.2,"1)",IF(AND(AC66&gt;0.02,AC66&lt;0.2),"2)",IF(AND(AC66&gt;0.002,AC66&lt;0.02),"3)",IF(AND(AC66&lt;0.002,S$67=16,S66=2),"4)",IF(AND(AC66&lt;0.002,S$67=18,S66=3),"4)",IF(AND(AC66&lt;0.002,S$67=12,S66=1),"4)",""))))))</f>
        <v/>
      </c>
      <c r="AF66" s="95" t="str">
        <f ca="1">IF(AND(AC66&lt;0.002,S$67=4,S66=1),"6)",IF(AND(AC66&lt;0.002,S$67=8,S66=2),"6)",""))</f>
        <v/>
      </c>
      <c r="AG66" s="95" t="str">
        <f ca="1">IF(AF66="6)",AF66,IF((T66+U66)&gt;0,"3)",IF(AD66="",AE66,AD66)))</f>
        <v/>
      </c>
      <c r="AH66" s="95" t="str">
        <f ca="1">CONCATENATE(AB66,"E")</f>
        <v>2E</v>
      </c>
      <c r="AI66" s="96" t="str">
        <f>F66</f>
        <v>Ukraine</v>
      </c>
      <c r="AJ66" s="102">
        <f ca="1">3-COUNTIF(K71,0)-COUNTIF(K73,0)-COUNTIF(K74,0)</f>
        <v>3</v>
      </c>
      <c r="AK66" s="705"/>
      <c r="AM66" s="19" t="str">
        <f ca="1">IF(AND(J63=J66,J63&lt;&gt;J64,J63&lt;&gt;J65),"E1-E4",IF(AND(J64=J66,J64&lt;&gt;J65,J64&lt;&gt;J63),"E2-E4",IF(AND(J65=J66,J65&lt;&gt;J63,J65&lt;&gt;J64),"E3-E4","OK")))</f>
        <v>OK</v>
      </c>
      <c r="AN66" s="103">
        <f ca="1">MATCH(AM66,AM$63:AM$66,0)</f>
        <v>1</v>
      </c>
      <c r="AO66" s="82" t="str">
        <f ca="1">AM66</f>
        <v>OK</v>
      </c>
      <c r="AU66" s="705"/>
      <c r="AV66" s="19" t="str">
        <f ca="1">IF(AND(S63=S66,S63&lt;&gt;S64,S63&lt;&gt;S65),"E1-E4",IF(AND(S64=S66,S64&lt;&gt;S65,S64&lt;&gt;S63),"E2-E4",IF(AND(S65=S66,S65&lt;&gt;S63,S65&lt;&gt;S64),"E3-E4","OK")))</f>
        <v>OK</v>
      </c>
      <c r="AW66" s="103">
        <f ca="1">MATCH(AV66,AV$63:AV$66,0)</f>
        <v>1</v>
      </c>
      <c r="AX66" s="82" t="str">
        <f ca="1">AV66</f>
        <v>OK</v>
      </c>
    </row>
    <row r="67" spans="2:59" ht="13.15" x14ac:dyDescent="0.35">
      <c r="E67" s="104"/>
      <c r="L67" s="93">
        <f t="shared" ref="L67:Q67" ca="1" si="16">SUM(L63:L66)</f>
        <v>0</v>
      </c>
      <c r="M67" s="93">
        <f t="shared" ca="1" si="16"/>
        <v>0</v>
      </c>
      <c r="N67" s="93">
        <f t="shared" ca="1" si="16"/>
        <v>0</v>
      </c>
      <c r="O67" s="93">
        <f t="shared" ca="1" si="16"/>
        <v>0</v>
      </c>
      <c r="P67" s="93">
        <f t="shared" ca="1" si="16"/>
        <v>1.5E-3</v>
      </c>
      <c r="Q67" s="93">
        <f t="shared" ca="1" si="16"/>
        <v>1.5000000000000001E-4</v>
      </c>
      <c r="R67" s="93"/>
      <c r="S67" s="93">
        <f ca="1">S63*S64*S65*S66</f>
        <v>24</v>
      </c>
      <c r="T67" s="93"/>
      <c r="U67" s="93"/>
      <c r="V67" s="93"/>
      <c r="W67" s="93">
        <f ca="1">W63*W64*W65*W66</f>
        <v>24</v>
      </c>
      <c r="X67" s="93"/>
      <c r="Y67" s="93">
        <f>SUM(Y63:Y66)</f>
        <v>1.5E-6</v>
      </c>
      <c r="Z67" s="93"/>
      <c r="AA67" s="105"/>
      <c r="AB67" s="79">
        <f ca="1">SUM(AB63:AB66)</f>
        <v>10</v>
      </c>
      <c r="AJ67" s="97">
        <f ca="1">SUM(AJ63:AJ66)</f>
        <v>12</v>
      </c>
      <c r="AK67" s="106"/>
      <c r="AN67" s="82">
        <f ca="1">SUM(AN63:AN66)</f>
        <v>4</v>
      </c>
      <c r="AU67" s="106"/>
      <c r="AW67" s="82">
        <f ca="1">SUM(AW63:AW66)</f>
        <v>4</v>
      </c>
    </row>
    <row r="68" spans="2:59" ht="13.15" x14ac:dyDescent="0.35">
      <c r="M68" s="105"/>
      <c r="N68" s="105"/>
      <c r="O68" s="105"/>
      <c r="P68" s="105"/>
      <c r="Q68" s="105"/>
      <c r="R68" s="105"/>
      <c r="S68" s="93"/>
      <c r="T68" s="93"/>
      <c r="U68" s="93"/>
      <c r="V68" s="93"/>
      <c r="W68" s="93"/>
      <c r="X68" s="105"/>
      <c r="Y68" s="105"/>
      <c r="Z68" s="105"/>
      <c r="AA68" s="105"/>
      <c r="AJ68" s="105"/>
      <c r="AK68" s="106"/>
      <c r="AU68" s="106"/>
    </row>
    <row r="69" spans="2:59" ht="13.15" x14ac:dyDescent="0.35">
      <c r="G69" s="91"/>
      <c r="H69" s="91"/>
      <c r="J69" s="84"/>
      <c r="L69" s="84"/>
      <c r="M69" s="91"/>
      <c r="N69" s="91"/>
      <c r="O69" s="91"/>
      <c r="P69" s="91"/>
      <c r="Q69" s="91"/>
      <c r="R69" s="91"/>
      <c r="S69" s="91"/>
      <c r="T69" s="91"/>
      <c r="U69" s="91"/>
      <c r="V69" s="91"/>
      <c r="W69" s="91"/>
      <c r="X69" s="91"/>
      <c r="Y69" s="91"/>
      <c r="Z69" s="91"/>
      <c r="AA69" s="91"/>
      <c r="AJ69" s="91"/>
      <c r="AK69" s="106"/>
      <c r="AU69" s="106"/>
    </row>
    <row r="70" spans="2:59" ht="13.15" x14ac:dyDescent="0.35">
      <c r="B70" s="90">
        <v>9</v>
      </c>
      <c r="C70" s="79" t="str">
        <f>VLOOKUP(B70,'Gen-Tab_Quick'!$B$3:$D$38,2,0)</f>
        <v>E1</v>
      </c>
      <c r="D70" s="79" t="str">
        <f>VLOOKUP(B70,'Gen-Tab_Quick'!$B$3:$D$38,3,0)</f>
        <v>E2</v>
      </c>
      <c r="E70" s="79" t="str">
        <f>VLOOKUP(C70,'Gen-Tab_Quick'!$Q$3:$S$26,3,0)</f>
        <v>Belgien</v>
      </c>
      <c r="F70" s="79" t="str">
        <f>VLOOKUP(D70,'Gen-Tab_Quick'!$Q$3:$S$26,3,0)</f>
        <v>Slowakei</v>
      </c>
      <c r="G70" s="19">
        <f ca="1">IF(R70=0,0,VLOOKUP(B70,Quicktipp!$B$2:$I$48,6,0))</f>
        <v>4</v>
      </c>
      <c r="H70" s="79" t="s">
        <v>54</v>
      </c>
      <c r="I70" s="19">
        <f ca="1">IF(R70=0,0,VLOOKUP(B70,Quicktipp!$B$2:$I$48,8,0))</f>
        <v>4</v>
      </c>
      <c r="J70" s="84"/>
      <c r="K70" s="79" t="str">
        <f t="shared" ref="K70:K75" ca="1" si="17">IF(R70=0,0,IF(G70&gt;I70,1,IF(G70&lt;I70,2,"X")))</f>
        <v>X</v>
      </c>
      <c r="L70" s="84"/>
      <c r="M70" s="79">
        <f t="shared" ref="M70:M75" ca="1" si="18">IF(R70=0,0,IF(G70&gt;I70,3,IF(G70=I70,1,0)))</f>
        <v>1</v>
      </c>
      <c r="N70" s="79">
        <f t="shared" ref="N70:N75" ca="1" si="19">IF(R70=0,0,IF(M70=3,0,IF(M70=1,1,3)))</f>
        <v>1</v>
      </c>
      <c r="O70" s="79"/>
      <c r="P70" s="79"/>
      <c r="Q70" s="79"/>
      <c r="R70" s="79">
        <f ca="1">VLOOKUP(B70,Quicktipp!$B$3:$L$48,11,0)</f>
        <v>25</v>
      </c>
      <c r="S70" s="79"/>
      <c r="T70" s="79"/>
      <c r="U70" s="79"/>
      <c r="V70" s="79"/>
      <c r="W70" s="79"/>
      <c r="X70" s="79"/>
      <c r="Y70" s="79"/>
      <c r="Z70" s="79"/>
      <c r="AA70" s="79"/>
      <c r="AJ70" s="79"/>
      <c r="AK70" s="106"/>
      <c r="AU70" s="106"/>
    </row>
    <row r="71" spans="2:59" ht="13.15" x14ac:dyDescent="0.35">
      <c r="B71" s="90">
        <v>10</v>
      </c>
      <c r="C71" s="79" t="str">
        <f>VLOOKUP(B71,'Gen-Tab_Quick'!$B$3:$D$38,2,0)</f>
        <v>E3</v>
      </c>
      <c r="D71" s="79" t="str">
        <f>VLOOKUP(B71,'Gen-Tab_Quick'!$B$3:$D$38,3,0)</f>
        <v>E4</v>
      </c>
      <c r="E71" s="79" t="str">
        <f>VLOOKUP(C71,'Gen-Tab_Quick'!$Q$3:$S$26,3,0)</f>
        <v>Rumänien</v>
      </c>
      <c r="F71" s="79" t="str">
        <f>VLOOKUP(D71,'Gen-Tab_Quick'!$Q$3:$S$26,3,0)</f>
        <v>Ukraine</v>
      </c>
      <c r="G71" s="19">
        <f ca="1">IF(R71=0,0,VLOOKUP(B71,Quicktipp!$B$2:$I$48,6,0))</f>
        <v>1</v>
      </c>
      <c r="H71" s="79" t="s">
        <v>54</v>
      </c>
      <c r="I71" s="19">
        <f ca="1">IF(R71=0,0,VLOOKUP(B71,Quicktipp!$B$2:$I$48,8,0))</f>
        <v>6</v>
      </c>
      <c r="J71" s="84"/>
      <c r="K71" s="79">
        <f t="shared" ca="1" si="17"/>
        <v>2</v>
      </c>
      <c r="L71" s="84"/>
      <c r="M71" s="79">
        <f t="shared" ca="1" si="18"/>
        <v>0</v>
      </c>
      <c r="N71" s="79">
        <f t="shared" ca="1" si="19"/>
        <v>3</v>
      </c>
      <c r="O71" s="79"/>
      <c r="P71" s="79"/>
      <c r="Q71" s="79"/>
      <c r="R71" s="79">
        <f ca="1">VLOOKUP(B71,Quicktipp!$B$3:$L$48,11,0)</f>
        <v>47</v>
      </c>
      <c r="S71" s="79"/>
      <c r="T71" s="79"/>
      <c r="U71" s="79"/>
      <c r="V71" s="79"/>
      <c r="W71" s="79"/>
      <c r="X71" s="79"/>
      <c r="Y71" s="79"/>
      <c r="Z71" s="79"/>
      <c r="AA71" s="79"/>
      <c r="AJ71" s="79"/>
      <c r="AK71" s="106"/>
      <c r="AU71" s="106"/>
    </row>
    <row r="72" spans="2:59" ht="13.15" x14ac:dyDescent="0.35">
      <c r="B72" s="90">
        <v>21</v>
      </c>
      <c r="C72" s="79" t="str">
        <f>VLOOKUP(B72,'Gen-Tab_Quick'!$B$3:$D$38,2,0)</f>
        <v>E1</v>
      </c>
      <c r="D72" s="79" t="str">
        <f>VLOOKUP(B72,'Gen-Tab_Quick'!$B$3:$D$38,3,0)</f>
        <v>E3</v>
      </c>
      <c r="E72" s="79" t="str">
        <f>VLOOKUP(C72,'Gen-Tab_Quick'!$Q$3:$S$26,3,0)</f>
        <v>Belgien</v>
      </c>
      <c r="F72" s="79" t="str">
        <f>VLOOKUP(D72,'Gen-Tab_Quick'!$Q$3:$S$26,3,0)</f>
        <v>Rumänien</v>
      </c>
      <c r="G72" s="19">
        <f ca="1">IF(R72=0,0,VLOOKUP(B72,Quicktipp!$B$2:$I$48,6,0))</f>
        <v>4</v>
      </c>
      <c r="H72" s="79" t="s">
        <v>54</v>
      </c>
      <c r="I72" s="19">
        <f ca="1">IF(R72=0,0,VLOOKUP(B72,Quicktipp!$B$2:$I$48,8,0))</f>
        <v>2</v>
      </c>
      <c r="J72" s="84"/>
      <c r="K72" s="79">
        <f t="shared" ca="1" si="17"/>
        <v>1</v>
      </c>
      <c r="L72" s="84"/>
      <c r="M72" s="79">
        <f t="shared" ca="1" si="18"/>
        <v>3</v>
      </c>
      <c r="N72" s="79">
        <f t="shared" ca="1" si="19"/>
        <v>0</v>
      </c>
      <c r="O72" s="79"/>
      <c r="P72" s="79"/>
      <c r="Q72" s="79"/>
      <c r="R72" s="79">
        <f ca="1">VLOOKUP(B72,Quicktipp!$B$3:$L$48,11,0)</f>
        <v>19</v>
      </c>
      <c r="S72" s="79"/>
      <c r="T72" s="79"/>
      <c r="U72" s="79"/>
      <c r="V72" s="79"/>
      <c r="W72" s="79"/>
      <c r="X72" s="79"/>
      <c r="Y72" s="79"/>
      <c r="Z72" s="79"/>
      <c r="AA72" s="79"/>
      <c r="AJ72" s="79"/>
      <c r="AK72" s="106"/>
      <c r="AU72" s="106"/>
    </row>
    <row r="73" spans="2:59" x14ac:dyDescent="0.35">
      <c r="B73" s="90">
        <v>22</v>
      </c>
      <c r="C73" s="79" t="str">
        <f>VLOOKUP(B73,'Gen-Tab_Quick'!$B$3:$D$38,2,0)</f>
        <v>E2</v>
      </c>
      <c r="D73" s="79" t="str">
        <f>VLOOKUP(B73,'Gen-Tab_Quick'!$B$3:$D$38,3,0)</f>
        <v>E4</v>
      </c>
      <c r="E73" s="79" t="str">
        <f>VLOOKUP(C73,'Gen-Tab_Quick'!$Q$3:$S$26,3,0)</f>
        <v>Slowakei</v>
      </c>
      <c r="F73" s="79" t="str">
        <f>VLOOKUP(D73,'Gen-Tab_Quick'!$Q$3:$S$26,3,0)</f>
        <v>Ukraine</v>
      </c>
      <c r="G73" s="19">
        <f ca="1">IF(R73=0,0,VLOOKUP(B73,Quicktipp!$B$2:$I$48,6,0))</f>
        <v>0</v>
      </c>
      <c r="H73" s="79" t="s">
        <v>54</v>
      </c>
      <c r="I73" s="19">
        <f ca="1">IF(R73=0,0,VLOOKUP(B73,Quicktipp!$B$2:$I$48,8,0))</f>
        <v>5</v>
      </c>
      <c r="J73" s="84"/>
      <c r="K73" s="79">
        <f t="shared" ca="1" si="17"/>
        <v>2</v>
      </c>
      <c r="L73" s="84"/>
      <c r="M73" s="79">
        <f t="shared" ca="1" si="18"/>
        <v>0</v>
      </c>
      <c r="N73" s="79">
        <f t="shared" ca="1" si="19"/>
        <v>3</v>
      </c>
      <c r="O73" s="79"/>
      <c r="P73" s="79"/>
      <c r="Q73" s="79"/>
      <c r="R73" s="79">
        <f ca="1">VLOOKUP(B73,Quicktipp!$B$3:$L$48,11,0)</f>
        <v>35</v>
      </c>
      <c r="S73" s="79"/>
      <c r="T73" s="79"/>
      <c r="U73" s="79"/>
      <c r="V73" s="79"/>
      <c r="W73" s="79"/>
      <c r="X73" s="79"/>
      <c r="Y73" s="79"/>
      <c r="Z73" s="79"/>
      <c r="AA73" s="79"/>
      <c r="AJ73" s="79"/>
      <c r="AK73" s="106"/>
      <c r="AL73" s="107" t="s">
        <v>305</v>
      </c>
      <c r="AU73" s="106"/>
    </row>
    <row r="74" spans="2:59" ht="13.15" x14ac:dyDescent="0.35">
      <c r="B74" s="90">
        <v>33</v>
      </c>
      <c r="C74" s="79" t="str">
        <f>VLOOKUP(B74,'Gen-Tab_Quick'!$B$3:$D$38,2,0)</f>
        <v>E4</v>
      </c>
      <c r="D74" s="79" t="str">
        <f>VLOOKUP(B74,'Gen-Tab_Quick'!$B$3:$D$38,3,0)</f>
        <v>E1</v>
      </c>
      <c r="E74" s="79" t="str">
        <f>VLOOKUP(C74,'Gen-Tab_Quick'!$Q$3:$S$26,3,0)</f>
        <v>Ukraine</v>
      </c>
      <c r="F74" s="79" t="str">
        <f>VLOOKUP(D74,'Gen-Tab_Quick'!$Q$3:$S$26,3,0)</f>
        <v>Belgien</v>
      </c>
      <c r="G74" s="19">
        <f ca="1">IF(R74=0,0,VLOOKUP(B74,Quicktipp!$B$2:$I$48,6,0))</f>
        <v>0</v>
      </c>
      <c r="H74" s="79" t="s">
        <v>54</v>
      </c>
      <c r="I74" s="19">
        <f ca="1">IF(R74=0,0,VLOOKUP(B74,Quicktipp!$B$2:$I$48,8,0))</f>
        <v>6</v>
      </c>
      <c r="J74" s="84"/>
      <c r="K74" s="79">
        <f t="shared" ca="1" si="17"/>
        <v>2</v>
      </c>
      <c r="L74" s="84"/>
      <c r="M74" s="79">
        <f t="shared" ca="1" si="18"/>
        <v>0</v>
      </c>
      <c r="N74" s="79">
        <f t="shared" ca="1" si="19"/>
        <v>3</v>
      </c>
      <c r="O74" s="79"/>
      <c r="P74" s="79"/>
      <c r="Q74" s="79"/>
      <c r="R74" s="79">
        <f ca="1">VLOOKUP(B74,Quicktipp!$B$3:$L$48,11,0)</f>
        <v>48</v>
      </c>
      <c r="S74" s="79"/>
      <c r="T74" s="79"/>
      <c r="U74" s="79"/>
      <c r="V74" s="79"/>
      <c r="W74" s="79"/>
      <c r="X74" s="79"/>
      <c r="Y74" s="79"/>
      <c r="Z74" s="79"/>
      <c r="AA74" s="79"/>
      <c r="AJ74" s="79"/>
      <c r="AK74" s="106"/>
      <c r="AL74" s="79">
        <f ca="1">VLOOKUP(B74,Quicktipp!B$2:R$99,16,0)</f>
        <v>1</v>
      </c>
      <c r="AU74" s="106"/>
    </row>
    <row r="75" spans="2:59" ht="13.15" x14ac:dyDescent="0.35">
      <c r="B75" s="90">
        <v>34</v>
      </c>
      <c r="C75" s="79" t="str">
        <f>VLOOKUP(B75,'Gen-Tab_Quick'!$B$3:$D$38,2,0)</f>
        <v>E2</v>
      </c>
      <c r="D75" s="79" t="str">
        <f>VLOOKUP(B75,'Gen-Tab_Quick'!$B$3:$D$38,3,0)</f>
        <v>E3</v>
      </c>
      <c r="E75" s="79" t="str">
        <f>VLOOKUP(C75,'Gen-Tab_Quick'!$Q$3:$S$26,3,0)</f>
        <v>Slowakei</v>
      </c>
      <c r="F75" s="79" t="str">
        <f>VLOOKUP(D75,'Gen-Tab_Quick'!$Q$3:$S$26,3,0)</f>
        <v>Rumänien</v>
      </c>
      <c r="G75" s="19">
        <f ca="1">IF(R75=0,0,VLOOKUP(B75,Quicktipp!$B$2:$I$48,6,0))</f>
        <v>0</v>
      </c>
      <c r="H75" s="79" t="s">
        <v>54</v>
      </c>
      <c r="I75" s="19">
        <f ca="1">IF(R75=0,0,VLOOKUP(B75,Quicktipp!$B$2:$I$48,8,0))</f>
        <v>0</v>
      </c>
      <c r="J75" s="84"/>
      <c r="K75" s="79" t="str">
        <f t="shared" ca="1" si="17"/>
        <v>X</v>
      </c>
      <c r="L75" s="84"/>
      <c r="M75" s="79">
        <f t="shared" ca="1" si="18"/>
        <v>1</v>
      </c>
      <c r="N75" s="79">
        <f t="shared" ca="1" si="19"/>
        <v>1</v>
      </c>
      <c r="O75" s="79"/>
      <c r="P75" s="79"/>
      <c r="Q75" s="79"/>
      <c r="R75" s="79">
        <f ca="1">VLOOKUP(B75,Quicktipp!$B$3:$L$48,11,0)</f>
        <v>1</v>
      </c>
      <c r="S75" s="79"/>
      <c r="T75" s="79"/>
      <c r="U75" s="79"/>
      <c r="V75" s="79"/>
      <c r="W75" s="79"/>
      <c r="X75" s="79"/>
      <c r="Y75" s="79"/>
      <c r="Z75" s="79"/>
      <c r="AA75" s="79"/>
      <c r="AJ75" s="79"/>
      <c r="AK75" s="106"/>
      <c r="AL75" s="79">
        <f ca="1">VLOOKUP(B75,Quicktipp!B$2:R$99,16,0)</f>
        <v>2</v>
      </c>
      <c r="AU75" s="106"/>
    </row>
    <row r="76" spans="2:59" x14ac:dyDescent="0.35">
      <c r="M76" s="105"/>
      <c r="N76" s="105"/>
      <c r="O76" s="105"/>
      <c r="P76" s="105"/>
      <c r="Q76" s="105"/>
      <c r="R76" s="105"/>
      <c r="S76" s="105"/>
      <c r="T76" s="105"/>
      <c r="U76" s="105"/>
      <c r="V76" s="105"/>
      <c r="W76" s="105"/>
      <c r="X76" s="105"/>
      <c r="Y76" s="105"/>
      <c r="Z76" s="105"/>
      <c r="AA76" s="105"/>
      <c r="AJ76" s="105"/>
      <c r="AW76" s="79"/>
      <c r="BC76" s="112"/>
      <c r="BD76" s="112"/>
      <c r="BE76" s="112"/>
      <c r="BF76" s="112"/>
      <c r="BG76" s="250"/>
    </row>
    <row r="77" spans="2:59" ht="65.099999999999994" customHeight="1" x14ac:dyDescent="0.35">
      <c r="E77" s="83" t="s">
        <v>76</v>
      </c>
      <c r="F77" s="84"/>
      <c r="G77" s="85" t="s">
        <v>61</v>
      </c>
      <c r="H77" s="85" t="s">
        <v>286</v>
      </c>
      <c r="I77" s="85" t="s">
        <v>287</v>
      </c>
      <c r="J77" s="85" t="s">
        <v>63</v>
      </c>
      <c r="K77" s="86" t="s">
        <v>56</v>
      </c>
      <c r="L77" s="85" t="s">
        <v>289</v>
      </c>
      <c r="M77" s="85" t="s">
        <v>290</v>
      </c>
      <c r="N77" s="85" t="s">
        <v>291</v>
      </c>
      <c r="O77" s="85" t="s">
        <v>292</v>
      </c>
      <c r="P77" s="85" t="s">
        <v>293</v>
      </c>
      <c r="Q77" s="85" t="s">
        <v>61</v>
      </c>
      <c r="R77" s="85"/>
      <c r="S77" s="85"/>
      <c r="T77" s="87" t="s">
        <v>294</v>
      </c>
      <c r="U77" s="87" t="s">
        <v>295</v>
      </c>
      <c r="V77" s="85"/>
      <c r="W77" s="85"/>
      <c r="X77" s="85" t="s">
        <v>77</v>
      </c>
      <c r="Y77" s="85" t="s">
        <v>77</v>
      </c>
      <c r="Z77" s="85" t="s">
        <v>296</v>
      </c>
      <c r="AA77" s="85" t="s">
        <v>297</v>
      </c>
      <c r="AB77" s="86" t="s">
        <v>298</v>
      </c>
      <c r="AC77" s="86"/>
      <c r="AD77" s="704" t="s">
        <v>299</v>
      </c>
      <c r="AE77" s="704"/>
      <c r="AF77" s="704"/>
      <c r="AG77" s="704"/>
      <c r="AH77" s="82"/>
      <c r="AI77" s="82"/>
      <c r="AJ77" s="88" t="s">
        <v>52</v>
      </c>
      <c r="AK77" s="89" t="s">
        <v>300</v>
      </c>
      <c r="AL77" s="79" t="str">
        <f ca="1">IF(AM77="Normal","nein","ja")</f>
        <v>nein</v>
      </c>
      <c r="AM77" s="79" t="str">
        <f ca="1">IF(AND(J78=J79,J78=J80,J78&lt;&gt;J81),"ohne F4",IF(AND(J78=J79,J78=J81,J78&lt;&gt;J80),"ohne F3",IF(AND(J78=J80,J78=J81,J78&lt;&gt;J79),"ohne F2",IF(AND(J79=J80,J79=J81,J79&lt;&gt;J78),"ohne F1","Normal"))))</f>
        <v>Normal</v>
      </c>
      <c r="AN77" s="89" t="s">
        <v>301</v>
      </c>
      <c r="AO77" s="82" t="str">
        <f ca="1">IF(AL77="ja",VLOOKUP(AM77,'Sub-Tab_F_Quick'!C$1:T$137,14,0),"nicht notwendig")</f>
        <v>nicht notwendig</v>
      </c>
      <c r="AU77" s="89"/>
      <c r="AW77" s="89"/>
    </row>
    <row r="78" spans="2:59" ht="12.75" customHeight="1" x14ac:dyDescent="0.35">
      <c r="D78" s="79">
        <f ca="1">AB78</f>
        <v>4</v>
      </c>
      <c r="E78" s="90" t="s">
        <v>483</v>
      </c>
      <c r="F78" s="91" t="str">
        <f>VLOOKUP(E78,'Gen-Tab_Quick'!$Q$3:$S$26,3,0)</f>
        <v>Türkei</v>
      </c>
      <c r="G78" s="79">
        <f ca="1">SUMIF($E$85:$E$90,F78,$G$85:$G$90)+SUMIF($F$85:$F$90,F78,$I$85:$I$90)</f>
        <v>6</v>
      </c>
      <c r="H78" s="79">
        <f ca="1">SUMIF($E$85:$E$90,F78,$I$85:$I$90)+SUMIF($F$85:$F$90,F78,$G$85:$G$90)</f>
        <v>11</v>
      </c>
      <c r="I78" s="79">
        <f ca="1">G78-H78</f>
        <v>-5</v>
      </c>
      <c r="J78" s="79">
        <f ca="1">SUMIF($E$85:$E$90,F78,$M$85:$M$90)+SUMIF($F$85:$F$90,F78,$N$85:$N$90)</f>
        <v>2</v>
      </c>
      <c r="K78" s="92">
        <f ca="1">RANK(J78,J78:J81,0)</f>
        <v>3</v>
      </c>
      <c r="L78" s="93">
        <f ca="1">VLOOKUP(F78,'Sub-Tab_F_Quick'!C$120:Q$123,15,0)</f>
        <v>0</v>
      </c>
      <c r="M78" s="93">
        <f ca="1">IF(OR(AO$77="nein",AO$77="nicht notwendig"),0,IF(AM$77="ohne F4",VLOOKUP(E78,'Sub-Tab_F_Quick'!B$6:Q$9,16,0),IF(AM$77="ohne F3",VLOOKUP(E78,'Sub-Tab_F_Quick'!B$21:Q$24,16,0),IF(AM$77="ohne F2",VLOOKUP(E78,'Sub-Tab_F_Quick'!B$36:Q$39,16,0),IF(AM$77="ohne F1",VLOOKUP(E78,'Sub-Tab_F_Quick'!B$51:Q$54,16,0),0)))))</f>
        <v>0</v>
      </c>
      <c r="N78" s="93">
        <f ca="1">IF(AND($AS$78="ja",$AP$78="F1-F2"),VLOOKUP($F78,'Sub-Tab_F_Quick'!$C$66:$Q$69,15,0),IF(AND($AS$78="ja",$AP$78="F1-F3"),VLOOKUP($F78,'Sub-Tab_F_Quick'!$C$74:$Q$77,15,0),IF(AND($AS$78="ja",$AP$78="F1-F4"),VLOOKUP($F78,'Sub-Tab_F_Quick'!$C$82:$Q$85,15,0),IF(AND($AS$78="ja",$AP$78="F2-F3"),VLOOKUP($F78,'Sub-Tab_F_Quick'!$C$90:$Q$93,15,0),IF(AND($AS$78="ja",$AP$78="F2-F4"),VLOOKUP($F78,'Sub-Tab_F_Quick'!$C$98:$Q$101,15,0),IF(AND($AS$78="ja",$AP$78="F3-F4"),VLOOKUP($F78,'Sub-Tab_F_Quick'!$C$106:$Q$109,15,0),0))))))</f>
        <v>0</v>
      </c>
      <c r="O78" s="93">
        <f ca="1">IF(AND($AS$79="ja",$AP$79="F1-F2"),VLOOKUP($F78,'Sub-Tab_F_Quick'!$C$66:$Q$69,15,0),IF(AND($AS$79="ja",$AP$79="F1-F3"),VLOOKUP($F78,'Sub-Tab_F_Quick'!$C$74:$Q$77,15,0),IF(AND($AS$79="ja",$AP$79="F1-F4"),VLOOKUP($F78,'Sub-Tab_F_Quick'!$C$82:$Q$85,15,0),IF(AND($AS$79="ja",$AP$79="F2-F3"),VLOOKUP($F78,'Sub-Tab_F_Quick'!$C$90:$Q$93,15,0),IF(AND($AS$79="ja",$AP$79="F2-F4"),VLOOKUP($F78,'Sub-Tab_F_Quick'!$C$98:$Q$101,15,0),IF(AND($AS$79="ja",$AP$79="F3-F4"),VLOOKUP($F78,'Sub-Tab_F_Quick'!$C$106:$Q$109,15,0),0))))))</f>
        <v>0</v>
      </c>
      <c r="P78" s="93">
        <f ca="1">0.00072/RANK(I78,I$78:I$81,0)</f>
        <v>1.8000000000000001E-4</v>
      </c>
      <c r="Q78" s="93">
        <f ca="1">0.000072/RANK(G78,G$78:G$81,0)</f>
        <v>2.4000000000000001E-5</v>
      </c>
      <c r="R78" s="93">
        <f ca="1">J78+SUM(L78:Q78)</f>
        <v>2.0002040000000001</v>
      </c>
      <c r="S78" s="92">
        <f ca="1">RANK(R78,R78:R81,0)</f>
        <v>4</v>
      </c>
      <c r="T78" s="93">
        <f ca="1">IF(AND($BB$78="ja",$AY$78="F1-F2"),VLOOKUP($F78,'Sub-Tab_F_Quick'!$C$66:$Q$69,15,0),IF(AND($BB$78="ja",$AY$78="F1-F3"),VLOOKUP($F78,'Sub-Tab_F_Quick'!$C$74:$Q$77,15,0),IF(AND($BB$78="ja",$AY$78="F1-F4"),VLOOKUP($F78,'Sub-Tab_F_Quick'!$C$82:$Q$85,15,0),IF(AND($BB$78="ja",$AY$78="F2-F3"),VLOOKUP($F78,'Sub-Tab_F_Quick'!$C$90:$Q$93,15,0),IF(AND($BB$78="ja",$AY$78="F2-F4"),VLOOKUP($F78,'Sub-Tab_F_Quick'!$C$98:$Q$101,15,0),IF(AND($BB$78="ja",$AY$78="F3-F4"),VLOOKUP($F78,'Sub-Tab_F_Quick'!$C$106:$Q$109,15,0),0))))))/1000</f>
        <v>0</v>
      </c>
      <c r="U78" s="93">
        <f ca="1">IF(AND($AZ$79="ja",$AY$79="F1-F2"),VLOOKUP($F78,'Sub-Tab_F_Quick'!$C$66:$Q$69,15,0),IF(AND($AZ$79="ja",$AY$79="F1-F3"),VLOOKUP($F78,'Sub-Tab_F_Quick'!$C$74:$Q$77,15,0),IF(AND($AZ$79="ja",$AY$79="F1-F4"),VLOOKUP($F78,'Sub-Tab_F_Quick'!$C$82:$Q$85,15,0),IF(AND($AZ$79="ja",$AY$79="F2-F3"),VLOOKUP($F78,'Sub-Tab_F_Quick'!$C$90:$Q$93,15,0),IF(AND($AZ$79="ja",$AY$79="F2-F4"),VLOOKUP($F78,'Sub-Tab_F_Quick'!$C$98:$Q$101,15,0),IF(AND($AZ$79="ja",$AY$79="F3-F4"),VLOOKUP($F78,'Sub-Tab_F_Quick'!$C$106:$Q$109,15,0),0))))))/1000</f>
        <v>0</v>
      </c>
      <c r="V78" s="93">
        <f ca="1">R78+T78+U78</f>
        <v>2.0002040000000001</v>
      </c>
      <c r="W78" s="92">
        <f ca="1">RANK(V78,V78:V81,0)</f>
        <v>4</v>
      </c>
      <c r="X78" s="94">
        <f>VLOOKUP(E78,'Gen-Tab_Quick'!$T$3:$V$26,3,0)</f>
        <v>8</v>
      </c>
      <c r="Y78" s="93">
        <f>0.00000072/RANK(X78,X$78:X$81,0)</f>
        <v>2.3999999999999998E-7</v>
      </c>
      <c r="Z78" s="93">
        <f ca="1">L78+M78+N78+O78+P78+Q78+Y78</f>
        <v>2.0424000000000004E-4</v>
      </c>
      <c r="AA78" s="93">
        <f ca="1">J78+L78+M78+N78+O78+P78+Q78+T78+Y78</f>
        <v>2.0002042399999995</v>
      </c>
      <c r="AB78" s="92">
        <f ca="1">RANK(AA78,AA78:AA81,0)</f>
        <v>4</v>
      </c>
      <c r="AC78" s="93">
        <f ca="1">L78+M78+N78+O78+Y78</f>
        <v>2.3999999999999998E-7</v>
      </c>
      <c r="AD78" s="95" t="str">
        <f ca="1">IF(AC78&gt;0.2,"1)",IF(AND(AC78&gt;0.02,AC78&lt;0.2),"2)",IF(AND(AC78&gt;0.002,AC78&lt;0.02),"3)",IF(AND(AC78&lt;0.002,S$52=1),"4)",IF(AND(AC78&lt;0.002,S$52=9,S78=1),"5)",IF(AND(AC78&lt;0.002,S$52=9,S78=3),"5)",""))))))</f>
        <v/>
      </c>
      <c r="AE78" s="95" t="str">
        <f ca="1">IF(AC78&gt;0.2,"1)",IF(AND(AC78&gt;0.02,AC78&lt;0.2),"2)",IF(AND(AC78&gt;0.002,AC78&lt;0.02),"3)",IF(AND(AC78&lt;0.002,S$52=16,S78=2),"4)",IF(AND(AC78&lt;0.002,S$52=18,S78=3),"4)",IF(AND(AC78&lt;0.002,S$52=12,S78=1),"4)",""))))))</f>
        <v/>
      </c>
      <c r="AF78" s="95" t="str">
        <f ca="1">IF(AND(AC78&lt;0.002,S$52=4,S78=1),"6)",IF(AND(AC78&lt;0.002,S$52=8,S78=2),"6)",""))</f>
        <v/>
      </c>
      <c r="AG78" s="95" t="str">
        <f ca="1">IF(AF78="6)",AF78,IF((T78+U78)&gt;0,"3)",IF(AD78="",AE78,AD78)))</f>
        <v/>
      </c>
      <c r="AH78" s="95" t="str">
        <f ca="1">CONCATENATE(AB78,"F")</f>
        <v>4F</v>
      </c>
      <c r="AI78" s="96" t="str">
        <f>F78</f>
        <v>Türkei</v>
      </c>
      <c r="AJ78" s="97">
        <f ca="1">3-COUNTIF(K85,0)-COUNTIF(K87,0)-COUNTIF(K89,0)</f>
        <v>3</v>
      </c>
      <c r="AK78" s="705" t="s">
        <v>302</v>
      </c>
      <c r="AM78" s="19" t="str">
        <f ca="1">IF(AND(J78=J79,J78&lt;&gt;J80,J78&lt;&gt;J81),"F1-F2",IF(AND(J78=J80,J78&lt;&gt;J79,J78&lt;&gt;J81),"F1-F3",IF(AND(J78=J81,J78&lt;&gt;J79,J78&lt;&gt;J80),"F1-F4","OK")))</f>
        <v>F1-F3</v>
      </c>
      <c r="AN78" s="98">
        <f ca="1">MATCH(AM78,AM$78:AM$81,0)</f>
        <v>1</v>
      </c>
      <c r="AO78" s="82" t="str">
        <f ca="1">AM78</f>
        <v>F1-F3</v>
      </c>
      <c r="AP78" s="19" t="str">
        <f ca="1">VLOOKUP(1,AN$78:AO$81,2,0)</f>
        <v>F1-F3</v>
      </c>
      <c r="AQ78" s="19">
        <f ca="1">IF(AP78="OK",0,VLOOKUP(AP78,'Gen-Tab_Quick'!F$3:G$99,2,0))</f>
        <v>23</v>
      </c>
      <c r="AR78" s="79" t="s">
        <v>303</v>
      </c>
      <c r="AS78" s="79" t="str">
        <f ca="1">IF(AQ78=0,0,IF(VLOOKUP(AQ78,Quicktipp!B$3:K$48,10,0)="X","nein","ja"))</f>
        <v>nein</v>
      </c>
      <c r="AU78" s="705" t="s">
        <v>304</v>
      </c>
      <c r="AV78" s="19" t="str">
        <f ca="1">IF(AND(S78=S79,S78&lt;&gt;S80,S78&lt;&gt;S81),"F1-F2",IF(AND(S78=S80,S78&lt;&gt;S79,S78&lt;&gt;S81),"F1-F3",IF(AND(S78=S81,S78&lt;&gt;S79,S78&lt;&gt;S80),"F1-F4","OK")))</f>
        <v>OK</v>
      </c>
      <c r="AW78" s="98">
        <f ca="1">MATCH(AV78,AV$78:AV$81,0)</f>
        <v>1</v>
      </c>
      <c r="AX78" s="82" t="str">
        <f ca="1">AV78</f>
        <v>OK</v>
      </c>
      <c r="AY78" s="19" t="str">
        <f ca="1">VLOOKUP(1,AW$78:AX$81,2,0)</f>
        <v>OK</v>
      </c>
      <c r="AZ78" s="19">
        <f ca="1">IF(AY78="OK",0,VLOOKUP(AY78,'Gen-Tab_Quick'!F$3:G$99,2,0))</f>
        <v>0</v>
      </c>
      <c r="BA78" s="79" t="s">
        <v>303</v>
      </c>
      <c r="BB78" s="79">
        <f ca="1">IF(AZ78=0,0,IF(VLOOKUP(AZ78,Quicktipp!B$3:K$48,10,0)="X","nein","ja"))</f>
        <v>0</v>
      </c>
    </row>
    <row r="79" spans="2:59" ht="13.15" x14ac:dyDescent="0.35">
      <c r="D79" s="79">
        <f ca="1">AB79</f>
        <v>2</v>
      </c>
      <c r="E79" s="90" t="s">
        <v>484</v>
      </c>
      <c r="F79" s="91" t="str">
        <f>VLOOKUP(E79,'Gen-Tab_Quick'!$Q$3:$S$26,3,0)</f>
        <v>Georgien</v>
      </c>
      <c r="G79" s="79">
        <f ca="1">SUMIF($E$85:$E$90,F79,$G$85:$G$90)+SUMIF($F$85:$F$90,F79,$I$85:$I$90)</f>
        <v>3</v>
      </c>
      <c r="H79" s="79">
        <f ca="1">SUMIF($E$85:$E$90,F79,$I$85:$I$90)+SUMIF($F$85:$F$90,F79,$G$85:$G$90)</f>
        <v>1</v>
      </c>
      <c r="I79" s="79">
        <f ca="1">G79-H79</f>
        <v>2</v>
      </c>
      <c r="J79" s="79">
        <f ca="1">SUMIF($E$85:$E$90,F79,$M$85:$M$90)+SUMIF($F$85:$F$90,F79,$N$85:$N$90)</f>
        <v>5</v>
      </c>
      <c r="K79" s="92">
        <f ca="1">RANK(J79,J78:J81,0)</f>
        <v>1</v>
      </c>
      <c r="L79" s="93">
        <f ca="1">VLOOKUP(F79,'Sub-Tab_F_Quick'!C$120:Q$123,15,0)</f>
        <v>0</v>
      </c>
      <c r="M79" s="93">
        <f ca="1">IF(OR(AO$77="nein",AO$77="nicht notwendig"),0,IF(AM$77="ohne F4",VLOOKUP(E79,'Sub-Tab_F_Quick'!B$6:Q$9,16,0),IF(AM$77="ohne F3",VLOOKUP(E79,'Sub-Tab_F_Quick'!B$21:Q$24,16,0),IF(AM$77="ohne F2",VLOOKUP(E79,'Sub-Tab_F_Quick'!B$36:Q$39,16,0),IF(AM$77="ohne F1",VLOOKUP(E79,'Sub-Tab_F_Quick'!B$51:Q$54,16,0),0)))))</f>
        <v>0</v>
      </c>
      <c r="N79" s="93">
        <f ca="1">IF(AND($AS$78="ja",$AP$78="F1-F2"),VLOOKUP($F79,'Sub-Tab_F_Quick'!$C$66:$Q$69,15,0),IF(AND($AS$78="ja",$AP$78="F1-F3"),VLOOKUP($F79,'Sub-Tab_F_Quick'!$C$74:$Q$77,15,0),IF(AND($AS$78="ja",$AP$78="F1-F4"),VLOOKUP($F79,'Sub-Tab_F_Quick'!$C$82:$Q$85,15,0),IF(AND($AS$78="ja",$AP$78="F2-F3"),VLOOKUP($F79,'Sub-Tab_F_Quick'!$C$90:$Q$93,15,0),IF(AND($AS$78="ja",$AP$78="F2-F4"),VLOOKUP($F79,'Sub-Tab_F_Quick'!$C$98:$Q$101,15,0),IF(AND($AS$78="ja",$AP$78="F3-F4"),VLOOKUP($F79,'Sub-Tab_F_Quick'!$C$106:$Q$109,15,0),0))))))</f>
        <v>0</v>
      </c>
      <c r="O79" s="93">
        <f ca="1">IF(AND($AS$79="ja",$AP$79="F1-F2"),VLOOKUP($F79,'Sub-Tab_F_Quick'!$C$66:$Q$69,15,0),IF(AND($AS$79="ja",$AP$79="F1-F3"),VLOOKUP($F79,'Sub-Tab_F_Quick'!$C$74:$Q$77,15,0),IF(AND($AS$79="ja",$AP$79="F1-F4"),VLOOKUP($F79,'Sub-Tab_F_Quick'!$C$82:$Q$85,15,0),IF(AND($AS$79="ja",$AP$79="F2-F3"),VLOOKUP($F79,'Sub-Tab_F_Quick'!$C$90:$Q$93,15,0),IF(AND($AS$79="ja",$AP$79="F2-F4"),VLOOKUP($F79,'Sub-Tab_F_Quick'!$C$98:$Q$101,15,0),IF(AND($AS$79="ja",$AP$79="F3-F4"),VLOOKUP($F79,'Sub-Tab_F_Quick'!$C$106:$Q$109,15,0),0))))))</f>
        <v>0</v>
      </c>
      <c r="P79" s="93">
        <f ca="1">0.00072/RANK(I79,I$78:I$81,0)</f>
        <v>3.6000000000000002E-4</v>
      </c>
      <c r="Q79" s="93">
        <f ca="1">0.000072/RANK(G79,G$78:G$81,0)</f>
        <v>1.8E-5</v>
      </c>
      <c r="R79" s="93">
        <f ca="1">J79+SUM(L79:Q79)</f>
        <v>5.0003780000000004</v>
      </c>
      <c r="S79" s="92">
        <f ca="1">RANK(R79,R78:R81,0)</f>
        <v>2</v>
      </c>
      <c r="T79" s="93">
        <f ca="1">IF(AND($BB$78="ja",$AY$78="F1-F2"),VLOOKUP($F79,'Sub-Tab_F_Quick'!$C$66:$Q$69,15,0),IF(AND($BB$78="ja",$AY$78="F1-F3"),VLOOKUP($F79,'Sub-Tab_F_Quick'!$C$74:$Q$77,15,0),IF(AND($BB$78="ja",$AY$78="F1-F4"),VLOOKUP($F79,'Sub-Tab_F_Quick'!$C$82:$Q$85,15,0),IF(AND($BB$78="ja",$AY$78="F2-F3"),VLOOKUP($F79,'Sub-Tab_F_Quick'!$C$90:$Q$93,15,0),IF(AND($BB$78="ja",$AY$78="F2-F4"),VLOOKUP($F79,'Sub-Tab_F_Quick'!$C$98:$Q$101,15,0),IF(AND($BB$78="ja",$AY$78="F3-F4"),VLOOKUP($F79,'Sub-Tab_F_Quick'!$C$106:$Q$109,15,0),0))))))/1000</f>
        <v>0</v>
      </c>
      <c r="U79" s="93">
        <f ca="1">IF(AND($AZ$79="ja",$AY$79="F1-F2"),VLOOKUP($F79,'Sub-Tab_F_Quick'!$C$66:$Q$69,15,0),IF(AND($AZ$79="ja",$AY$79="F1-F3"),VLOOKUP($F79,'Sub-Tab_F_Quick'!$C$74:$Q$77,15,0),IF(AND($AZ$79="ja",$AY$79="F1-F4"),VLOOKUP($F79,'Sub-Tab_F_Quick'!$C$82:$Q$85,15,0),IF(AND($AZ$79="ja",$AY$79="F2-F3"),VLOOKUP($F79,'Sub-Tab_F_Quick'!$C$90:$Q$93,15,0),IF(AND($AZ$79="ja",$AY$79="F2-F4"),VLOOKUP($F79,'Sub-Tab_F_Quick'!$C$98:$Q$101,15,0),IF(AND($AZ$79="ja",$AY$79="F3-F4"),VLOOKUP($F79,'Sub-Tab_F_Quick'!$C$106:$Q$109,15,0),0))))))/1000</f>
        <v>0</v>
      </c>
      <c r="V79" s="93">
        <f ca="1">R79+T79+U79</f>
        <v>5.0003780000000004</v>
      </c>
      <c r="W79" s="92">
        <f ca="1">RANK(V79,V78:V81,0)</f>
        <v>2</v>
      </c>
      <c r="X79" s="94">
        <f>VLOOKUP(E79,'Gen-Tab_Quick'!$T$3:$V$26,3,0)</f>
        <v>24</v>
      </c>
      <c r="Y79" s="93">
        <f>0.00000072/RANK(X79,X$78:X$81,0)</f>
        <v>7.1999999999999999E-7</v>
      </c>
      <c r="Z79" s="93">
        <f ca="1">L79+M79+N79+O79+P79+Q79+Y79</f>
        <v>3.7872000000000003E-4</v>
      </c>
      <c r="AA79" s="93">
        <f ca="1">J79+L79+M79+N79+O79+P79+Q79+T79+Y79</f>
        <v>5.0003787199999996</v>
      </c>
      <c r="AB79" s="92">
        <f ca="1">RANK(AA79,AA78:AA81,0)</f>
        <v>2</v>
      </c>
      <c r="AC79" s="93">
        <f ca="1">L79+M79+N79+O79+Y79</f>
        <v>7.1999999999999999E-7</v>
      </c>
      <c r="AD79" s="95" t="str">
        <f ca="1">IF(AC79&gt;0.2,"1)",IF(AND(AC79&gt;0.02,AC79&lt;0.2),"2)",IF(AND(AC79&gt;0.002,AC79&lt;0.02),"3)",IF(AND(AC79&lt;0.002,S$52=1),"4)",IF(AND(AC79&lt;0.002,S$52=9,S79=1),"5)",IF(AND(AC79&lt;0.002,S$52=9,S79=3),"5)",""))))))</f>
        <v/>
      </c>
      <c r="AE79" s="95" t="str">
        <f ca="1">IF(AC79&gt;0.2,"1)",IF(AND(AC79&gt;0.02,AC79&lt;0.2),"2)",IF(AND(AC79&gt;0.002,AC79&lt;0.02),"3)",IF(AND(AC79&lt;0.002,S$52=16,S79=2),"4)",IF(AND(AC79&lt;0.002,S$52=18,S79=3),"4)",IF(AND(AC79&lt;0.002,S$52=12,S79=1),"4)",""))))))</f>
        <v/>
      </c>
      <c r="AF79" s="95" t="str">
        <f ca="1">IF(AND(AC79&lt;0.002,S$52=4,S79=1),"6)",IF(AND(AC79&lt;0.002,S$52=8,S79=2),"6)",""))</f>
        <v/>
      </c>
      <c r="AG79" s="95" t="str">
        <f ca="1">IF(AF79="6)",AF79,IF((T79+U79)&gt;0,"3)",IF(AD79="",AE79,AD79)))</f>
        <v/>
      </c>
      <c r="AH79" s="95" t="str">
        <f ca="1">CONCATENATE(AB79,"F")</f>
        <v>2F</v>
      </c>
      <c r="AI79" s="96" t="str">
        <f>F79</f>
        <v>Georgien</v>
      </c>
      <c r="AJ79" s="97">
        <f ca="1">3-COUNTIF(K85,0)-COUNTIF(K88,0)-COUNTIF(K90,0)</f>
        <v>3</v>
      </c>
      <c r="AK79" s="705"/>
      <c r="AM79" s="19" t="str">
        <f ca="1">IF(AND(J78=J79,J78&lt;&gt;J80,J78&lt;&gt;J81),"F1-F2",IF(AND(J79=J80,J79&lt;&gt;J81,J79&lt;&gt;J78),"F2-F3",IF(AND(J79=J81,J79&lt;&gt;J80,J79&lt;&gt;J78),"F2-F4","OK")))</f>
        <v>F2-F4</v>
      </c>
      <c r="AN79" s="98">
        <f ca="1">MATCH(AM79,AM$78:AM$81,0)</f>
        <v>2</v>
      </c>
      <c r="AO79" s="82" t="str">
        <f ca="1">AM79</f>
        <v>F2-F4</v>
      </c>
      <c r="AP79" s="46" t="str">
        <f ca="1">IF(AN82&lt;5,VLOOKUP(1,AN$78:AO$81,2,0),IF(AN82&gt;7,VLOOKUP(3,AN$78:AO$81,2,0),VLOOKUP(2,AN$78:AO$81,2,0)))</f>
        <v>F2-F4</v>
      </c>
      <c r="AQ79" s="19">
        <f ca="1">IF(AP79="OK",0,VLOOKUP(AP79,'Gen-Tab_Quick'!F$3:G$99,2,0))</f>
        <v>24</v>
      </c>
      <c r="AR79" s="79" t="s">
        <v>303</v>
      </c>
      <c r="AS79" s="79" t="str">
        <f ca="1">IF(AQ79=0,0,IF(VLOOKUP(AQ79,Quicktipp!B$3:K$48,10,0)="X","nein","ja"))</f>
        <v>nein</v>
      </c>
      <c r="AU79" s="705"/>
      <c r="AV79" s="19" t="str">
        <f ca="1">IF(AND(S78=S79,S78&lt;&gt;S80,S78&lt;&gt;S81),"F1-F2",IF(AND(S79=S80,S79&lt;&gt;S81,S79&lt;&gt;S78),"F2-F3",IF(AND(S79=S81,S79&lt;&gt;S80,S79&lt;&gt;S78),"F2-F4","OK")))</f>
        <v>OK</v>
      </c>
      <c r="AW79" s="98">
        <f ca="1">MATCH(AV79,AV$78:AV$81,0)</f>
        <v>1</v>
      </c>
      <c r="AX79" s="82" t="str">
        <f ca="1">AV79</f>
        <v>OK</v>
      </c>
      <c r="AY79" s="46" t="str">
        <f ca="1">IF(AW82&lt;5,VLOOKUP(1,AW$78:AX$81,2,0),IF(AW82&gt;7,VLOOKUP(3,AW$78:AX$81,2,0),VLOOKUP(2,AW$78:AX$81,2,0)))</f>
        <v>OK</v>
      </c>
      <c r="AZ79" s="19">
        <f ca="1">IF(AY79="OK",0,VLOOKUP(AY79,'Gen-Tab_Quick'!F$3:G$99,2,0))</f>
        <v>0</v>
      </c>
      <c r="BA79" s="79" t="s">
        <v>303</v>
      </c>
      <c r="BB79" s="79">
        <f ca="1">IF(AZ79=0,0,IF(VLOOKUP(AZ79,Quicktipp!B$3:K$48,10,0)="X","nein","ja"))</f>
        <v>0</v>
      </c>
    </row>
    <row r="80" spans="2:59" ht="13.15" x14ac:dyDescent="0.35">
      <c r="D80" s="79">
        <f ca="1">AB80</f>
        <v>3</v>
      </c>
      <c r="E80" s="90" t="s">
        <v>485</v>
      </c>
      <c r="F80" s="91" t="str">
        <f>VLOOKUP(E80,'Gen-Tab_Quick'!$Q$3:$S$26,3,0)</f>
        <v>Portugal</v>
      </c>
      <c r="G80" s="79">
        <f ca="1">SUMIF($E$85:$E$90,F80,$G$85:$G$90)+SUMIF($F$85:$F$90,F80,$I$85:$I$90)</f>
        <v>12</v>
      </c>
      <c r="H80" s="79">
        <f ca="1">SUMIF($E$85:$E$90,F80,$I$85:$I$90)+SUMIF($F$85:$F$90,F80,$G$85:$G$90)</f>
        <v>14</v>
      </c>
      <c r="I80" s="79">
        <f ca="1">G80-H80</f>
        <v>-2</v>
      </c>
      <c r="J80" s="79">
        <f ca="1">SUMIF($E$85:$E$90,F80,$M$85:$M$90)+SUMIF($F$85:$F$90,F80,$N$85:$N$90)</f>
        <v>2</v>
      </c>
      <c r="K80" s="92">
        <f ca="1">RANK(J80,J78:J81,0)</f>
        <v>3</v>
      </c>
      <c r="L80" s="93">
        <f ca="1">VLOOKUP(F80,'Sub-Tab_F_Quick'!C$120:Q$123,15,0)</f>
        <v>0</v>
      </c>
      <c r="M80" s="93">
        <f ca="1">IF(OR(AO$77="nein",AO$77="nicht notwendig"),0,IF(AM$77="ohne F4",VLOOKUP(E80,'Sub-Tab_F_Quick'!B$6:Q$9,16,0),IF(AM$77="ohne F3",VLOOKUP(E80,'Sub-Tab_F_Quick'!B$21:Q$24,16,0),IF(AM$77="ohne F2",VLOOKUP(E80,'Sub-Tab_F_Quick'!B$36:Q$39,16,0),IF(AM$77="ohne F1",VLOOKUP(E80,'Sub-Tab_F_Quick'!B$51:Q$54,16,0),0)))))</f>
        <v>0</v>
      </c>
      <c r="N80" s="93">
        <f ca="1">IF(AND($AS$78="ja",$AP$78="F1-F2"),VLOOKUP($F80,'Sub-Tab_F_Quick'!$C$66:$Q$69,15,0),IF(AND($AS$78="ja",$AP$78="F1-F3"),VLOOKUP($F80,'Sub-Tab_F_Quick'!$C$74:$Q$77,15,0),IF(AND($AS$78="ja",$AP$78="F1-F4"),VLOOKUP($F80,'Sub-Tab_F_Quick'!$C$82:$Q$85,15,0),IF(AND($AS$78="ja",$AP$78="F2-F3"),VLOOKUP($F80,'Sub-Tab_F_Quick'!$C$90:$Q$93,15,0),IF(AND($AS$78="ja",$AP$78="F2-F4"),VLOOKUP($F80,'Sub-Tab_F_Quick'!$C$98:$Q$101,15,0),IF(AND($AS$78="ja",$AP$78="F3-F4"),VLOOKUP($F80,'Sub-Tab_F_Quick'!$C$106:$Q$109,15,0),0))))))</f>
        <v>0</v>
      </c>
      <c r="O80" s="93">
        <f ca="1">IF(AND($AS$79="ja",$AP$79="F1-F2"),VLOOKUP($F80,'Sub-Tab_F_Quick'!$C$66:$Q$69,15,0),IF(AND($AS$79="ja",$AP$79="F1-F3"),VLOOKUP($F80,'Sub-Tab_F_Quick'!$C$74:$Q$77,15,0),IF(AND($AS$79="ja",$AP$79="F1-F4"),VLOOKUP($F80,'Sub-Tab_F_Quick'!$C$82:$Q$85,15,0),IF(AND($AS$79="ja",$AP$79="F2-F3"),VLOOKUP($F80,'Sub-Tab_F_Quick'!$C$90:$Q$93,15,0),IF(AND($AS$79="ja",$AP$79="F2-F4"),VLOOKUP($F80,'Sub-Tab_F_Quick'!$C$98:$Q$101,15,0),IF(AND($AS$79="ja",$AP$79="F3-F4"),VLOOKUP($F80,'Sub-Tab_F_Quick'!$C$106:$Q$109,15,0),0))))))</f>
        <v>0</v>
      </c>
      <c r="P80" s="93">
        <f ca="1">0.00072/RANK(I80,I$78:I$81,0)</f>
        <v>2.4000000000000001E-4</v>
      </c>
      <c r="Q80" s="93">
        <f ca="1">0.000072/RANK(G80,G$78:G$81,0)</f>
        <v>7.2000000000000002E-5</v>
      </c>
      <c r="R80" s="93">
        <f ca="1">J80+SUM(L80:Q80)</f>
        <v>2.0003120000000001</v>
      </c>
      <c r="S80" s="92">
        <f ca="1">RANK(R80,R78:R81,0)</f>
        <v>3</v>
      </c>
      <c r="T80" s="93">
        <f ca="1">IF(AND($BB$78="ja",$AY$78="F1-F2"),VLOOKUP($F80,'Sub-Tab_F_Quick'!$C$66:$Q$69,15,0),IF(AND($BB$78="ja",$AY$78="F1-F3"),VLOOKUP($F80,'Sub-Tab_F_Quick'!$C$74:$Q$77,15,0),IF(AND($BB$78="ja",$AY$78="F1-F4"),VLOOKUP($F80,'Sub-Tab_F_Quick'!$C$82:$Q$85,15,0),IF(AND($BB$78="ja",$AY$78="F2-F3"),VLOOKUP($F80,'Sub-Tab_F_Quick'!$C$90:$Q$93,15,0),IF(AND($BB$78="ja",$AY$78="F2-F4"),VLOOKUP($F80,'Sub-Tab_F_Quick'!$C$98:$Q$101,15,0),IF(AND($BB$78="ja",$AY$78="F3-F4"),VLOOKUP($F80,'Sub-Tab_F_Quick'!$C$106:$Q$109,15,0),0))))))/1000</f>
        <v>0</v>
      </c>
      <c r="U80" s="93">
        <f ca="1">IF(AND($AZ$79="ja",$AY$79="F1-F2"),VLOOKUP($F80,'Sub-Tab_F_Quick'!$C$66:$Q$69,15,0),IF(AND($AZ$79="ja",$AY$79="F1-F3"),VLOOKUP($F80,'Sub-Tab_F_Quick'!$C$74:$Q$77,15,0),IF(AND($AZ$79="ja",$AY$79="F1-F4"),VLOOKUP($F80,'Sub-Tab_F_Quick'!$C$82:$Q$85,15,0),IF(AND($AZ$79="ja",$AY$79="F2-F3"),VLOOKUP($F80,'Sub-Tab_F_Quick'!$C$90:$Q$93,15,0),IF(AND($AZ$79="ja",$AY$79="F2-F4"),VLOOKUP($F80,'Sub-Tab_F_Quick'!$C$98:$Q$101,15,0),IF(AND($AZ$79="ja",$AY$79="F3-F4"),VLOOKUP($F80,'Sub-Tab_F_Quick'!$C$106:$Q$109,15,0),0))))))/1000</f>
        <v>0</v>
      </c>
      <c r="V80" s="93">
        <f ca="1">R80+T80+U80</f>
        <v>2.0003120000000001</v>
      </c>
      <c r="W80" s="92">
        <f ca="1">RANK(V80,V78:V81,0)</f>
        <v>3</v>
      </c>
      <c r="X80" s="94">
        <f>VLOOKUP(E80,'Gen-Tab_Quick'!$T$3:$V$26,3,0)</f>
        <v>2</v>
      </c>
      <c r="Y80" s="93">
        <f>0.00000072/RANK(X80,X$78:X$81,0)</f>
        <v>1.8E-7</v>
      </c>
      <c r="Z80" s="93">
        <f ca="1">L80+M80+N80+O80+P80+Q80+Y80</f>
        <v>3.1218000000000001E-4</v>
      </c>
      <c r="AA80" s="93">
        <f ca="1">J80+L80+M80+N80+O80+P80+Q80+T80+Y80</f>
        <v>2.0003121799999994</v>
      </c>
      <c r="AB80" s="92">
        <f ca="1">RANK(AA80,AA78:AA81,0)</f>
        <v>3</v>
      </c>
      <c r="AC80" s="93">
        <f ca="1">L80+M80+N80+O80+Y80</f>
        <v>1.8E-7</v>
      </c>
      <c r="AD80" s="95" t="str">
        <f ca="1">IF(AC80&gt;0.2,"1)",IF(AND(AC80&gt;0.02,AC80&lt;0.2),"2)",IF(AND(AC80&gt;0.002,AC80&lt;0.02),"3)",IF(AND(AC80&lt;0.002,S$52=1),"4)",IF(AND(AC80&lt;0.002,S$52=9,S80=1),"5)",IF(AND(AC80&lt;0.002,S$52=9,S80=3),"5)",""))))))</f>
        <v/>
      </c>
      <c r="AE80" s="95" t="str">
        <f ca="1">IF(AC80&gt;0.2,"1)",IF(AND(AC80&gt;0.02,AC80&lt;0.2),"2)",IF(AND(AC80&gt;0.002,AC80&lt;0.02),"3)",IF(AND(AC80&lt;0.002,S$52=16,S80=2),"4)",IF(AND(AC80&lt;0.002,S$52=18,S80=3),"4)",IF(AND(AC80&lt;0.002,S$52=12,S80=1),"4)",""))))))</f>
        <v/>
      </c>
      <c r="AF80" s="95" t="str">
        <f ca="1">IF(AND(AC80&lt;0.002,S$52=4,S80=1),"6)",IF(AND(AC80&lt;0.002,S$52=8,S80=2),"6)",""))</f>
        <v/>
      </c>
      <c r="AG80" s="95" t="str">
        <f ca="1">IF(AF80="6)",AF80,IF((T80+U80)&gt;0,"3)",IF(AD80="",AE80,AD80)))</f>
        <v/>
      </c>
      <c r="AH80" s="95" t="str">
        <f ca="1">CONCATENATE(AB80,"F")</f>
        <v>3F</v>
      </c>
      <c r="AI80" s="96" t="str">
        <f>F80</f>
        <v>Portugal</v>
      </c>
      <c r="AJ80" s="97">
        <f ca="1">3-COUNTIF(K86,0)-COUNTIF(K87,0)-COUNTIF(K90,0)</f>
        <v>3</v>
      </c>
      <c r="AK80" s="705"/>
      <c r="AM80" s="19" t="str">
        <f ca="1">IF(AND(J78=J80,J78&lt;&gt;J79,J78&lt;&gt;J81),"F1-F3",IF(AND(J79=J80,J79&lt;&gt;J81,J79&lt;&gt;J78),"F2-F3",IF(AND(J80=J81,J80&lt;&gt;J78,J80&lt;&gt;J79),"F3-F4","OK")))</f>
        <v>F1-F3</v>
      </c>
      <c r="AN80" s="98">
        <f ca="1">MATCH(AM80,AM$78:AM$81,0)</f>
        <v>1</v>
      </c>
      <c r="AO80" s="82" t="str">
        <f ca="1">AM80</f>
        <v>F1-F3</v>
      </c>
      <c r="AU80" s="705"/>
      <c r="AV80" s="19" t="str">
        <f ca="1">IF(AND(S78=S80,S78&lt;&gt;S79,S78&lt;&gt;S81),"F1-F3",IF(AND(S79=S80,S79&lt;&gt;S81,S79&lt;&gt;S78),"F2-F3",IF(AND(S80=S81,S80&lt;&gt;S78,S80&lt;&gt;S79),"F3-F4","OK")))</f>
        <v>OK</v>
      </c>
      <c r="AW80" s="98">
        <f ca="1">MATCH(AV80,AV$78:AV$81,0)</f>
        <v>1</v>
      </c>
      <c r="AX80" s="82" t="str">
        <f ca="1">AV80</f>
        <v>OK</v>
      </c>
    </row>
    <row r="81" spans="2:50" ht="13.15" x14ac:dyDescent="0.35">
      <c r="D81" s="79">
        <f ca="1">AB81</f>
        <v>1</v>
      </c>
      <c r="E81" s="90" t="s">
        <v>486</v>
      </c>
      <c r="F81" s="91" t="str">
        <f>VLOOKUP(E81,'Gen-Tab_Quick'!$Q$3:$S$26,3,0)</f>
        <v>Tschechien</v>
      </c>
      <c r="G81" s="79">
        <f ca="1">SUMIF($E$85:$E$90,F81,$G$85:$G$90)+SUMIF($F$85:$F$90,F81,$I$85:$I$90)</f>
        <v>10</v>
      </c>
      <c r="H81" s="79">
        <f ca="1">SUMIF($E$85:$E$90,F81,$I$85:$I$90)+SUMIF($F$85:$F$90,F81,$G$85:$G$90)</f>
        <v>5</v>
      </c>
      <c r="I81" s="79">
        <f ca="1">G81-H81</f>
        <v>5</v>
      </c>
      <c r="J81" s="79">
        <f ca="1">SUMIF($E$85:$E$90,F81,$M$85:$M$90)+SUMIF($F$85:$F$90,F81,$N$85:$N$90)</f>
        <v>5</v>
      </c>
      <c r="K81" s="92">
        <f ca="1">RANK(J81,J78:J81,0)</f>
        <v>1</v>
      </c>
      <c r="L81" s="99">
        <f ca="1">VLOOKUP(F81,'Sub-Tab_F_Quick'!C$120:Q$123,15,0)</f>
        <v>0</v>
      </c>
      <c r="M81" s="99">
        <f ca="1">IF(OR(AO$77="nein",AO$77="nicht notwendig"),0,IF(AM$77="ohne F4",VLOOKUP(E81,'Sub-Tab_F_Quick'!B$6:Q$9,16,0),IF(AM$77="ohne F3",VLOOKUP(E81,'Sub-Tab_F_Quick'!B$21:Q$24,16,0),IF(AM$77="ohne F2",VLOOKUP(E81,'Sub-Tab_F_Quick'!B$36:Q$39,16,0),IF(AM$77="ohne F1",VLOOKUP(E81,'Sub-Tab_F_Quick'!B$51:Q$54,16,0),0)))))</f>
        <v>0</v>
      </c>
      <c r="N81" s="99">
        <f ca="1">IF(AND($AS$78="ja",$AP$78="F1-F2"),VLOOKUP($F81,'Sub-Tab_F_Quick'!$C$66:$Q$69,15,0),IF(AND($AS$78="ja",$AP$78="F1-F3"),VLOOKUP($F81,'Sub-Tab_F_Quick'!$C$74:$Q$77,15,0),IF(AND($AS$78="ja",$AP$78="F1-F4"),VLOOKUP($F81,'Sub-Tab_F_Quick'!$C$82:$Q$85,15,0),IF(AND($AS$78="ja",$AP$78="F2-F3"),VLOOKUP($F81,'Sub-Tab_F_Quick'!$C$90:$Q$93,15,0),IF(AND($AS$78="ja",$AP$78="F2-F4"),VLOOKUP($F81,'Sub-Tab_F_Quick'!$C$98:$Q$101,15,0),IF(AND($AS$78="ja",$AP$78="F3-F4"),VLOOKUP($F81,'Sub-Tab_F_Quick'!$C$106:$Q$109,15,0),0))))))</f>
        <v>0</v>
      </c>
      <c r="O81" s="99">
        <f ca="1">IF(AND($AS$79="ja",$AP$79="F1-F2"),VLOOKUP($F81,'Sub-Tab_F_Quick'!$C$66:$Q$69,15,0),IF(AND($AS$79="ja",$AP$79="F1-F3"),VLOOKUP($F81,'Sub-Tab_F_Quick'!$C$74:$Q$77,15,0),IF(AND($AS$79="ja",$AP$79="F1-F4"),VLOOKUP($F81,'Sub-Tab_F_Quick'!$C$82:$Q$85,15,0),IF(AND($AS$79="ja",$AP$79="F2-F3"),VLOOKUP($F81,'Sub-Tab_F_Quick'!$C$90:$Q$93,15,0),IF(AND($AS$79="ja",$AP$79="F2-F4"),VLOOKUP($F81,'Sub-Tab_F_Quick'!$C$98:$Q$101,15,0),IF(AND($AS$79="ja",$AP$79="F3-F4"),VLOOKUP($F81,'Sub-Tab_F_Quick'!$C$106:$Q$109,15,0),0))))))</f>
        <v>0</v>
      </c>
      <c r="P81" s="99">
        <f ca="1">0.00072/RANK(I81,I$78:I$81,0)</f>
        <v>7.2000000000000005E-4</v>
      </c>
      <c r="Q81" s="99">
        <f ca="1">0.000072/RANK(G81,G$78:G$81,0)</f>
        <v>3.6000000000000001E-5</v>
      </c>
      <c r="R81" s="99">
        <f ca="1">J81+SUM(L81:Q81)</f>
        <v>5.000756</v>
      </c>
      <c r="S81" s="100">
        <f ca="1">RANK(R81,R78:R81,0)</f>
        <v>1</v>
      </c>
      <c r="T81" s="99">
        <f ca="1">IF(AND($BB$78="ja",$AY$78="F1-F2"),VLOOKUP($F81,'Sub-Tab_F_Quick'!$C$66:$Q$69,15,0),IF(AND($BB$78="ja",$AY$78="F1-F3"),VLOOKUP($F81,'Sub-Tab_F_Quick'!$C$74:$Q$77,15,0),IF(AND($BB$78="ja",$AY$78="F1-F4"),VLOOKUP($F81,'Sub-Tab_F_Quick'!$C$82:$Q$85,15,0),IF(AND($BB$78="ja",$AY$78="F2-F3"),VLOOKUP($F81,'Sub-Tab_F_Quick'!$C$90:$Q$93,15,0),IF(AND($BB$78="ja",$AY$78="F2-F4"),VLOOKUP($F81,'Sub-Tab_F_Quick'!$C$98:$Q$101,15,0),IF(AND($BB$78="ja",$AY$78="F3-F4"),VLOOKUP($F81,'Sub-Tab_F_Quick'!$C$106:$Q$109,15,0),0))))))/1000</f>
        <v>0</v>
      </c>
      <c r="U81" s="99">
        <f ca="1">IF(AND($AZ$79="ja",$AY$79="F1-F2"),VLOOKUP($F81,'Sub-Tab_F_Quick'!$C$66:$Q$69,15,0),IF(AND($AZ$79="ja",$AY$79="F1-F3"),VLOOKUP($F81,'Sub-Tab_F_Quick'!$C$74:$Q$77,15,0),IF(AND($AZ$79="ja",$AY$79="F1-F4"),VLOOKUP($F81,'Sub-Tab_F_Quick'!$C$82:$Q$85,15,0),IF(AND($AZ$79="ja",$AY$79="F2-F3"),VLOOKUP($F81,'Sub-Tab_F_Quick'!$C$90:$Q$93,15,0),IF(AND($AZ$79="ja",$AY$79="F2-F4"),VLOOKUP($F81,'Sub-Tab_F_Quick'!$C$98:$Q$101,15,0),IF(AND($AZ$79="ja",$AY$79="F3-F4"),VLOOKUP($F81,'Sub-Tab_F_Quick'!$C$106:$Q$109,15,0),0))))))/1000</f>
        <v>0</v>
      </c>
      <c r="V81" s="99">
        <f ca="1">R81+T81+U81</f>
        <v>5.000756</v>
      </c>
      <c r="W81" s="100">
        <f ca="1">RANK(V81,V78:V81,0)</f>
        <v>1</v>
      </c>
      <c r="X81" s="101">
        <f>VLOOKUP(E81,'Gen-Tab_Quick'!$T$3:$V$26,3,0)</f>
        <v>18</v>
      </c>
      <c r="Y81" s="99">
        <f>0.00000072/RANK(X81,X$78:X$81,0)</f>
        <v>3.5999999999999999E-7</v>
      </c>
      <c r="Z81" s="99">
        <f ca="1">L81+M81+N81+O81+P81+Q81+Y81</f>
        <v>7.5636000000000008E-4</v>
      </c>
      <c r="AA81" s="99">
        <f ca="1">J81+L81+M81+N81+O81+P81+Q81+T81+Y81</f>
        <v>5.0007563599999996</v>
      </c>
      <c r="AB81" s="100">
        <f ca="1">RANK(AA81,AA78:AA81,0)</f>
        <v>1</v>
      </c>
      <c r="AC81" s="93">
        <f ca="1">L81+M81+N81+O81+Y81</f>
        <v>3.5999999999999999E-7</v>
      </c>
      <c r="AD81" s="95" t="str">
        <f ca="1">IF(AC81&gt;0.2,"1)",IF(AND(AC81&gt;0.02,AC81&lt;0.2),"2)",IF(AND(AC81&gt;0.002,AC81&lt;0.02),"3)",IF(AND(AC81&lt;0.002,S$52=1),"4)",IF(AND(AC81&lt;0.002,S$52=9,S81=1),"5)",IF(AND(AC81&lt;0.002,S$52=9,S81=3),"5)",""))))))</f>
        <v/>
      </c>
      <c r="AE81" s="95" t="str">
        <f ca="1">IF(AC81&gt;0.2,"1)",IF(AND(AC81&gt;0.02,AC81&lt;0.2),"2)",IF(AND(AC81&gt;0.002,AC81&lt;0.02),"3)",IF(AND(AC81&lt;0.002,S$52=16,S81=2),"4)",IF(AND(AC81&lt;0.002,S$52=18,S81=3),"4)",IF(AND(AC81&lt;0.002,S$52=12,S81=1),"4)",""))))))</f>
        <v/>
      </c>
      <c r="AF81" s="95" t="str">
        <f ca="1">IF(AND(AC81&lt;0.002,S$52=4,S81=1),"6)",IF(AND(AC81&lt;0.002,S$52=8,S81=2),"6)",""))</f>
        <v/>
      </c>
      <c r="AG81" s="95" t="str">
        <f ca="1">IF(AF81="6)",AF81,IF((T81+U81)&gt;0,"3)",IF(AD81="",AE81,AD81)))</f>
        <v/>
      </c>
      <c r="AH81" s="95" t="str">
        <f ca="1">CONCATENATE(AB81,"F")</f>
        <v>1F</v>
      </c>
      <c r="AI81" s="96" t="str">
        <f>F81</f>
        <v>Tschechien</v>
      </c>
      <c r="AJ81" s="102">
        <f ca="1">3-COUNTIF(K86,0)-COUNTIF(K88,0)-COUNTIF(K89,0)</f>
        <v>3</v>
      </c>
      <c r="AK81" s="705"/>
      <c r="AM81" s="19" t="str">
        <f ca="1">IF(AND(J78=J81,J78&lt;&gt;J79,J78&lt;&gt;J80),"F1-F4",IF(AND(J79=J81,J79&lt;&gt;J80,J79&lt;&gt;J78),"F2-F4",IF(AND(J80=J81,J80&lt;&gt;J78,J80&lt;&gt;J79),"F3-F4","OK")))</f>
        <v>F2-F4</v>
      </c>
      <c r="AN81" s="103">
        <f ca="1">MATCH(AM81,AM$78:AM$81,0)</f>
        <v>2</v>
      </c>
      <c r="AO81" s="82" t="str">
        <f ca="1">AM81</f>
        <v>F2-F4</v>
      </c>
      <c r="AU81" s="705"/>
      <c r="AV81" s="19" t="str">
        <f ca="1">IF(AND(S78=S81,S78&lt;&gt;S79,S78&lt;&gt;S80),"F1-F4",IF(AND(S79=S81,S79&lt;&gt;S80,S79&lt;&gt;S78),"F2-F4",IF(AND(S80=S81,S80&lt;&gt;S78,S80&lt;&gt;S79),"F3-F4","OK")))</f>
        <v>OK</v>
      </c>
      <c r="AW81" s="103">
        <f ca="1">MATCH(AV81,AV$78:AV$81,0)</f>
        <v>1</v>
      </c>
      <c r="AX81" s="82" t="str">
        <f ca="1">AV81</f>
        <v>OK</v>
      </c>
    </row>
    <row r="82" spans="2:50" ht="13.15" x14ac:dyDescent="0.35">
      <c r="E82" s="104"/>
      <c r="L82" s="93">
        <f t="shared" ref="L82:Q82" ca="1" si="20">SUM(L78:L81)</f>
        <v>0</v>
      </c>
      <c r="M82" s="93">
        <f t="shared" ca="1" si="20"/>
        <v>0</v>
      </c>
      <c r="N82" s="93">
        <f t="shared" ca="1" si="20"/>
        <v>0</v>
      </c>
      <c r="O82" s="93">
        <f t="shared" ca="1" si="20"/>
        <v>0</v>
      </c>
      <c r="P82" s="93">
        <f t="shared" ca="1" si="20"/>
        <v>1.5E-3</v>
      </c>
      <c r="Q82" s="93">
        <f t="shared" ca="1" si="20"/>
        <v>1.5000000000000001E-4</v>
      </c>
      <c r="R82" s="93"/>
      <c r="S82" s="93">
        <f ca="1">S78*S79*S80*S81</f>
        <v>24</v>
      </c>
      <c r="T82" s="93"/>
      <c r="U82" s="93"/>
      <c r="V82" s="93"/>
      <c r="W82" s="93">
        <f ca="1">W78*W79*W80*W81</f>
        <v>24</v>
      </c>
      <c r="X82" s="93"/>
      <c r="Y82" s="93">
        <f>SUM(Y78:Y81)</f>
        <v>1.4999999999999998E-6</v>
      </c>
      <c r="Z82" s="93"/>
      <c r="AA82" s="105"/>
      <c r="AB82" s="79">
        <f ca="1">SUM(AB78:AB81)</f>
        <v>10</v>
      </c>
      <c r="AJ82" s="97">
        <f ca="1">SUM(AJ78:AJ81)</f>
        <v>12</v>
      </c>
      <c r="AK82" s="106"/>
      <c r="AN82" s="82">
        <f ca="1">SUM(AN78:AN81)</f>
        <v>6</v>
      </c>
      <c r="AU82" s="106"/>
      <c r="AW82" s="82">
        <f ca="1">SUM(AW78:AW81)</f>
        <v>4</v>
      </c>
    </row>
    <row r="83" spans="2:50" ht="13.15" x14ac:dyDescent="0.35">
      <c r="M83" s="105"/>
      <c r="N83" s="105"/>
      <c r="O83" s="105"/>
      <c r="P83" s="105"/>
      <c r="Q83" s="105"/>
      <c r="R83" s="105"/>
      <c r="S83" s="93"/>
      <c r="T83" s="93"/>
      <c r="U83" s="93"/>
      <c r="V83" s="93"/>
      <c r="W83" s="93"/>
      <c r="X83" s="105"/>
      <c r="Y83" s="105"/>
      <c r="Z83" s="105"/>
      <c r="AA83" s="105"/>
      <c r="AJ83" s="105"/>
      <c r="AK83" s="106"/>
      <c r="AU83" s="106"/>
    </row>
    <row r="84" spans="2:50" ht="13.15" x14ac:dyDescent="0.35">
      <c r="G84" s="91"/>
      <c r="H84" s="91"/>
      <c r="J84" s="84"/>
      <c r="L84" s="84"/>
      <c r="M84" s="91"/>
      <c r="N84" s="91"/>
      <c r="O84" s="91"/>
      <c r="P84" s="91"/>
      <c r="Q84" s="91"/>
      <c r="R84" s="91"/>
      <c r="S84" s="91"/>
      <c r="T84" s="91"/>
      <c r="U84" s="91"/>
      <c r="V84" s="91"/>
      <c r="W84" s="91"/>
      <c r="X84" s="91"/>
      <c r="Y84" s="91"/>
      <c r="Z84" s="91"/>
      <c r="AA84" s="91"/>
      <c r="AJ84" s="91"/>
      <c r="AK84" s="106"/>
      <c r="AU84" s="106"/>
    </row>
    <row r="85" spans="2:50" ht="13.15" x14ac:dyDescent="0.35">
      <c r="B85" s="90">
        <v>11</v>
      </c>
      <c r="C85" s="79" t="str">
        <f>VLOOKUP(B85,'Gen-Tab_Quick'!$B$3:$D$38,2,0)</f>
        <v>F1</v>
      </c>
      <c r="D85" s="79" t="str">
        <f>VLOOKUP(B85,'Gen-Tab_Quick'!$B$3:$D$38,3,0)</f>
        <v>F2</v>
      </c>
      <c r="E85" s="79" t="str">
        <f>VLOOKUP(C85,'Gen-Tab_Quick'!$Q$3:$S$26,3,0)</f>
        <v>Türkei</v>
      </c>
      <c r="F85" s="79" t="str">
        <f>VLOOKUP(D85,'Gen-Tab_Quick'!$Q$3:$S$26,3,0)</f>
        <v>Georgien</v>
      </c>
      <c r="G85" s="19">
        <f ca="1">IF(R85=0,0,VLOOKUP(B85,Quicktipp!$B$2:$I$48,6,0))</f>
        <v>0</v>
      </c>
      <c r="H85" s="79" t="s">
        <v>54</v>
      </c>
      <c r="I85" s="19">
        <f ca="1">IF(R85=0,0,VLOOKUP(B85,Quicktipp!$B$2:$I$48,8,0))</f>
        <v>0</v>
      </c>
      <c r="J85" s="84"/>
      <c r="K85" s="79" t="str">
        <f t="shared" ref="K85:K90" ca="1" si="21">IF(R85=0,0,IF(G85&gt;I85,1,IF(G85&lt;I85,2,"X")))</f>
        <v>X</v>
      </c>
      <c r="L85" s="84"/>
      <c r="M85" s="79">
        <f t="shared" ref="M85:M90" ca="1" si="22">IF(R85=0,0,IF(G85&gt;I85,3,IF(G85=I85,1,0)))</f>
        <v>1</v>
      </c>
      <c r="N85" s="79">
        <f t="shared" ref="N85:N90" ca="1" si="23">IF(R85=0,0,IF(M85=3,0,IF(M85=1,1,3)))</f>
        <v>1</v>
      </c>
      <c r="O85" s="79"/>
      <c r="P85" s="79"/>
      <c r="Q85" s="79"/>
      <c r="R85" s="79">
        <f ca="1">VLOOKUP(B85,Quicktipp!$B$3:$L$48,11,0)</f>
        <v>1</v>
      </c>
      <c r="S85" s="79"/>
      <c r="T85" s="79"/>
      <c r="U85" s="79"/>
      <c r="V85" s="79"/>
      <c r="W85" s="79"/>
      <c r="X85" s="79"/>
      <c r="Y85" s="79"/>
      <c r="Z85" s="79"/>
      <c r="AA85" s="79"/>
      <c r="AJ85" s="79"/>
      <c r="AK85" s="106"/>
      <c r="AU85" s="106"/>
    </row>
    <row r="86" spans="2:50" ht="13.15" x14ac:dyDescent="0.35">
      <c r="B86" s="90">
        <v>12</v>
      </c>
      <c r="C86" s="79" t="str">
        <f>VLOOKUP(B86,'Gen-Tab_Quick'!$B$3:$D$38,2,0)</f>
        <v>F3</v>
      </c>
      <c r="D86" s="79" t="str">
        <f>VLOOKUP(B86,'Gen-Tab_Quick'!$B$3:$D$38,3,0)</f>
        <v>F4</v>
      </c>
      <c r="E86" s="79" t="str">
        <f>VLOOKUP(C86,'Gen-Tab_Quick'!$Q$3:$S$26,3,0)</f>
        <v>Portugal</v>
      </c>
      <c r="F86" s="79" t="str">
        <f>VLOOKUP(D86,'Gen-Tab_Quick'!$Q$3:$S$26,3,0)</f>
        <v>Tschechien</v>
      </c>
      <c r="G86" s="19">
        <f ca="1">IF(R86=0,0,VLOOKUP(B86,Quicktipp!$B$2:$I$48,6,0))</f>
        <v>5</v>
      </c>
      <c r="H86" s="79" t="s">
        <v>54</v>
      </c>
      <c r="I86" s="19">
        <f ca="1">IF(R86=0,0,VLOOKUP(B86,Quicktipp!$B$2:$I$48,8,0))</f>
        <v>5</v>
      </c>
      <c r="J86" s="84"/>
      <c r="K86" s="79" t="str">
        <f t="shared" ca="1" si="21"/>
        <v>X</v>
      </c>
      <c r="L86" s="84"/>
      <c r="M86" s="79">
        <f t="shared" ca="1" si="22"/>
        <v>1</v>
      </c>
      <c r="N86" s="79">
        <f t="shared" ca="1" si="23"/>
        <v>1</v>
      </c>
      <c r="O86" s="79"/>
      <c r="P86" s="79"/>
      <c r="Q86" s="79"/>
      <c r="R86" s="79">
        <f ca="1">VLOOKUP(B86,Quicktipp!$B$3:$L$48,11,0)</f>
        <v>36</v>
      </c>
      <c r="S86" s="79"/>
      <c r="T86" s="79"/>
      <c r="U86" s="79"/>
      <c r="V86" s="79"/>
      <c r="W86" s="79"/>
      <c r="X86" s="79"/>
      <c r="Y86" s="79"/>
      <c r="Z86" s="79"/>
      <c r="AA86" s="79"/>
      <c r="AJ86" s="79"/>
      <c r="AK86" s="106"/>
      <c r="AU86" s="106"/>
    </row>
    <row r="87" spans="2:50" ht="13.15" x14ac:dyDescent="0.35">
      <c r="B87" s="90">
        <v>23</v>
      </c>
      <c r="C87" s="79" t="str">
        <f>VLOOKUP(B87,'Gen-Tab_Quick'!$B$3:$D$38,2,0)</f>
        <v>F1</v>
      </c>
      <c r="D87" s="79" t="str">
        <f>VLOOKUP(B87,'Gen-Tab_Quick'!$B$3:$D$38,3,0)</f>
        <v>F3</v>
      </c>
      <c r="E87" s="79" t="str">
        <f>VLOOKUP(C87,'Gen-Tab_Quick'!$Q$3:$S$26,3,0)</f>
        <v>Türkei</v>
      </c>
      <c r="F87" s="79" t="str">
        <f>VLOOKUP(D87,'Gen-Tab_Quick'!$Q$3:$S$26,3,0)</f>
        <v>Portugal</v>
      </c>
      <c r="G87" s="19">
        <f ca="1">IF(R87=0,0,VLOOKUP(B87,Quicktipp!$B$2:$I$48,6,0))</f>
        <v>6</v>
      </c>
      <c r="H87" s="79" t="s">
        <v>54</v>
      </c>
      <c r="I87" s="19">
        <f ca="1">IF(R87=0,0,VLOOKUP(B87,Quicktipp!$B$2:$I$48,8,0))</f>
        <v>6</v>
      </c>
      <c r="J87" s="84"/>
      <c r="K87" s="79" t="str">
        <f t="shared" ca="1" si="21"/>
        <v>X</v>
      </c>
      <c r="L87" s="84"/>
      <c r="M87" s="79">
        <f t="shared" ca="1" si="22"/>
        <v>1</v>
      </c>
      <c r="N87" s="79">
        <f t="shared" ca="1" si="23"/>
        <v>1</v>
      </c>
      <c r="O87" s="79"/>
      <c r="P87" s="79"/>
      <c r="Q87" s="79"/>
      <c r="R87" s="79">
        <f ca="1">VLOOKUP(B87,Quicktipp!$B$3:$L$48,11,0)</f>
        <v>49</v>
      </c>
      <c r="S87" s="79"/>
      <c r="T87" s="79"/>
      <c r="U87" s="79"/>
      <c r="V87" s="79"/>
      <c r="W87" s="79"/>
      <c r="X87" s="79"/>
      <c r="Y87" s="79"/>
      <c r="Z87" s="79"/>
      <c r="AA87" s="79"/>
      <c r="AJ87" s="79"/>
      <c r="AK87" s="106"/>
      <c r="AU87" s="106"/>
    </row>
    <row r="88" spans="2:50" x14ac:dyDescent="0.35">
      <c r="B88" s="90">
        <v>24</v>
      </c>
      <c r="C88" s="79" t="str">
        <f>VLOOKUP(B88,'Gen-Tab_Quick'!$B$3:$D$38,2,0)</f>
        <v>F2</v>
      </c>
      <c r="D88" s="79" t="str">
        <f>VLOOKUP(B88,'Gen-Tab_Quick'!$B$3:$D$38,3,0)</f>
        <v>F4</v>
      </c>
      <c r="E88" s="79" t="str">
        <f>VLOOKUP(C88,'Gen-Tab_Quick'!$Q$3:$S$26,3,0)</f>
        <v>Georgien</v>
      </c>
      <c r="F88" s="79" t="str">
        <f>VLOOKUP(D88,'Gen-Tab_Quick'!$Q$3:$S$26,3,0)</f>
        <v>Tschechien</v>
      </c>
      <c r="G88" s="19">
        <f ca="1">IF(R88=0,0,VLOOKUP(B88,Quicktipp!$B$2:$I$48,6,0))</f>
        <v>0</v>
      </c>
      <c r="H88" s="79" t="s">
        <v>54</v>
      </c>
      <c r="I88" s="19">
        <f ca="1">IF(R88=0,0,VLOOKUP(B88,Quicktipp!$B$2:$I$48,8,0))</f>
        <v>0</v>
      </c>
      <c r="J88" s="84"/>
      <c r="K88" s="79" t="str">
        <f t="shared" ca="1" si="21"/>
        <v>X</v>
      </c>
      <c r="L88" s="84"/>
      <c r="M88" s="79">
        <f t="shared" ca="1" si="22"/>
        <v>1</v>
      </c>
      <c r="N88" s="79">
        <f t="shared" ca="1" si="23"/>
        <v>1</v>
      </c>
      <c r="O88" s="79"/>
      <c r="P88" s="79"/>
      <c r="Q88" s="79"/>
      <c r="R88" s="79">
        <f ca="1">VLOOKUP(B88,Quicktipp!$B$3:$L$48,11,0)</f>
        <v>1</v>
      </c>
      <c r="S88" s="79"/>
      <c r="T88" s="79"/>
      <c r="U88" s="79"/>
      <c r="V88" s="79"/>
      <c r="W88" s="79"/>
      <c r="X88" s="79"/>
      <c r="Y88" s="79"/>
      <c r="Z88" s="79"/>
      <c r="AA88" s="79"/>
      <c r="AJ88" s="79"/>
      <c r="AK88" s="106"/>
      <c r="AL88" s="107" t="s">
        <v>305</v>
      </c>
      <c r="AU88" s="106"/>
    </row>
    <row r="89" spans="2:50" ht="13.15" x14ac:dyDescent="0.35">
      <c r="B89" s="90">
        <v>35</v>
      </c>
      <c r="C89" s="79" t="str">
        <f>VLOOKUP(B89,'Gen-Tab_Quick'!$B$3:$D$38,2,0)</f>
        <v>F4</v>
      </c>
      <c r="D89" s="79" t="str">
        <f>VLOOKUP(B89,'Gen-Tab_Quick'!$B$3:$D$38,3,0)</f>
        <v>F1</v>
      </c>
      <c r="E89" s="79" t="str">
        <f>VLOOKUP(C89,'Gen-Tab_Quick'!$Q$3:$S$26,3,0)</f>
        <v>Tschechien</v>
      </c>
      <c r="F89" s="79" t="str">
        <f>VLOOKUP(D89,'Gen-Tab_Quick'!$Q$3:$S$26,3,0)</f>
        <v>Türkei</v>
      </c>
      <c r="G89" s="19">
        <f ca="1">IF(R89=0,0,VLOOKUP(B89,Quicktipp!$B$2:$I$48,6,0))</f>
        <v>5</v>
      </c>
      <c r="H89" s="79" t="s">
        <v>54</v>
      </c>
      <c r="I89" s="19">
        <f ca="1">IF(R89=0,0,VLOOKUP(B89,Quicktipp!$B$2:$I$48,8,0))</f>
        <v>0</v>
      </c>
      <c r="J89" s="84"/>
      <c r="K89" s="79">
        <f t="shared" ca="1" si="21"/>
        <v>1</v>
      </c>
      <c r="L89" s="84"/>
      <c r="M89" s="79">
        <f t="shared" ca="1" si="22"/>
        <v>3</v>
      </c>
      <c r="N89" s="79">
        <f t="shared" ca="1" si="23"/>
        <v>0</v>
      </c>
      <c r="O89" s="79"/>
      <c r="P89" s="79"/>
      <c r="Q89" s="79"/>
      <c r="R89" s="79">
        <f ca="1">VLOOKUP(B89,Quicktipp!$B$3:$L$48,11,0)</f>
        <v>26</v>
      </c>
      <c r="S89" s="79"/>
      <c r="T89" s="79"/>
      <c r="U89" s="79"/>
      <c r="V89" s="79"/>
      <c r="W89" s="79"/>
      <c r="X89" s="79"/>
      <c r="Y89" s="79"/>
      <c r="Z89" s="79"/>
      <c r="AA89" s="79"/>
      <c r="AJ89" s="79"/>
      <c r="AK89" s="106"/>
      <c r="AL89" s="79">
        <f ca="1">VLOOKUP(B89,Quicktipp!B$2:R$99,16,0)</f>
        <v>2</v>
      </c>
      <c r="AU89" s="106"/>
    </row>
    <row r="90" spans="2:50" ht="13.15" x14ac:dyDescent="0.35">
      <c r="B90" s="90">
        <v>36</v>
      </c>
      <c r="C90" s="79" t="str">
        <f>VLOOKUP(B90,'Gen-Tab_Quick'!$B$3:$D$38,2,0)</f>
        <v>F2</v>
      </c>
      <c r="D90" s="79" t="str">
        <f>VLOOKUP(B90,'Gen-Tab_Quick'!$B$3:$D$38,3,0)</f>
        <v>F3</v>
      </c>
      <c r="E90" s="79" t="str">
        <f>VLOOKUP(C90,'Gen-Tab_Quick'!$Q$3:$S$26,3,0)</f>
        <v>Georgien</v>
      </c>
      <c r="F90" s="79" t="str">
        <f>VLOOKUP(D90,'Gen-Tab_Quick'!$Q$3:$S$26,3,0)</f>
        <v>Portugal</v>
      </c>
      <c r="G90" s="19">
        <f ca="1">IF(R90=0,0,VLOOKUP(B90,Quicktipp!$B$2:$I$48,6,0))</f>
        <v>3</v>
      </c>
      <c r="H90" s="79" t="s">
        <v>54</v>
      </c>
      <c r="I90" s="19">
        <f ca="1">IF(R90=0,0,VLOOKUP(B90,Quicktipp!$B$2:$I$48,8,0))</f>
        <v>1</v>
      </c>
      <c r="J90" s="84"/>
      <c r="K90" s="79">
        <f t="shared" ca="1" si="21"/>
        <v>1</v>
      </c>
      <c r="L90" s="84"/>
      <c r="M90" s="79">
        <f t="shared" ca="1" si="22"/>
        <v>3</v>
      </c>
      <c r="N90" s="79">
        <f t="shared" ca="1" si="23"/>
        <v>0</v>
      </c>
      <c r="O90" s="79"/>
      <c r="P90" s="79"/>
      <c r="Q90" s="79"/>
      <c r="R90" s="79">
        <f ca="1">VLOOKUP(B90,Quicktipp!$B$3:$L$48,11,0)</f>
        <v>11</v>
      </c>
      <c r="S90" s="79"/>
      <c r="T90" s="79"/>
      <c r="U90" s="79"/>
      <c r="V90" s="79"/>
      <c r="W90" s="79"/>
      <c r="X90" s="79"/>
      <c r="Y90" s="79"/>
      <c r="Z90" s="79"/>
      <c r="AA90" s="79"/>
      <c r="AJ90" s="79"/>
      <c r="AK90" s="106"/>
      <c r="AL90" s="79">
        <f ca="1">VLOOKUP(B90,Quicktipp!B$2:R$99,16,0)</f>
        <v>2</v>
      </c>
      <c r="AU90" s="106"/>
    </row>
    <row r="91" spans="2:50" ht="13.15" x14ac:dyDescent="0.35">
      <c r="K91" s="113"/>
      <c r="L91" s="113"/>
      <c r="M91" s="105"/>
      <c r="N91" s="105"/>
      <c r="O91" s="105"/>
      <c r="P91" s="105"/>
      <c r="Q91" s="105"/>
      <c r="R91" s="105"/>
      <c r="S91" s="105"/>
      <c r="T91" s="105"/>
      <c r="U91" s="105"/>
      <c r="V91" s="105"/>
      <c r="W91" s="105"/>
      <c r="X91" s="105"/>
      <c r="Y91" s="105"/>
      <c r="Z91" s="105"/>
      <c r="AA91" s="105"/>
      <c r="AB91" s="113"/>
      <c r="AC91" s="113"/>
      <c r="AD91" s="113"/>
      <c r="AE91" s="113"/>
      <c r="AF91" s="113"/>
      <c r="AG91" s="113"/>
      <c r="AH91" s="113"/>
      <c r="AI91" s="113"/>
      <c r="AJ91" s="105"/>
      <c r="AK91" s="106"/>
      <c r="AM91" s="112"/>
      <c r="AN91" s="114"/>
      <c r="AU91" s="106"/>
      <c r="AV91" s="112"/>
      <c r="AW91" s="114"/>
    </row>
    <row r="94" spans="2:50" ht="65.099999999999994" customHeight="1" x14ac:dyDescent="0.35">
      <c r="E94" s="256" t="s">
        <v>522</v>
      </c>
      <c r="F94" s="84"/>
      <c r="G94" s="85" t="s">
        <v>61</v>
      </c>
      <c r="H94" s="85" t="s">
        <v>286</v>
      </c>
      <c r="I94" s="85" t="s">
        <v>287</v>
      </c>
      <c r="J94" s="85" t="s">
        <v>63</v>
      </c>
      <c r="K94" s="86" t="s">
        <v>56</v>
      </c>
      <c r="L94" s="85" t="s">
        <v>293</v>
      </c>
      <c r="M94" s="85" t="s">
        <v>61</v>
      </c>
      <c r="N94" s="85"/>
      <c r="O94" s="86" t="s">
        <v>56</v>
      </c>
      <c r="P94" s="85"/>
      <c r="Q94" s="85"/>
      <c r="R94" s="85"/>
      <c r="S94" s="85"/>
      <c r="T94" s="87"/>
      <c r="U94" s="87"/>
      <c r="V94" s="85"/>
      <c r="W94" s="85"/>
      <c r="X94" s="85"/>
      <c r="Y94" s="85"/>
      <c r="Z94" s="85"/>
      <c r="AA94" s="85"/>
      <c r="AB94" s="86"/>
      <c r="AC94" s="86"/>
      <c r="AD94" s="704"/>
      <c r="AE94" s="704"/>
      <c r="AF94" s="704"/>
      <c r="AG94" s="704"/>
      <c r="AH94" s="82"/>
      <c r="AI94" s="82"/>
      <c r="AJ94" s="88"/>
      <c r="AK94" s="89"/>
      <c r="AN94" s="89"/>
      <c r="AU94" s="89"/>
      <c r="AW94" s="89"/>
    </row>
    <row r="95" spans="2:50" x14ac:dyDescent="0.35">
      <c r="E95" s="79" t="s">
        <v>186</v>
      </c>
      <c r="F95" s="91" t="str">
        <f ca="1">VLOOKUP(E95,'Gen-Tab_Quick'!$Q$30:$S$55,3,0)</f>
        <v>Schottland</v>
      </c>
      <c r="G95" s="79">
        <f t="shared" ref="G95:G100" ca="1" si="24">VLOOKUP(F95,$F$1:$J$90,2,0)</f>
        <v>13</v>
      </c>
      <c r="H95" s="79">
        <f t="shared" ref="H95:H100" ca="1" si="25">VLOOKUP(F95,$F$1:$J$90,3,0)</f>
        <v>12</v>
      </c>
      <c r="I95" s="79">
        <f t="shared" ref="I95:I100" ca="1" si="26">VLOOKUP(F95,$F$1:$J$90,4,0)</f>
        <v>1</v>
      </c>
      <c r="J95" s="79">
        <f t="shared" ref="J95:J100" ca="1" si="27">VLOOKUP(F95,$F$1:$J$90,5,0)</f>
        <v>6</v>
      </c>
      <c r="K95" s="92">
        <f t="shared" ref="K95:K100" ca="1" si="28">RANK(J95,J$95:J$100,0)</f>
        <v>1</v>
      </c>
      <c r="L95" s="93">
        <f t="shared" ref="L95:L100" ca="1" si="29">0.00072/RANK(I95,I$95:I$100,0)</f>
        <v>7.2000000000000005E-4</v>
      </c>
      <c r="M95" s="93">
        <f t="shared" ref="M95:M100" ca="1" si="30">0.000072/RANK(G95,G$95:G$100,0)</f>
        <v>3.6000000000000001E-5</v>
      </c>
      <c r="N95" s="93">
        <f t="shared" ref="N95:N100" ca="1" si="31">J95+L95+M95</f>
        <v>6.000756</v>
      </c>
      <c r="O95" s="92">
        <f t="shared" ref="O95:O100" ca="1" si="32">RANK(N95,N$95:N$100,0)</f>
        <v>1</v>
      </c>
      <c r="P95" s="93" t="str">
        <f ca="1">IF(OR(O95=O96,O95=O97,O95=O98,O95=O99,O95=O100),"X","N")</f>
        <v>N</v>
      </c>
      <c r="Q95" s="93">
        <v>0</v>
      </c>
      <c r="R95" s="93">
        <f t="shared" ref="R95:R100" si="33">IF(Q95=0,0,0.1*Q95)</f>
        <v>0</v>
      </c>
      <c r="S95" s="93">
        <f ca="1">O95+R95+(VLOOKUP(F95,'Gen-Tab_Quick'!S$3:V$26,4,0)/10000000)</f>
        <v>1.0000013999999999</v>
      </c>
      <c r="T95" s="80">
        <f t="shared" ref="T95:T100" ca="1" si="34">_xlfn.RANK.EQ(S95,S$95:S$100,1)</f>
        <v>1</v>
      </c>
      <c r="U95" s="80" t="s">
        <v>71</v>
      </c>
      <c r="V95" s="113">
        <v>1</v>
      </c>
      <c r="X95" s="258" t="str">
        <f t="shared" ref="X95:X100" ca="1" si="35">F95</f>
        <v>Schottland</v>
      </c>
    </row>
    <row r="96" spans="2:50" x14ac:dyDescent="0.35">
      <c r="E96" s="79" t="s">
        <v>190</v>
      </c>
      <c r="F96" s="91" t="str">
        <f ca="1">VLOOKUP(E96,'Gen-Tab_Quick'!$Q$30:$S$55,3,0)</f>
        <v>Italien</v>
      </c>
      <c r="G96" s="79">
        <f t="shared" ca="1" si="24"/>
        <v>8</v>
      </c>
      <c r="H96" s="79">
        <f t="shared" ca="1" si="25"/>
        <v>13</v>
      </c>
      <c r="I96" s="79">
        <f t="shared" ca="1" si="26"/>
        <v>-5</v>
      </c>
      <c r="J96" s="79">
        <f t="shared" ca="1" si="27"/>
        <v>2</v>
      </c>
      <c r="K96" s="92">
        <f t="shared" ca="1" si="28"/>
        <v>3</v>
      </c>
      <c r="L96" s="93">
        <f t="shared" ca="1" si="29"/>
        <v>1.44E-4</v>
      </c>
      <c r="M96" s="93">
        <f t="shared" ca="1" si="30"/>
        <v>1.8E-5</v>
      </c>
      <c r="N96" s="93">
        <f t="shared" ca="1" si="31"/>
        <v>2.000162</v>
      </c>
      <c r="O96" s="92">
        <f t="shared" ca="1" si="32"/>
        <v>5</v>
      </c>
      <c r="P96" s="93" t="str">
        <f ca="1">IF(OR(O96=O95,O96=O97,O96=O98,O96=O99,O96=O100),"X","N")</f>
        <v>N</v>
      </c>
      <c r="Q96" s="93">
        <v>0</v>
      </c>
      <c r="R96" s="93">
        <f t="shared" si="33"/>
        <v>0</v>
      </c>
      <c r="S96" s="93">
        <f ca="1">O96+R96+(VLOOKUP(F96,'Gen-Tab_Quick'!S$3:V$26,4,0)/10000000)</f>
        <v>5.0000019</v>
      </c>
      <c r="T96" s="80">
        <f t="shared" ca="1" si="34"/>
        <v>5</v>
      </c>
      <c r="U96" s="80" t="s">
        <v>72</v>
      </c>
      <c r="V96" s="113">
        <v>2</v>
      </c>
      <c r="X96" s="258" t="str">
        <f t="shared" ca="1" si="35"/>
        <v>Italien</v>
      </c>
    </row>
    <row r="97" spans="5:24" x14ac:dyDescent="0.35">
      <c r="E97" s="79" t="s">
        <v>194</v>
      </c>
      <c r="F97" s="91" t="str">
        <f ca="1">VLOOKUP(E97,'Gen-Tab_Quick'!$Q$30:$S$55,3,0)</f>
        <v>Slowenien</v>
      </c>
      <c r="G97" s="79">
        <f t="shared" ca="1" si="24"/>
        <v>4</v>
      </c>
      <c r="H97" s="79">
        <f t="shared" ca="1" si="25"/>
        <v>8</v>
      </c>
      <c r="I97" s="79">
        <f t="shared" ca="1" si="26"/>
        <v>-4</v>
      </c>
      <c r="J97" s="79">
        <f t="shared" ca="1" si="27"/>
        <v>2</v>
      </c>
      <c r="K97" s="92">
        <f t="shared" ca="1" si="28"/>
        <v>3</v>
      </c>
      <c r="L97" s="93">
        <f t="shared" ca="1" si="29"/>
        <v>1.8000000000000001E-4</v>
      </c>
      <c r="M97" s="93">
        <f t="shared" ca="1" si="30"/>
        <v>1.4400000000000001E-5</v>
      </c>
      <c r="N97" s="93">
        <f t="shared" ca="1" si="31"/>
        <v>2.0001943999999998</v>
      </c>
      <c r="O97" s="92">
        <f t="shared" ca="1" si="32"/>
        <v>4</v>
      </c>
      <c r="P97" s="93" t="str">
        <f ca="1">IF(OR(O97=O95,O97=O96,O97=O98,O97=O99,O97=O100),"X","N")</f>
        <v>N</v>
      </c>
      <c r="Q97" s="93">
        <v>0</v>
      </c>
      <c r="R97" s="93">
        <f t="shared" si="33"/>
        <v>0</v>
      </c>
      <c r="S97" s="93">
        <f ca="1">O97+R97+(VLOOKUP(F97,'Gen-Tab_Quick'!S$3:V$26,4,0)/10000000)</f>
        <v>4.0000016</v>
      </c>
      <c r="T97" s="80">
        <f t="shared" ca="1" si="34"/>
        <v>4</v>
      </c>
      <c r="U97" s="80" t="s">
        <v>73</v>
      </c>
      <c r="V97" s="113">
        <v>3</v>
      </c>
      <c r="X97" s="258" t="str">
        <f t="shared" ca="1" si="35"/>
        <v>Slowenien</v>
      </c>
    </row>
    <row r="98" spans="5:24" x14ac:dyDescent="0.35">
      <c r="E98" s="79" t="s">
        <v>198</v>
      </c>
      <c r="F98" s="91" t="str">
        <f ca="1">VLOOKUP(E98,'Gen-Tab_Quick'!$Q$30:$S$55,3,0)</f>
        <v>Polen</v>
      </c>
      <c r="G98" s="79">
        <f t="shared" ca="1" si="24"/>
        <v>14</v>
      </c>
      <c r="H98" s="79">
        <f t="shared" ca="1" si="25"/>
        <v>13</v>
      </c>
      <c r="I98" s="79">
        <f t="shared" ca="1" si="26"/>
        <v>1</v>
      </c>
      <c r="J98" s="79">
        <f t="shared" ca="1" si="27"/>
        <v>3</v>
      </c>
      <c r="K98" s="92">
        <f t="shared" ca="1" si="28"/>
        <v>2</v>
      </c>
      <c r="L98" s="93">
        <f t="shared" ca="1" si="29"/>
        <v>7.2000000000000005E-4</v>
      </c>
      <c r="M98" s="93">
        <f t="shared" ca="1" si="30"/>
        <v>7.2000000000000002E-5</v>
      </c>
      <c r="N98" s="93">
        <f t="shared" ca="1" si="31"/>
        <v>3.0007919999999997</v>
      </c>
      <c r="O98" s="92">
        <f t="shared" ca="1" si="32"/>
        <v>2</v>
      </c>
      <c r="P98" s="93" t="str">
        <f ca="1">IF(OR(O98=O95,O98=O96,O98=O97,O98=O99,O98=O100),"X","N")</f>
        <v>N</v>
      </c>
      <c r="Q98" s="93">
        <v>0</v>
      </c>
      <c r="R98" s="93">
        <f t="shared" si="33"/>
        <v>0</v>
      </c>
      <c r="S98" s="93">
        <f ca="1">O98+R98+(VLOOKUP(F98,'Gen-Tab_Quick'!S$3:V$26,4,0)/10000000)</f>
        <v>2.0000022</v>
      </c>
      <c r="T98" s="80">
        <f t="shared" ca="1" si="34"/>
        <v>2</v>
      </c>
      <c r="U98" s="80" t="s">
        <v>74</v>
      </c>
      <c r="V98" s="113">
        <v>4</v>
      </c>
      <c r="X98" s="258" t="str">
        <f t="shared" ca="1" si="35"/>
        <v>Polen</v>
      </c>
    </row>
    <row r="99" spans="5:24" x14ac:dyDescent="0.35">
      <c r="E99" s="79" t="s">
        <v>489</v>
      </c>
      <c r="F99" s="91" t="str">
        <f ca="1">VLOOKUP(E99,'Gen-Tab_Quick'!$Q$30:$S$55,3,0)</f>
        <v>Slowakei</v>
      </c>
      <c r="G99" s="79">
        <f t="shared" ca="1" si="24"/>
        <v>4</v>
      </c>
      <c r="H99" s="79">
        <f t="shared" ca="1" si="25"/>
        <v>9</v>
      </c>
      <c r="I99" s="79">
        <f t="shared" ca="1" si="26"/>
        <v>-5</v>
      </c>
      <c r="J99" s="79">
        <f t="shared" ca="1" si="27"/>
        <v>2</v>
      </c>
      <c r="K99" s="92">
        <f t="shared" ca="1" si="28"/>
        <v>3</v>
      </c>
      <c r="L99" s="93">
        <f t="shared" ca="1" si="29"/>
        <v>1.44E-4</v>
      </c>
      <c r="M99" s="93">
        <f t="shared" ca="1" si="30"/>
        <v>1.4400000000000001E-5</v>
      </c>
      <c r="N99" s="93">
        <f t="shared" ca="1" si="31"/>
        <v>2.0001584000000001</v>
      </c>
      <c r="O99" s="92">
        <f t="shared" ca="1" si="32"/>
        <v>6</v>
      </c>
      <c r="P99" s="93" t="str">
        <f ca="1">IF(OR(O99=O95,O99=O96,O99=O97,O99=O98,O99=O100),"X","N")</f>
        <v>N</v>
      </c>
      <c r="Q99" s="93">
        <v>0</v>
      </c>
      <c r="R99" s="93">
        <f t="shared" si="33"/>
        <v>0</v>
      </c>
      <c r="S99" s="93">
        <f ca="1">O99+R99+(VLOOKUP(F99,'Gen-Tab_Quick'!S$3:V$26,4,0)/10000000)</f>
        <v>6.0000017000000003</v>
      </c>
      <c r="T99" s="80">
        <f t="shared" ca="1" si="34"/>
        <v>6</v>
      </c>
      <c r="U99" s="80" t="s">
        <v>75</v>
      </c>
      <c r="V99" s="113">
        <v>5</v>
      </c>
      <c r="X99" s="258" t="str">
        <f t="shared" ca="1" si="35"/>
        <v>Slowakei</v>
      </c>
    </row>
    <row r="100" spans="5:24" x14ac:dyDescent="0.35">
      <c r="E100" s="79" t="s">
        <v>491</v>
      </c>
      <c r="F100" s="91" t="str">
        <f ca="1">VLOOKUP(E100,'Gen-Tab_Quick'!$Q$30:$S$55,3,0)</f>
        <v>Portugal</v>
      </c>
      <c r="G100" s="79">
        <f t="shared" ca="1" si="24"/>
        <v>12</v>
      </c>
      <c r="H100" s="79">
        <f t="shared" ca="1" si="25"/>
        <v>14</v>
      </c>
      <c r="I100" s="79">
        <f t="shared" ca="1" si="26"/>
        <v>-2</v>
      </c>
      <c r="J100" s="79">
        <f t="shared" ca="1" si="27"/>
        <v>2</v>
      </c>
      <c r="K100" s="92">
        <f t="shared" ca="1" si="28"/>
        <v>3</v>
      </c>
      <c r="L100" s="93">
        <f t="shared" ca="1" si="29"/>
        <v>2.4000000000000001E-4</v>
      </c>
      <c r="M100" s="93">
        <f t="shared" ca="1" si="30"/>
        <v>2.4000000000000001E-5</v>
      </c>
      <c r="N100" s="93">
        <f t="shared" ca="1" si="31"/>
        <v>2.0002639999999996</v>
      </c>
      <c r="O100" s="92">
        <f t="shared" ca="1" si="32"/>
        <v>3</v>
      </c>
      <c r="P100" s="93" t="str">
        <f ca="1">IF(OR(O100=O95,O100=O96,O100=O97,O100=O98,O100=O99),"X","N")</f>
        <v>N</v>
      </c>
      <c r="Q100" s="93">
        <v>0</v>
      </c>
      <c r="R100" s="93">
        <f t="shared" si="33"/>
        <v>0</v>
      </c>
      <c r="S100" s="93">
        <f ca="1">O100+R100+(VLOOKUP(F100,'Gen-Tab_Quick'!S$3:V$26,4,0)/10000000)</f>
        <v>3.0000002000000001</v>
      </c>
      <c r="T100" s="80">
        <f t="shared" ca="1" si="34"/>
        <v>3</v>
      </c>
      <c r="U100" s="80" t="s">
        <v>76</v>
      </c>
      <c r="V100" s="113">
        <v>6</v>
      </c>
      <c r="X100" s="258" t="str">
        <f t="shared" ca="1" si="35"/>
        <v>Portugal</v>
      </c>
    </row>
    <row r="101" spans="5:24" x14ac:dyDescent="0.35">
      <c r="P101" s="93">
        <f ca="1">COUNTIFS(P95:P100,"X")</f>
        <v>0</v>
      </c>
    </row>
    <row r="102" spans="5:24" x14ac:dyDescent="0.35">
      <c r="E102" s="79" t="str">
        <f ca="1">CONCATENATE(U102,U103,U104,U105)</f>
        <v>ACDF</v>
      </c>
      <c r="G102" s="79" t="str">
        <f ca="1">VLOOKUP(1,$T$95:$U$100,2,0)</f>
        <v>A</v>
      </c>
      <c r="H102" s="79">
        <f ca="1">VLOOKUP(G102,$U$95:$V$100,2,0)</f>
        <v>1</v>
      </c>
      <c r="I102" s="79">
        <f ca="1">_xlfn.RANK.EQ(H102,H$102:H$105,1)</f>
        <v>1</v>
      </c>
      <c r="J102" s="79" t="str">
        <f ca="1">G102</f>
        <v>A</v>
      </c>
      <c r="T102" s="80">
        <v>1</v>
      </c>
      <c r="U102" s="80" t="str">
        <f ca="1">VLOOKUP(T102,I$102:J$105,2,0)</f>
        <v>A</v>
      </c>
    </row>
    <row r="103" spans="5:24" x14ac:dyDescent="0.35">
      <c r="G103" s="79" t="str">
        <f ca="1">VLOOKUP(2,$T$95:$U$100,2,0)</f>
        <v>D</v>
      </c>
      <c r="H103" s="79">
        <f ca="1">VLOOKUP(G103,$U$95:$V$100,2,0)</f>
        <v>4</v>
      </c>
      <c r="I103" s="79">
        <f ca="1">_xlfn.RANK.EQ(H103,H$102:H$105,1)</f>
        <v>3</v>
      </c>
      <c r="J103" s="79" t="str">
        <f ca="1">G103</f>
        <v>D</v>
      </c>
      <c r="T103" s="80">
        <v>2</v>
      </c>
      <c r="U103" s="80" t="str">
        <f ca="1">VLOOKUP(T103,I$102:J$105,2,0)</f>
        <v>C</v>
      </c>
    </row>
    <row r="104" spans="5:24" x14ac:dyDescent="0.35">
      <c r="G104" s="79" t="str">
        <f ca="1">VLOOKUP(3,$T$95:$U$100,2,0)</f>
        <v>F</v>
      </c>
      <c r="H104" s="79">
        <f ca="1">VLOOKUP(G104,$U$95:$V$100,2,0)</f>
        <v>6</v>
      </c>
      <c r="I104" s="79">
        <f ca="1">_xlfn.RANK.EQ(H104,H$102:H$105,1)</f>
        <v>4</v>
      </c>
      <c r="J104" s="79" t="str">
        <f ca="1">G104</f>
        <v>F</v>
      </c>
      <c r="T104" s="80">
        <v>3</v>
      </c>
      <c r="U104" s="80" t="str">
        <f ca="1">VLOOKUP(T104,I$102:J$105,2,0)</f>
        <v>D</v>
      </c>
    </row>
    <row r="105" spans="5:24" x14ac:dyDescent="0.35">
      <c r="G105" s="79" t="str">
        <f ca="1">VLOOKUP(4,$T$95:$U$100,2,0)</f>
        <v>C</v>
      </c>
      <c r="H105" s="79">
        <f ca="1">VLOOKUP(G105,$U$95:$V$100,2,0)</f>
        <v>3</v>
      </c>
      <c r="I105" s="79">
        <f ca="1">_xlfn.RANK.EQ(H105,H$102:H$105,1)</f>
        <v>2</v>
      </c>
      <c r="J105" s="79" t="str">
        <f ca="1">G105</f>
        <v>C</v>
      </c>
      <c r="T105" s="80">
        <v>4</v>
      </c>
      <c r="U105" s="80" t="str">
        <f ca="1">VLOOKUP(T105,I$102:J$105,2,0)</f>
        <v>F</v>
      </c>
    </row>
  </sheetData>
  <mergeCells count="19">
    <mergeCell ref="AD94:AG94"/>
    <mergeCell ref="AD62:AG62"/>
    <mergeCell ref="AK63:AK66"/>
    <mergeCell ref="AU63:AU66"/>
    <mergeCell ref="AD77:AG77"/>
    <mergeCell ref="AK78:AK81"/>
    <mergeCell ref="AU78:AU81"/>
    <mergeCell ref="AD32:AG32"/>
    <mergeCell ref="AK33:AK36"/>
    <mergeCell ref="AU33:AU36"/>
    <mergeCell ref="AD47:AG47"/>
    <mergeCell ref="AK48:AK51"/>
    <mergeCell ref="AU48:AU51"/>
    <mergeCell ref="AD2:AG2"/>
    <mergeCell ref="AK3:AK6"/>
    <mergeCell ref="AU3:AU6"/>
    <mergeCell ref="AD17:AG17"/>
    <mergeCell ref="AK18:AK21"/>
    <mergeCell ref="AU18:AU21"/>
  </mergeCells>
  <conditionalFormatting sqref="AJ7 AJ22 AJ37 AJ52">
    <cfRule type="cellIs" dxfId="14" priority="3" stopIfTrue="1" operator="lessThan">
      <formula>12</formula>
    </cfRule>
  </conditionalFormatting>
  <conditionalFormatting sqref="AJ67">
    <cfRule type="cellIs" dxfId="13" priority="2" stopIfTrue="1" operator="lessThan">
      <formula>12</formula>
    </cfRule>
  </conditionalFormatting>
  <conditionalFormatting sqref="AJ82">
    <cfRule type="cellIs" dxfId="12" priority="1" stopIfTrue="1" operator="lessThan">
      <formula>12</formula>
    </cfRule>
  </conditionalFormatting>
  <printOptions gridLines="1" gridLinesSet="0"/>
  <pageMargins left="0.9" right="0.78740157499999996" top="0.92" bottom="0.7" header="0.46" footer="0.68"/>
  <pageSetup paperSize="9" orientation="portrait" horizontalDpi="300" verticalDpi="200" r:id="rId1"/>
  <headerFooter alignWithMargins="0">
    <oddHeader>&amp;C&amp;"Arial,Fett"&amp;16&amp;A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1"/>
  <dimension ref="B2:X133"/>
  <sheetViews>
    <sheetView topLeftCell="A4" workbookViewId="0">
      <selection activeCell="L40" sqref="L40:L52"/>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134</v>
      </c>
    </row>
    <row r="4" spans="2:21" x14ac:dyDescent="0.35">
      <c r="B4" s="44" t="s">
        <v>306</v>
      </c>
      <c r="C4" s="44" t="s">
        <v>307</v>
      </c>
      <c r="P4" s="115" t="str">
        <f>IF(P10=3,"nein","ja")</f>
        <v>nein</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c r="T5" s="116"/>
    </row>
    <row r="6" spans="2:21" x14ac:dyDescent="0.35">
      <c r="B6" s="119" t="s">
        <v>166</v>
      </c>
      <c r="C6" s="44" t="str">
        <f>VLOOKUP(B6,'Gen-Tab'!$Q$3:$S$26,3,0)</f>
        <v>Deutschland</v>
      </c>
      <c r="F6" s="120">
        <f>SUMIF(D11:D13,C6,F11:F13)+SUMIF(E11:E13,C6,G11:G13)</f>
        <v>0</v>
      </c>
      <c r="G6" s="120">
        <f>SUMIF(D11:D13,C6,G11:G13)+SUMIF(E11:E13,C6,F11:F13)</f>
        <v>0</v>
      </c>
      <c r="H6" s="120">
        <f>F6-G6</f>
        <v>0</v>
      </c>
      <c r="I6" s="120">
        <f>SUMIF(D11:D13,C6,I11:I13)+SUMIF(E11:E13,C6,J11:J13)</f>
        <v>0</v>
      </c>
      <c r="J6" s="121">
        <f>RANK(I6,I6:I8,0)</f>
        <v>1</v>
      </c>
      <c r="K6" s="120">
        <f>IF(AND(I6=I7,H6&gt;H7),I6+0.1,IF(AND(I6=I8,H6&gt;H8),I6+0.1,I6))</f>
        <v>0</v>
      </c>
      <c r="L6" s="120">
        <f>IF(AND(K6=K7,H6&gt;H7),K6+0.1,IF(AND(K6=K8,H6&gt;H8),K6+0.1,K6))</f>
        <v>0</v>
      </c>
      <c r="M6" s="121">
        <f>RANK(L6,L6:L8,0)</f>
        <v>1</v>
      </c>
      <c r="N6" s="120">
        <f>IF(AND(L6=L7,F6&gt;F7),L6+0.1,IF(AND(L6=L8,F6&gt;F8),L6+0.1,L6))</f>
        <v>0</v>
      </c>
      <c r="O6" s="120">
        <f>IF(AND(N6=N7,F6&gt;F7),N6+0.1,IF(AND(N6=N8,F6&gt;F8),N6+0.1,N6))</f>
        <v>0</v>
      </c>
      <c r="P6" s="121">
        <f>RANK(O6,O6:O8,0)</f>
        <v>1</v>
      </c>
      <c r="Q6" s="46">
        <f>IF(P$4="nein",0,0.072/P6)</f>
        <v>0</v>
      </c>
    </row>
    <row r="7" spans="2:21" x14ac:dyDescent="0.35">
      <c r="B7" s="119" t="s">
        <v>167</v>
      </c>
      <c r="C7" s="44" t="str">
        <f>VLOOKUP(B7,'Gen-Tab'!$Q$3:$S$26,3,0)</f>
        <v>Schottland</v>
      </c>
      <c r="F7" s="120">
        <f>SUMIF(D11:D13,C7,F11:F13)+SUMIF(E11:E13,C7,G11:G13)</f>
        <v>0</v>
      </c>
      <c r="G7" s="120">
        <f>SUMIF(D11:D13,C7,G11:G13)+SUMIF(E11:E13,C7,F11:F13)</f>
        <v>0</v>
      </c>
      <c r="H7" s="120">
        <f>F7-G7</f>
        <v>0</v>
      </c>
      <c r="I7" s="120">
        <f>SUMIF(D11:D13,C7,I11:I13)+SUMIF(E11:E13,C7,J11:J13)</f>
        <v>0</v>
      </c>
      <c r="J7" s="121">
        <f>RANK(I7,I6:I8,0)</f>
        <v>1</v>
      </c>
      <c r="K7" s="120">
        <f>IF(AND(I7=I8,H7&gt;H8),I7+0.1,IF(AND(I7=I6,H7&gt;H6),I7+0.1,I7))</f>
        <v>0</v>
      </c>
      <c r="L7" s="120">
        <f>IF(AND(K7=K8,H7&gt;H8),K7+0.1,IF(AND(K7=K6,H7&gt;H6),K7+0.1,K7))</f>
        <v>0</v>
      </c>
      <c r="M7" s="121">
        <f>RANK(L7,L6:L8,0)</f>
        <v>1</v>
      </c>
      <c r="N7" s="120">
        <f>IF(AND(L7=L8,F7&gt;F8),L7+0.1,IF(AND(L7=L6,F7&gt;F6),L7+0.1,L7))</f>
        <v>0</v>
      </c>
      <c r="O7" s="120">
        <f>IF(AND(N7=N8,F7&gt;F8),N7+0.1,IF(AND(N7=N6,F7&gt;F6),N7+0.1,N7))</f>
        <v>0</v>
      </c>
      <c r="P7" s="121">
        <f>RANK(O7,O6:O8,0)</f>
        <v>1</v>
      </c>
      <c r="Q7" s="46">
        <f>IF(P$4="nein",0,0.072/P7)</f>
        <v>0</v>
      </c>
    </row>
    <row r="8" spans="2:21" x14ac:dyDescent="0.35">
      <c r="B8" s="119" t="s">
        <v>171</v>
      </c>
      <c r="C8" s="44" t="str">
        <f>VLOOKUP(B8,'Gen-Tab'!$Q$3:$S$26,3,0)</f>
        <v>Ungarn</v>
      </c>
      <c r="F8" s="120">
        <f>SUMIF(D11:D13,C8,F11:F13)+SUMIF(E11:E13,C8,G11:G13)</f>
        <v>0</v>
      </c>
      <c r="G8" s="120">
        <f>SUMIF(D11:D13,C8,G11:G13)+SUMIF(E11:E13,C8,F11:F13)</f>
        <v>0</v>
      </c>
      <c r="H8" s="120">
        <f>F8-G8</f>
        <v>0</v>
      </c>
      <c r="I8" s="120">
        <f>SUMIF(D11:D13,C8,I11:I13)+SUMIF(E11:E13,C8,J11:J13)</f>
        <v>0</v>
      </c>
      <c r="J8" s="121">
        <f>RANK(I8,I6:I8,0)</f>
        <v>1</v>
      </c>
      <c r="K8" s="120">
        <f>IF(AND(I8=I6,H8&gt;H6),I8+0.1,IF(AND(I8=I7,H8&gt;H7),I8+0.1,I8))</f>
        <v>0</v>
      </c>
      <c r="L8" s="120">
        <f>IF(AND(K8=K7,H8&gt;H7),K8+0.1,IF(AND(K8=K6,H8&gt;H6),K8+0.1,K8))</f>
        <v>0</v>
      </c>
      <c r="M8" s="121">
        <f>RANK(L8,L6:L8,0)</f>
        <v>1</v>
      </c>
      <c r="N8" s="120">
        <f>IF(AND(L8=L6,F8&gt;F6),L8+0.1,IF(AND(L8=L7,F8&gt;F7),L8+0.1,L8))</f>
        <v>0</v>
      </c>
      <c r="O8" s="120">
        <f>IF(AND(N8=N7,F8&gt;F7),N8+0.1,IF(AND(N8=N6,F8&gt;F6),N8+0.1,N8))</f>
        <v>0</v>
      </c>
      <c r="P8" s="122">
        <f>RANK(O8,O6:O8,0)</f>
        <v>1</v>
      </c>
      <c r="Q8" s="46">
        <f>IF(P$4="nein",0,0.072/P8)</f>
        <v>0</v>
      </c>
    </row>
    <row r="9" spans="2:21" x14ac:dyDescent="0.35">
      <c r="B9" s="119" t="s">
        <v>172</v>
      </c>
      <c r="C9" s="44" t="str">
        <f>VLOOKUP(B9,'Gen-Tab'!$Q$3:$S$26,3,0)</f>
        <v>Schweiz</v>
      </c>
      <c r="F9" s="120"/>
      <c r="G9" s="120"/>
      <c r="H9" s="120"/>
      <c r="I9" s="120"/>
      <c r="J9" s="121"/>
      <c r="K9" s="120"/>
      <c r="L9" s="120"/>
      <c r="M9" s="121"/>
      <c r="N9" s="120"/>
      <c r="O9" s="120"/>
      <c r="P9" s="121"/>
      <c r="Q9" s="46">
        <v>0</v>
      </c>
    </row>
    <row r="10" spans="2:21" x14ac:dyDescent="0.35">
      <c r="P10" s="120">
        <f>SUM(P6:P8)</f>
        <v>3</v>
      </c>
    </row>
    <row r="11" spans="2:21" x14ac:dyDescent="0.35">
      <c r="B11" s="119" t="s">
        <v>311</v>
      </c>
      <c r="C11" s="46">
        <f>VLOOKUP(B11,'Gen-Tab'!$F$3:$G$38,2,0)</f>
        <v>1</v>
      </c>
      <c r="D11" s="44" t="str">
        <f>VLOOKUP(C11,'Gen-Tab'!$G$3:$I$55,2,0)</f>
        <v>Deutschland</v>
      </c>
      <c r="E11" s="44" t="str">
        <f>VLOOKUP(C11,'Gen-Tab'!$G$3:$I$55,3,0)</f>
        <v>Schottland</v>
      </c>
      <c r="F11" s="44">
        <f>IF(U11=0,0,VLOOKUP(C11,'Tipp-Formular'!$B$2:$I$48,6,0))</f>
        <v>0</v>
      </c>
      <c r="G11" s="44">
        <f>IF(U11=0,0,VLOOKUP(C11,'Tipp-Formular'!$B$2:$I$48,8,0))</f>
        <v>0</v>
      </c>
      <c r="I11" s="44">
        <f>IF(U11=0,0,IF(F11&gt;G11,3,IF(F11=G11,1,0)))</f>
        <v>0</v>
      </c>
      <c r="J11" s="44">
        <f>IF(U11=0,0,IF(G11&gt;F11,3,IF(G11=F11,1,0)))</f>
        <v>0</v>
      </c>
      <c r="U11" s="44">
        <f>VLOOKUP(C11,'Tipp-Formular'!$B$3:$L$48,11,0)</f>
        <v>0</v>
      </c>
    </row>
    <row r="12" spans="2:21" x14ac:dyDescent="0.35">
      <c r="B12" s="119" t="s">
        <v>312</v>
      </c>
      <c r="C12" s="46">
        <f>VLOOKUP(B12,'Gen-Tab'!$F$3:$G$38,2,0)</f>
        <v>14</v>
      </c>
      <c r="D12" s="44" t="str">
        <f>VLOOKUP(C12,'Gen-Tab'!$G$3:$I$55,2,0)</f>
        <v>Deutschland</v>
      </c>
      <c r="E12" s="44" t="str">
        <f>VLOOKUP(C12,'Gen-Tab'!$G$3:$I$55,3,0)</f>
        <v>Ungarn</v>
      </c>
      <c r="F12" s="44">
        <f>IF(U12=0,0,VLOOKUP(C12,'Tipp-Formular'!$B$2:$I$48,6,0))</f>
        <v>0</v>
      </c>
      <c r="G12" s="44">
        <f>IF(U12=0,0,VLOOKUP(C12,'Tipp-Formular'!$B$2:$I$48,8,0))</f>
        <v>0</v>
      </c>
      <c r="I12" s="44">
        <f>IF(U12=0,0,IF(F12&gt;G12,3,IF(F12=G12,1,0)))</f>
        <v>0</v>
      </c>
      <c r="J12" s="44">
        <f>IF(U12=0,0,IF(G12&gt;F12,3,IF(G12=F12,1,0)))</f>
        <v>0</v>
      </c>
      <c r="U12" s="44">
        <f>VLOOKUP(C12,'Tipp-Formular'!$B$3:$L$48,11,0)</f>
        <v>0</v>
      </c>
    </row>
    <row r="13" spans="2:21" x14ac:dyDescent="0.35">
      <c r="B13" s="119" t="s">
        <v>313</v>
      </c>
      <c r="C13" s="46">
        <f>VLOOKUP(B13,'Gen-Tab'!$F$3:$G$38,2,0)</f>
        <v>26</v>
      </c>
      <c r="D13" s="44" t="str">
        <f>VLOOKUP(C13,'Gen-Tab'!$G$3:$I$55,2,0)</f>
        <v>Schottland</v>
      </c>
      <c r="E13" s="44" t="str">
        <f>VLOOKUP(C13,'Gen-Tab'!$G$3:$I$55,3,0)</f>
        <v>Ungarn</v>
      </c>
      <c r="F13" s="44">
        <f>IF(U13=0,0,VLOOKUP(C13,'Tipp-Formular'!$B$2:$I$48,6,0))</f>
        <v>0</v>
      </c>
      <c r="G13" s="44">
        <f>IF(U13=0,0,VLOOKUP(C13,'Tipp-Formular'!$B$2:$I$48,8,0))</f>
        <v>0</v>
      </c>
      <c r="I13" s="44">
        <f>IF(U13=0,0,IF(F13&gt;G13,3,IF(F13=G13,1,0)))</f>
        <v>0</v>
      </c>
      <c r="J13" s="44">
        <f>IF(U13=0,0,IF(G13&gt;F13,3,IF(G13=F13,1,0)))</f>
        <v>0</v>
      </c>
      <c r="U13" s="44">
        <f>VLOOKUP(C13,'Tipp-Formular'!$B$3:$L$48,11,0)</f>
        <v>0</v>
      </c>
    </row>
    <row r="19" spans="2:21" x14ac:dyDescent="0.35">
      <c r="B19" s="44" t="s">
        <v>314</v>
      </c>
      <c r="C19" s="44" t="s">
        <v>315</v>
      </c>
      <c r="P19" s="115" t="str">
        <f>IF(P25=3,"nein","ja")</f>
        <v>nein</v>
      </c>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166</v>
      </c>
      <c r="C21" s="44" t="str">
        <f>VLOOKUP(B21,'Gen-Tab'!$Q$3:$S$26,3,0)</f>
        <v>Deutschland</v>
      </c>
      <c r="F21" s="120">
        <f>SUMIF(D26:D28,C21,F26:F28)+SUMIF(E26:E28,C21,G26:G28)</f>
        <v>0</v>
      </c>
      <c r="G21" s="120">
        <f>SUMIF(D26:D28,C21,G26:G28)+SUMIF(E26:E28,C21,F26:F28)</f>
        <v>0</v>
      </c>
      <c r="H21" s="120">
        <f>F21-G21</f>
        <v>0</v>
      </c>
      <c r="I21" s="120">
        <f>SUMIF(D26:D28,C21,I26:I28)+SUMIF(E26:E28,C21,J26:J28)</f>
        <v>0</v>
      </c>
      <c r="J21" s="121">
        <f>RANK(I21,I21:I23,0)</f>
        <v>1</v>
      </c>
      <c r="K21" s="120">
        <f>IF(AND(I21=I22,H21&gt;H22),I21+0.1,IF(AND(I21=I23,H21&gt;H23),I21+0.1,I21))</f>
        <v>0</v>
      </c>
      <c r="L21" s="120">
        <f>IF(AND(K21=K22,H21&gt;H22),K21+0.1,IF(AND(K21=K23,H21&gt;H23),K21+0.1,K21))</f>
        <v>0</v>
      </c>
      <c r="M21" s="121">
        <f>RANK(L21,L21:L23,0)</f>
        <v>1</v>
      </c>
      <c r="N21" s="120">
        <f>IF(AND(L21=L22,F21&gt;F22),L21+0.1,IF(AND(L21=L23,F21&gt;F23),L21+0.1,L21))</f>
        <v>0</v>
      </c>
      <c r="O21" s="120">
        <f>IF(AND(N21=N22,F21&gt;F22),N21+0.1,IF(AND(N21=N23,F21&gt;F23),N21+0.1,N21))</f>
        <v>0</v>
      </c>
      <c r="P21" s="121">
        <f>RANK(O21,O21:O23,0)</f>
        <v>1</v>
      </c>
      <c r="Q21" s="46">
        <f>IF(P$19="nein",0,0.072/P21)</f>
        <v>0</v>
      </c>
    </row>
    <row r="22" spans="2:21" x14ac:dyDescent="0.35">
      <c r="B22" s="119" t="s">
        <v>167</v>
      </c>
      <c r="C22" s="44" t="str">
        <f>VLOOKUP(B22,'Gen-Tab'!$Q$3:$S$26,3,0)</f>
        <v>Schottland</v>
      </c>
      <c r="F22" s="120">
        <f>SUMIF(D26:D28,C22,F26:F28)+SUMIF(E26:E28,C22,G26:G28)</f>
        <v>0</v>
      </c>
      <c r="G22" s="120">
        <f>SUMIF(D26:D28,C22,G26:G28)+SUMIF(E26:E28,C22,F26:F28)</f>
        <v>0</v>
      </c>
      <c r="H22" s="120">
        <f>F22-G22</f>
        <v>0</v>
      </c>
      <c r="I22" s="120">
        <f>SUMIF(D26:D28,C22,I26:I28)+SUMIF(E26:E28,C22,J26:J28)</f>
        <v>0</v>
      </c>
      <c r="J22" s="121">
        <f>RANK(I22,I21:I23,0)</f>
        <v>1</v>
      </c>
      <c r="K22" s="120">
        <f>IF(AND(I22=I23,H22&gt;H23),I22+0.1,IF(AND(I22=I21,H22&gt;H21),I22+0.1,I22))</f>
        <v>0</v>
      </c>
      <c r="L22" s="120">
        <f>IF(AND(K22=K23,H22&gt;H23),K22+0.1,IF(AND(K22=K21,H22&gt;H21),K22+0.1,K22))</f>
        <v>0</v>
      </c>
      <c r="M22" s="121">
        <f>RANK(L22,L21:L23,0)</f>
        <v>1</v>
      </c>
      <c r="N22" s="120">
        <f>IF(AND(L22=L23,F22&gt;F23),L22+0.1,IF(AND(L22=L21,F22&gt;F21),L22+0.1,L22))</f>
        <v>0</v>
      </c>
      <c r="O22" s="120">
        <f>IF(AND(N22=N23,F22&gt;F23),N22+0.1,IF(AND(N22=N21,F22&gt;F21),N22+0.1,N22))</f>
        <v>0</v>
      </c>
      <c r="P22" s="121">
        <f>RANK(O22,O21:O23,0)</f>
        <v>1</v>
      </c>
      <c r="Q22" s="46">
        <f>IF(P$19="nein",0,0.072/P22)</f>
        <v>0</v>
      </c>
    </row>
    <row r="23" spans="2:21" x14ac:dyDescent="0.35">
      <c r="B23" s="119" t="s">
        <v>172</v>
      </c>
      <c r="C23" s="44" t="str">
        <f>VLOOKUP(B23,'Gen-Tab'!$Q$3:$S$26,3,0)</f>
        <v>Schweiz</v>
      </c>
      <c r="F23" s="120">
        <f>SUMIF(D26:D28,C23,F26:F28)+SUMIF(E26:E28,C23,G26:G28)</f>
        <v>0</v>
      </c>
      <c r="G23" s="120">
        <f>SUMIF(D26:D28,C23,G26:G28)+SUMIF(E26:E28,C23,F26:F28)</f>
        <v>0</v>
      </c>
      <c r="H23" s="120">
        <f>F23-G23</f>
        <v>0</v>
      </c>
      <c r="I23" s="120">
        <f>SUMIF(D26:D28,C23,I26:I28)+SUMIF(E26:E28,C23,J26:J28)</f>
        <v>0</v>
      </c>
      <c r="J23" s="121">
        <f>RANK(I23,I21:I23,0)</f>
        <v>1</v>
      </c>
      <c r="K23" s="120">
        <f>IF(AND(I23=I21,H23&gt;H21),I23+0.1,IF(AND(I23=I22,H23&gt;H22),I23+0.1,I23))</f>
        <v>0</v>
      </c>
      <c r="L23" s="120">
        <f>IF(AND(K23=K22,H23&gt;H22),K23+0.1,IF(AND(K23=K21,H23&gt;H21),K23+0.1,K23))</f>
        <v>0</v>
      </c>
      <c r="M23" s="121">
        <f>RANK(L23,L21:L23,0)</f>
        <v>1</v>
      </c>
      <c r="N23" s="120">
        <f>IF(AND(L23=L21,F23&gt;F21),L23+0.1,IF(AND(L23=L22,F23&gt;F22),L23+0.1,L23))</f>
        <v>0</v>
      </c>
      <c r="O23" s="120">
        <f>IF(AND(N23=N22,F23&gt;F22),N23+0.1,IF(AND(N23=N21,F23&gt;F21),N23+0.1,N23))</f>
        <v>0</v>
      </c>
      <c r="P23" s="122">
        <f>RANK(O23,O21:O23,0)</f>
        <v>1</v>
      </c>
      <c r="Q23" s="46">
        <f>IF(P$19="nein",0,0.072/P23)</f>
        <v>0</v>
      </c>
    </row>
    <row r="24" spans="2:21" x14ac:dyDescent="0.35">
      <c r="B24" s="119" t="s">
        <v>171</v>
      </c>
      <c r="C24" s="44" t="str">
        <f>VLOOKUP(B24,'Gen-Tab'!$Q$3:$S$26,3,0)</f>
        <v>Ungarn</v>
      </c>
      <c r="F24" s="120"/>
      <c r="G24" s="120"/>
      <c r="H24" s="120"/>
      <c r="I24" s="120"/>
      <c r="J24" s="121"/>
      <c r="K24" s="120"/>
      <c r="L24" s="120"/>
      <c r="M24" s="121"/>
      <c r="N24" s="120"/>
      <c r="O24" s="120"/>
      <c r="P24" s="121"/>
      <c r="Q24" s="46">
        <v>0</v>
      </c>
    </row>
    <row r="25" spans="2:21" x14ac:dyDescent="0.35">
      <c r="P25" s="120">
        <f>SUM(P21:P23)</f>
        <v>3</v>
      </c>
    </row>
    <row r="26" spans="2:21" x14ac:dyDescent="0.35">
      <c r="B26" s="119" t="s">
        <v>311</v>
      </c>
      <c r="C26" s="46">
        <f>VLOOKUP(B26,'Gen-Tab'!$F$3:$G$38,2,0)</f>
        <v>1</v>
      </c>
      <c r="D26" s="44" t="str">
        <f>VLOOKUP(C26,'Gen-Tab'!$G$3:$I$55,2,0)</f>
        <v>Deutschland</v>
      </c>
      <c r="E26" s="44" t="str">
        <f>VLOOKUP(C26,'Gen-Tab'!$G$3:$I$55,3,0)</f>
        <v>Schottland</v>
      </c>
      <c r="F26" s="44">
        <f>IF(U26=0,0,VLOOKUP(C26,'Tipp-Formular'!$B$2:$I$48,6,0))</f>
        <v>0</v>
      </c>
      <c r="G26" s="44">
        <f>IF(U26=0,0,VLOOKUP(C26,'Tipp-Formular'!$B$2:$I$48,8,0))</f>
        <v>0</v>
      </c>
      <c r="I26" s="44">
        <f>IF(U26=0,0,IF(F26&gt;G26,3,IF(F26=G26,1,0)))</f>
        <v>0</v>
      </c>
      <c r="J26" s="44">
        <f>IF(U26=0,0,IF(G26&gt;F26,3,IF(G26=F26,1,0)))</f>
        <v>0</v>
      </c>
      <c r="U26" s="44">
        <f>VLOOKUP(C26,'Tipp-Formular'!$B$3:$L$48,11,0)</f>
        <v>0</v>
      </c>
    </row>
    <row r="27" spans="2:21" x14ac:dyDescent="0.35">
      <c r="B27" s="119" t="s">
        <v>316</v>
      </c>
      <c r="C27" s="46">
        <f>VLOOKUP(B27,'Gen-Tab'!$F$3:$G$38,2,0)</f>
        <v>25</v>
      </c>
      <c r="D27" s="44" t="str">
        <f>VLOOKUP(C27,'Gen-Tab'!$G$3:$I$55,2,0)</f>
        <v>Schweiz</v>
      </c>
      <c r="E27" s="44" t="str">
        <f>VLOOKUP(C27,'Gen-Tab'!$G$3:$I$55,3,0)</f>
        <v>Deutschland</v>
      </c>
      <c r="F27" s="44">
        <f>IF(U27=0,0,VLOOKUP(C27,'Tipp-Formular'!$B$2:$I$48,6,0))</f>
        <v>0</v>
      </c>
      <c r="G27" s="44">
        <f>IF(U27=0,0,VLOOKUP(C27,'Tipp-Formular'!$B$2:$I$48,8,0))</f>
        <v>0</v>
      </c>
      <c r="I27" s="44">
        <f>IF(U27=0,0,IF(F27&gt;G27,3,IF(F27=G27,1,0)))</f>
        <v>0</v>
      </c>
      <c r="J27" s="44">
        <f>IF(U27=0,0,IF(G27&gt;F27,3,IF(G27=F27,1,0)))</f>
        <v>0</v>
      </c>
      <c r="U27" s="44">
        <f>VLOOKUP(C27,'Tipp-Formular'!$B$3:$L$48,11,0)</f>
        <v>0</v>
      </c>
    </row>
    <row r="28" spans="2:21" x14ac:dyDescent="0.35">
      <c r="B28" s="119" t="s">
        <v>317</v>
      </c>
      <c r="C28" s="46">
        <f>VLOOKUP(B28,'Gen-Tab'!$F$3:$G$38,2,0)</f>
        <v>13</v>
      </c>
      <c r="D28" s="44" t="str">
        <f>VLOOKUP(C28,'Gen-Tab'!$G$3:$I$55,2,0)</f>
        <v>Schottland</v>
      </c>
      <c r="E28" s="44" t="str">
        <f>VLOOKUP(C28,'Gen-Tab'!$G$3:$I$55,3,0)</f>
        <v>Schweiz</v>
      </c>
      <c r="F28" s="44">
        <f>IF(U28=0,0,VLOOKUP(C28,'Tipp-Formular'!$B$2:$I$48,6,0))</f>
        <v>0</v>
      </c>
      <c r="G28" s="44">
        <f>IF(U28=0,0,VLOOKUP(C28,'Tipp-Formular'!$B$2:$I$48,8,0))</f>
        <v>0</v>
      </c>
      <c r="I28" s="44">
        <f>IF(U28=0,0,IF(F28&gt;G28,3,IF(F28=G28,1,0)))</f>
        <v>0</v>
      </c>
      <c r="J28" s="44">
        <f>IF(U28=0,0,IF(G28&gt;F28,3,IF(G28=F28,1,0)))</f>
        <v>0</v>
      </c>
      <c r="U28" s="44">
        <f>VLOOKUP(C28,'Tipp-Formular'!$B$3:$L$48,11,0)</f>
        <v>0</v>
      </c>
    </row>
    <row r="34" spans="2:21" x14ac:dyDescent="0.35">
      <c r="B34" s="44" t="s">
        <v>318</v>
      </c>
      <c r="C34" s="44" t="s">
        <v>319</v>
      </c>
      <c r="P34" s="115" t="str">
        <f>IF(P40=3,"nein","ja")</f>
        <v>nein</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166</v>
      </c>
      <c r="C36" s="44" t="str">
        <f>VLOOKUP(B36,'Gen-Tab'!$Q$3:$S$26,3,0)</f>
        <v>Deutschland</v>
      </c>
      <c r="F36" s="120">
        <f>SUMIF(D41:D43,C36,F41:F43)+SUMIF(E41:E43,C36,G41:G43)</f>
        <v>0</v>
      </c>
      <c r="G36" s="120">
        <f>SUMIF(D41:D43,C36,G41:G43)+SUMIF(E41:E43,C36,F41:F43)</f>
        <v>0</v>
      </c>
      <c r="H36" s="120">
        <f>F36-G36</f>
        <v>0</v>
      </c>
      <c r="I36" s="120">
        <f>SUMIF(D41:D43,C36,I41:I43)+SUMIF(E41:E43,C36,J41:J43)</f>
        <v>0</v>
      </c>
      <c r="J36" s="121">
        <f>RANK(I36,I36:I38,0)</f>
        <v>1</v>
      </c>
      <c r="K36" s="120">
        <f>IF(AND(I36=I37,H36&gt;H37),I36+0.1,IF(AND(I36=I38,H36&gt;H38),I36+0.1,I36))</f>
        <v>0</v>
      </c>
      <c r="L36" s="120">
        <f>IF(AND(K36=K37,H36&gt;H37),K36+0.1,IF(AND(K36=K38,H36&gt;H38),K36+0.1,K36))</f>
        <v>0</v>
      </c>
      <c r="M36" s="121">
        <f>RANK(L36,L36:L38,0)</f>
        <v>1</v>
      </c>
      <c r="N36" s="120">
        <f>IF(AND(L36=L37,F36&gt;F37),L36+0.1,IF(AND(L36=L38,F36&gt;F38),L36+0.1,L36))</f>
        <v>0</v>
      </c>
      <c r="O36" s="120">
        <f>IF(AND(N36=N37,F36&gt;F37),N36+0.1,IF(AND(N36=N38,F36&gt;F38),N36+0.1,N36))</f>
        <v>0</v>
      </c>
      <c r="P36" s="121">
        <f>RANK(O36,O36:O38,0)</f>
        <v>1</v>
      </c>
      <c r="Q36" s="46">
        <f>IF(P$34="nein",0,0.072/P36)</f>
        <v>0</v>
      </c>
    </row>
    <row r="37" spans="2:21" x14ac:dyDescent="0.35">
      <c r="B37" s="119" t="s">
        <v>171</v>
      </c>
      <c r="C37" s="44" t="str">
        <f>VLOOKUP(B37,'Gen-Tab'!$Q$3:$S$26,3,0)</f>
        <v>Ungarn</v>
      </c>
      <c r="F37" s="120">
        <f>SUMIF(D41:D43,C37,F41:F43)+SUMIF(E41:E43,C37,G41:G43)</f>
        <v>0</v>
      </c>
      <c r="G37" s="120">
        <f>SUMIF(D41:D43,C37,G41:G43)+SUMIF(E41:E43,C37,F41:F43)</f>
        <v>0</v>
      </c>
      <c r="H37" s="120">
        <f>F37-G37</f>
        <v>0</v>
      </c>
      <c r="I37" s="120">
        <f>SUMIF(D41:D43,C37,I41:I43)+SUMIF(E41:E43,C37,J41:J43)</f>
        <v>0</v>
      </c>
      <c r="J37" s="121">
        <f>RANK(I37,I36:I38,0)</f>
        <v>1</v>
      </c>
      <c r="K37" s="120">
        <f>IF(AND(I37=I38,H37&gt;H38),I37+0.1,IF(AND(I37=I36,H37&gt;H36),I37+0.1,I37))</f>
        <v>0</v>
      </c>
      <c r="L37" s="120">
        <f>IF(AND(K37=K38,H37&gt;H38),K37+0.1,IF(AND(K37=K36,H37&gt;H36),K37+0.1,K37))</f>
        <v>0</v>
      </c>
      <c r="M37" s="121">
        <f>RANK(L37,L36:L38,0)</f>
        <v>1</v>
      </c>
      <c r="N37" s="120">
        <f>IF(AND(L37=L38,F37&gt;F38),L37+0.1,IF(AND(L37=L36,F37&gt;F36),L37+0.1,L37))</f>
        <v>0</v>
      </c>
      <c r="O37" s="120">
        <f>IF(AND(N37=N38,F37&gt;F38),N37+0.1,IF(AND(N37=N36,F37&gt;F36),N37+0.1,N37))</f>
        <v>0</v>
      </c>
      <c r="P37" s="121">
        <f>RANK(O37,O36:O38,0)</f>
        <v>1</v>
      </c>
      <c r="Q37" s="46">
        <f>IF(P$34="nein",0,0.072/P37)</f>
        <v>0</v>
      </c>
    </row>
    <row r="38" spans="2:21" x14ac:dyDescent="0.35">
      <c r="B38" s="119" t="s">
        <v>172</v>
      </c>
      <c r="C38" s="44" t="str">
        <f>VLOOKUP(B38,'Gen-Tab'!$Q$3:$S$26,3,0)</f>
        <v>Schweiz</v>
      </c>
      <c r="F38" s="120">
        <f>SUMIF(D41:D43,C38,F41:F43)+SUMIF(E41:E43,C38,G41:G43)</f>
        <v>0</v>
      </c>
      <c r="G38" s="120">
        <f>SUMIF(D41:D43,C38,G41:G43)+SUMIF(E41:E43,C38,F41:F43)</f>
        <v>0</v>
      </c>
      <c r="H38" s="120">
        <f>F38-G38</f>
        <v>0</v>
      </c>
      <c r="I38" s="120">
        <f>SUMIF(D41:D43,C38,I41:I43)+SUMIF(E41:E43,C38,J41:J43)</f>
        <v>0</v>
      </c>
      <c r="J38" s="121">
        <f>RANK(I38,I36:I38,0)</f>
        <v>1</v>
      </c>
      <c r="K38" s="120">
        <f>IF(AND(I38=I36,H38&gt;H36),I38+0.1,IF(AND(I38=I37,H38&gt;H37),I38+0.1,I38))</f>
        <v>0</v>
      </c>
      <c r="L38" s="120">
        <f>IF(AND(K38=K37,H38&gt;H37),K38+0.1,IF(AND(K38=K36,H38&gt;H36),K38+0.1,K38))</f>
        <v>0</v>
      </c>
      <c r="M38" s="121">
        <f>RANK(L38,L36:L38,0)</f>
        <v>1</v>
      </c>
      <c r="N38" s="120">
        <f>IF(AND(L38=L36,F38&gt;F36),L38+0.1,IF(AND(L38=L37,F38&gt;F37),L38+0.1,L38))</f>
        <v>0</v>
      </c>
      <c r="O38" s="120">
        <f>IF(AND(N38=N37,F38&gt;F37),N38+0.1,IF(AND(N38=N36,F38&gt;F36),N38+0.1,N38))</f>
        <v>0</v>
      </c>
      <c r="P38" s="122">
        <f>RANK(O38,O36:O38,0)</f>
        <v>1</v>
      </c>
      <c r="Q38" s="46">
        <f>IF(P$34="nein",0,0.072/P38)</f>
        <v>0</v>
      </c>
    </row>
    <row r="39" spans="2:21" x14ac:dyDescent="0.35">
      <c r="B39" s="119" t="s">
        <v>167</v>
      </c>
      <c r="C39" s="44" t="str">
        <f>VLOOKUP(B39,'Gen-Tab'!$Q$3:$S$26,3,0)</f>
        <v>Schottland</v>
      </c>
      <c r="F39" s="120"/>
      <c r="G39" s="120"/>
      <c r="H39" s="120"/>
      <c r="I39" s="120"/>
      <c r="J39" s="121"/>
      <c r="K39" s="120"/>
      <c r="L39" s="120"/>
      <c r="M39" s="121"/>
      <c r="N39" s="120"/>
      <c r="O39" s="120"/>
      <c r="P39" s="121"/>
      <c r="Q39" s="46">
        <v>0</v>
      </c>
    </row>
    <row r="40" spans="2:21" x14ac:dyDescent="0.35">
      <c r="P40" s="120">
        <f>SUM(P36:P38)</f>
        <v>3</v>
      </c>
    </row>
    <row r="41" spans="2:21" x14ac:dyDescent="0.35">
      <c r="B41" s="119" t="s">
        <v>312</v>
      </c>
      <c r="C41" s="46">
        <f>VLOOKUP(B41,'Gen-Tab'!$F$3:$G$38,2,0)</f>
        <v>14</v>
      </c>
      <c r="D41" s="44" t="str">
        <f>VLOOKUP(C41,'Gen-Tab'!$G$3:$I$55,2,0)</f>
        <v>Deutschland</v>
      </c>
      <c r="E41" s="44" t="str">
        <f>VLOOKUP(C41,'Gen-Tab'!$G$3:$I$55,3,0)</f>
        <v>Ungarn</v>
      </c>
      <c r="F41" s="44">
        <f>IF(U41=0,0,VLOOKUP(C41,'Tipp-Formular'!$B$2:$I$48,6,0))</f>
        <v>0</v>
      </c>
      <c r="G41" s="44">
        <f>IF(U41=0,0,VLOOKUP(C41,'Tipp-Formular'!$B$2:$I$48,8,0))</f>
        <v>0</v>
      </c>
      <c r="I41" s="44">
        <f>IF(U41=0,0,IF(F41&gt;G41,3,IF(F41=G41,1,0)))</f>
        <v>0</v>
      </c>
      <c r="J41" s="44">
        <f>IF(U41=0,0,IF(G41&gt;F41,3,IF(G41=F41,1,0)))</f>
        <v>0</v>
      </c>
      <c r="U41" s="44">
        <f>VLOOKUP(C41,'Tipp-Formular'!$B$3:$L$48,11,0)</f>
        <v>0</v>
      </c>
    </row>
    <row r="42" spans="2:21" x14ac:dyDescent="0.35">
      <c r="B42" s="119" t="s">
        <v>316</v>
      </c>
      <c r="C42" s="46">
        <f>VLOOKUP(B42,'Gen-Tab'!$F$3:$G$38,2,0)</f>
        <v>25</v>
      </c>
      <c r="D42" s="44" t="str">
        <f>VLOOKUP(C42,'Gen-Tab'!$G$3:$I$55,2,0)</f>
        <v>Schweiz</v>
      </c>
      <c r="E42" s="44" t="str">
        <f>VLOOKUP(C42,'Gen-Tab'!$G$3:$I$55,3,0)</f>
        <v>Deutschland</v>
      </c>
      <c r="F42" s="44">
        <f>IF(U42=0,0,VLOOKUP(C42,'Tipp-Formular'!$B$2:$I$48,6,0))</f>
        <v>0</v>
      </c>
      <c r="G42" s="44">
        <f>IF(U42=0,0,VLOOKUP(C42,'Tipp-Formular'!$B$2:$I$48,8,0))</f>
        <v>0</v>
      </c>
      <c r="I42" s="44">
        <f>IF(U42=0,0,IF(F42&gt;G42,3,IF(F42=G42,1,0)))</f>
        <v>0</v>
      </c>
      <c r="J42" s="44">
        <f>IF(U42=0,0,IF(G42&gt;F42,3,IF(G42=F42,1,0)))</f>
        <v>0</v>
      </c>
      <c r="U42" s="44">
        <f>VLOOKUP(C42,'Tipp-Formular'!$B$3:$L$48,11,0)</f>
        <v>0</v>
      </c>
    </row>
    <row r="43" spans="2:21" x14ac:dyDescent="0.35">
      <c r="B43" s="119" t="s">
        <v>320</v>
      </c>
      <c r="C43" s="46">
        <f>VLOOKUP(B43,'Gen-Tab'!$F$3:$G$38,2,0)</f>
        <v>2</v>
      </c>
      <c r="D43" s="44" t="str">
        <f>VLOOKUP(C43,'Gen-Tab'!$G$3:$I$55,2,0)</f>
        <v>Ungarn</v>
      </c>
      <c r="E43" s="44" t="str">
        <f>VLOOKUP(C43,'Gen-Tab'!$G$3:$I$55,3,0)</f>
        <v>Schweiz</v>
      </c>
      <c r="F43" s="44">
        <f>IF(U43=0,0,VLOOKUP(C43,'Tipp-Formular'!$B$2:$I$48,6,0))</f>
        <v>0</v>
      </c>
      <c r="G43" s="44">
        <f>IF(U43=0,0,VLOOKUP(C43,'Tipp-Formular'!$B$2:$I$48,8,0))</f>
        <v>0</v>
      </c>
      <c r="I43" s="44">
        <f>IF(U43=0,0,IF(F43&gt;G43,3,IF(F43=G43,1,0)))</f>
        <v>0</v>
      </c>
      <c r="J43" s="44">
        <f>IF(U43=0,0,IF(G43&gt;F43,3,IF(G43=F43,1,0)))</f>
        <v>0</v>
      </c>
      <c r="U43" s="44">
        <f>VLOOKUP(C43,'Tipp-Formular'!$B$3:$L$48,11,0)</f>
        <v>0</v>
      </c>
    </row>
    <row r="49" spans="2:21" x14ac:dyDescent="0.35">
      <c r="B49" s="44" t="s">
        <v>321</v>
      </c>
      <c r="C49" s="44" t="s">
        <v>322</v>
      </c>
      <c r="P49" s="115" t="str">
        <f>IF(P55=3,"nein","ja")</f>
        <v>nein</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167</v>
      </c>
      <c r="C51" s="44" t="str">
        <f>VLOOKUP(B51,'Gen-Tab'!$Q$3:$S$26,3,0)</f>
        <v>Schottland</v>
      </c>
      <c r="F51" s="120">
        <f>SUMIF(D56:D58,C51,F56:F58)+SUMIF(E56:E58,C51,G56:G58)</f>
        <v>0</v>
      </c>
      <c r="G51" s="120">
        <f>SUMIF(D56:D58,C51,G56:G58)+SUMIF(E56:E58,C51,F56:F58)</f>
        <v>0</v>
      </c>
      <c r="H51" s="120">
        <f>F51-G51</f>
        <v>0</v>
      </c>
      <c r="I51" s="120">
        <f>SUMIF(D56:D58,C51,I56:I58)+SUMIF(E56:E58,C51,J56:J58)</f>
        <v>0</v>
      </c>
      <c r="J51" s="121">
        <f>RANK(I51,I51:I53,0)</f>
        <v>1</v>
      </c>
      <c r="K51" s="120">
        <f>IF(AND(I51=I52,H51&gt;H52),I51+0.1,IF(AND(I51=I53,H51&gt;H53),I51+0.1,I51))</f>
        <v>0</v>
      </c>
      <c r="L51" s="120">
        <f>IF(AND(K51=K52,H51&gt;H52),K51+0.1,IF(AND(K51=K53,H51&gt;H53),K51+0.1,K51))</f>
        <v>0</v>
      </c>
      <c r="M51" s="121">
        <f>RANK(L51,L51:L53,0)</f>
        <v>1</v>
      </c>
      <c r="N51" s="120">
        <f>IF(AND(L51=L52,F51&gt;F52),L51+0.1,IF(AND(L51=L53,F51&gt;F53),L51+0.1,L51))</f>
        <v>0</v>
      </c>
      <c r="O51" s="120">
        <f>IF(AND(N51=N52,F51&gt;F52),N51+0.1,IF(AND(N51=N53,F51&gt;F53),N51+0.1,N51))</f>
        <v>0</v>
      </c>
      <c r="P51" s="121">
        <f>RANK(O51,O51:O53,0)</f>
        <v>1</v>
      </c>
      <c r="Q51" s="46">
        <f>IF(P$49="nein",0,0.072/P51)</f>
        <v>0</v>
      </c>
    </row>
    <row r="52" spans="2:21" x14ac:dyDescent="0.35">
      <c r="B52" s="119" t="s">
        <v>171</v>
      </c>
      <c r="C52" s="44" t="str">
        <f>VLOOKUP(B52,'Gen-Tab'!$Q$3:$S$26,3,0)</f>
        <v>Ungarn</v>
      </c>
      <c r="F52" s="120">
        <f>SUMIF(D56:D58,C52,F56:F58)+SUMIF(E56:E58,C52,G56:G58)</f>
        <v>0</v>
      </c>
      <c r="G52" s="120">
        <f>SUMIF(D56:D58,C52,G56:G58)+SUMIF(E56:E58,C52,F56:F58)</f>
        <v>0</v>
      </c>
      <c r="H52" s="120">
        <f>F52-G52</f>
        <v>0</v>
      </c>
      <c r="I52" s="120">
        <f>SUMIF(D56:D58,C52,I56:I58)+SUMIF(E56:E58,C52,J56:J58)</f>
        <v>0</v>
      </c>
      <c r="J52" s="121">
        <f>RANK(I52,I51:I53,0)</f>
        <v>1</v>
      </c>
      <c r="K52" s="120">
        <f>IF(AND(I52=I53,H52&gt;H53),I52+0.1,IF(AND(I52=I51,H52&gt;H51),I52+0.1,I52))</f>
        <v>0</v>
      </c>
      <c r="L52" s="120">
        <f>IF(AND(K52=K53,H52&gt;H53),K52+0.1,IF(AND(K52=K51,H52&gt;H51),K52+0.1,K52))</f>
        <v>0</v>
      </c>
      <c r="M52" s="121">
        <f>RANK(L52,L51:L53,0)</f>
        <v>1</v>
      </c>
      <c r="N52" s="120">
        <f>IF(AND(L52=L53,F52&gt;F53),L52+0.1,IF(AND(L52=L51,F52&gt;F51),L52+0.1,L52))</f>
        <v>0</v>
      </c>
      <c r="O52" s="120">
        <f>IF(AND(N52=N53,F52&gt;F53),N52+0.1,IF(AND(N52=N51,F52&gt;F51),N52+0.1,N52))</f>
        <v>0</v>
      </c>
      <c r="P52" s="121">
        <f>RANK(O52,O51:O53,0)</f>
        <v>1</v>
      </c>
      <c r="Q52" s="46">
        <f>IF(P$49="nein",0,0.072/P52)</f>
        <v>0</v>
      </c>
    </row>
    <row r="53" spans="2:21" x14ac:dyDescent="0.35">
      <c r="B53" s="119" t="s">
        <v>172</v>
      </c>
      <c r="C53" s="44" t="str">
        <f>VLOOKUP(B53,'Gen-Tab'!$Q$3:$S$26,3,0)</f>
        <v>Schweiz</v>
      </c>
      <c r="F53" s="120">
        <f>SUMIF(D56:D58,C53,F56:F58)+SUMIF(E56:E58,C53,G56:G58)</f>
        <v>0</v>
      </c>
      <c r="G53" s="120">
        <f>SUMIF(D56:D58,C53,G56:G58)+SUMIF(E56:E58,C53,F56:F58)</f>
        <v>0</v>
      </c>
      <c r="H53" s="120">
        <f>F53-G53</f>
        <v>0</v>
      </c>
      <c r="I53" s="120">
        <f>SUMIF(D56:D58,C53,I56:I58)+SUMIF(E56:E58,C53,J56:J58)</f>
        <v>0</v>
      </c>
      <c r="J53" s="121">
        <f>RANK(I53,I51:I53,0)</f>
        <v>1</v>
      </c>
      <c r="K53" s="120">
        <f>IF(AND(I53=I51,H53&gt;H51),I53+0.1,IF(AND(I53=I52,H53&gt;H52),I53+0.1,I53))</f>
        <v>0</v>
      </c>
      <c r="L53" s="120">
        <f>IF(AND(K53=K52,H53&gt;H52),K53+0.1,IF(AND(K53=K51,H53&gt;H51),K53+0.1,K53))</f>
        <v>0</v>
      </c>
      <c r="M53" s="121">
        <f>RANK(L53,L51:L53,0)</f>
        <v>1</v>
      </c>
      <c r="N53" s="120">
        <f>IF(AND(L53=L51,F53&gt;F51),L53+0.1,IF(AND(L53=L52,F53&gt;F52),L53+0.1,L53))</f>
        <v>0</v>
      </c>
      <c r="O53" s="120">
        <f>IF(AND(N53=N52,F53&gt;F52),N53+0.1,IF(AND(N53=N51,F53&gt;F51),N53+0.1,N53))</f>
        <v>0</v>
      </c>
      <c r="P53" s="122">
        <f>RANK(O53,O51:O53,0)</f>
        <v>1</v>
      </c>
      <c r="Q53" s="46">
        <f>IF(P$49="nein",0,0.072/P53)</f>
        <v>0</v>
      </c>
    </row>
    <row r="54" spans="2:21" x14ac:dyDescent="0.35">
      <c r="B54" s="119" t="s">
        <v>166</v>
      </c>
      <c r="C54" s="44" t="str">
        <f>VLOOKUP(B54,'Gen-Tab'!$Q$3:$S$26,3,0)</f>
        <v>Deutschland</v>
      </c>
      <c r="F54" s="120"/>
      <c r="G54" s="120"/>
      <c r="H54" s="120"/>
      <c r="I54" s="120"/>
      <c r="J54" s="121"/>
      <c r="K54" s="120"/>
      <c r="L54" s="120"/>
      <c r="M54" s="121"/>
      <c r="N54" s="120"/>
      <c r="O54" s="120"/>
      <c r="P54" s="121"/>
      <c r="Q54" s="46">
        <v>0</v>
      </c>
    </row>
    <row r="55" spans="2:21" x14ac:dyDescent="0.35">
      <c r="P55" s="120">
        <f>SUM(P51:P53)</f>
        <v>3</v>
      </c>
    </row>
    <row r="56" spans="2:21" x14ac:dyDescent="0.35">
      <c r="B56" s="119" t="s">
        <v>313</v>
      </c>
      <c r="C56" s="46">
        <f>VLOOKUP(B56,'Gen-Tab'!$F$3:$G$38,2,0)</f>
        <v>26</v>
      </c>
      <c r="D56" s="44" t="str">
        <f>VLOOKUP(C56,'Gen-Tab'!$G$3:$I$55,2,0)</f>
        <v>Schottland</v>
      </c>
      <c r="E56" s="44" t="str">
        <f>VLOOKUP(C56,'Gen-Tab'!$G$3:$I$55,3,0)</f>
        <v>Ungarn</v>
      </c>
      <c r="F56" s="44">
        <f>IF(U56=0,0,VLOOKUP(C56,'Tipp-Formular'!$B$2:$I$48,6,0))</f>
        <v>0</v>
      </c>
      <c r="G56" s="44">
        <f>IF(U56=0,0,VLOOKUP(C56,'Tipp-Formular'!$B$2:$I$48,8,0))</f>
        <v>0</v>
      </c>
      <c r="I56" s="44">
        <f>IF(U56=0,0,IF(F56&gt;G56,3,IF(F56=G56,1,0)))</f>
        <v>0</v>
      </c>
      <c r="J56" s="44">
        <f>IF(U56=0,0,IF(G56&gt;F56,3,IF(G56=F56,1,0)))</f>
        <v>0</v>
      </c>
      <c r="U56" s="44">
        <f>VLOOKUP(C56,'Tipp-Formular'!$B$3:$L$48,11,0)</f>
        <v>0</v>
      </c>
    </row>
    <row r="57" spans="2:21" x14ac:dyDescent="0.35">
      <c r="B57" s="119" t="s">
        <v>317</v>
      </c>
      <c r="C57" s="46">
        <f>VLOOKUP(B57,'Gen-Tab'!$F$3:$G$38,2,0)</f>
        <v>13</v>
      </c>
      <c r="D57" s="44" t="str">
        <f>VLOOKUP(C57,'Gen-Tab'!$G$3:$I$55,2,0)</f>
        <v>Schottland</v>
      </c>
      <c r="E57" s="44" t="str">
        <f>VLOOKUP(C57,'Gen-Tab'!$G$3:$I$55,3,0)</f>
        <v>Schweiz</v>
      </c>
      <c r="F57" s="44">
        <f>IF(U57=0,0,VLOOKUP(C57,'Tipp-Formular'!$B$2:$I$48,6,0))</f>
        <v>0</v>
      </c>
      <c r="G57" s="44">
        <f>IF(U57=0,0,VLOOKUP(C57,'Tipp-Formular'!$B$2:$I$48,8,0))</f>
        <v>0</v>
      </c>
      <c r="I57" s="44">
        <f>IF(U57=0,0,IF(F57&gt;G57,3,IF(F57=G57,1,0)))</f>
        <v>0</v>
      </c>
      <c r="J57" s="44">
        <f>IF(U57=0,0,IF(G57&gt;F57,3,IF(G57=F57,1,0)))</f>
        <v>0</v>
      </c>
      <c r="U57" s="44">
        <f>VLOOKUP(C57,'Tipp-Formular'!$B$3:$L$48,11,0)</f>
        <v>0</v>
      </c>
    </row>
    <row r="58" spans="2:21" x14ac:dyDescent="0.35">
      <c r="B58" s="119" t="s">
        <v>320</v>
      </c>
      <c r="C58" s="46">
        <f>VLOOKUP(B58,'Gen-Tab'!$F$3:$G$38,2,0)</f>
        <v>2</v>
      </c>
      <c r="D58" s="44" t="str">
        <f>VLOOKUP(C58,'Gen-Tab'!$G$3:$I$55,2,0)</f>
        <v>Ungarn</v>
      </c>
      <c r="E58" s="44" t="str">
        <f>VLOOKUP(C58,'Gen-Tab'!$G$3:$I$55,3,0)</f>
        <v>Schweiz</v>
      </c>
      <c r="F58" s="44">
        <f>IF(U58=0,0,VLOOKUP(C58,'Tipp-Formular'!$B$2:$I$48,6,0))</f>
        <v>0</v>
      </c>
      <c r="G58" s="44">
        <f>IF(U58=0,0,VLOOKUP(C58,'Tipp-Formular'!$B$2:$I$48,8,0))</f>
        <v>0</v>
      </c>
      <c r="I58" s="44">
        <f>IF(U58=0,0,IF(F58&gt;G58,3,IF(F58=G58,1,0)))</f>
        <v>0</v>
      </c>
      <c r="J58" s="44">
        <f>IF(U58=0,0,IF(G58&gt;F58,3,IF(G58=F58,1,0)))</f>
        <v>0</v>
      </c>
      <c r="U58" s="44">
        <f>VLOOKUP(C58,'Tipp-Formular'!$B$3:$L$48,11,0)</f>
        <v>0</v>
      </c>
    </row>
    <row r="64" spans="2:21" x14ac:dyDescent="0.35">
      <c r="B64" s="44" t="s">
        <v>323</v>
      </c>
    </row>
    <row r="65" spans="2:21" x14ac:dyDescent="0.35">
      <c r="P65" s="115" t="str">
        <f>IF(SUM(P66:P69)=3,"ja","nein")</f>
        <v>nein</v>
      </c>
    </row>
    <row r="66" spans="2:21" x14ac:dyDescent="0.35">
      <c r="B66" s="119" t="s">
        <v>166</v>
      </c>
      <c r="C66" s="44" t="str">
        <f>VLOOKUP(B66,'Gen-Tab'!$Q$3:$S$26,3,0)</f>
        <v>Deutschland</v>
      </c>
      <c r="F66" s="120">
        <f>SUMIF(D71,C66,F71)+SUMIF(E71,C66,G71)</f>
        <v>0</v>
      </c>
      <c r="P66" s="121">
        <f>RANK(F66,F66:F69,0)</f>
        <v>1</v>
      </c>
      <c r="Q66" s="46">
        <f>IF(AND(P65="ja",P66=1),0.0072,IF(AND(P65="ja",P66=2),0.0036,0))</f>
        <v>0</v>
      </c>
    </row>
    <row r="67" spans="2:21" x14ac:dyDescent="0.35">
      <c r="B67" s="119" t="s">
        <v>167</v>
      </c>
      <c r="C67" s="44" t="str">
        <f>VLOOKUP(B67,'Gen-Tab'!$Q$3:$S$26,3,0)</f>
        <v>Schottland</v>
      </c>
      <c r="F67" s="120">
        <f>SUMIF(D71,C67,F71)+SUMIF(E71,C67,G71)</f>
        <v>0</v>
      </c>
      <c r="P67" s="121">
        <f>RANK(F67,F66:F69,0)</f>
        <v>1</v>
      </c>
      <c r="Q67" s="46">
        <f>IF(AND(P65="ja",P67=1),0.0072,IF(AND(P65="ja",P67=2),0.0036,0))</f>
        <v>0</v>
      </c>
    </row>
    <row r="68" spans="2:21" x14ac:dyDescent="0.35">
      <c r="B68" s="119" t="s">
        <v>171</v>
      </c>
      <c r="C68" s="44" t="str">
        <f>VLOOKUP(B68,'Gen-Tab'!$Q$3:$S$26,3,0)</f>
        <v>Ungarn</v>
      </c>
      <c r="Q68" s="46">
        <v>0</v>
      </c>
    </row>
    <row r="69" spans="2:21" x14ac:dyDescent="0.35">
      <c r="B69" s="119" t="s">
        <v>172</v>
      </c>
      <c r="C69" s="44" t="str">
        <f>VLOOKUP(B69,'Gen-Tab'!$Q$3:$S$26,3,0)</f>
        <v>Schweiz</v>
      </c>
      <c r="Q69" s="46">
        <v>0</v>
      </c>
    </row>
    <row r="70" spans="2:21" x14ac:dyDescent="0.35">
      <c r="B70" s="46"/>
    </row>
    <row r="71" spans="2:21" x14ac:dyDescent="0.35">
      <c r="B71" s="119" t="s">
        <v>311</v>
      </c>
      <c r="C71" s="46">
        <f>VLOOKUP(B71,'Gen-Tab'!$F$3:$G$38,2,0)</f>
        <v>1</v>
      </c>
      <c r="D71" s="44" t="str">
        <f>VLOOKUP(C71,'Gen-Tab'!$G$3:$I$55,2,0)</f>
        <v>Deutschland</v>
      </c>
      <c r="E71" s="44" t="str">
        <f>VLOOKUP(C71,'Gen-Tab'!$G$3:$I$55,3,0)</f>
        <v>Schottland</v>
      </c>
      <c r="F71" s="44">
        <f>IF(U71=0,0,VLOOKUP(C71,'Tipp-Formular'!$B$2:$I$48,6,0))</f>
        <v>0</v>
      </c>
      <c r="G71" s="44">
        <f>IF(U71=0,0,VLOOKUP(C71,'Tipp-Formular'!$B$2:$I$48,8,0))</f>
        <v>0</v>
      </c>
      <c r="R71" s="46"/>
      <c r="U71" s="44">
        <f>VLOOKUP(C71,'Tipp-Formular'!$B$3:$L$48,11,0)</f>
        <v>0</v>
      </c>
    </row>
    <row r="72" spans="2:21" x14ac:dyDescent="0.35">
      <c r="B72" s="46"/>
    </row>
    <row r="73" spans="2:21" x14ac:dyDescent="0.35">
      <c r="B73" s="46"/>
      <c r="P73" s="115" t="str">
        <f>IF(SUM(P74:P77)=3,"ja","nein")</f>
        <v>nein</v>
      </c>
    </row>
    <row r="74" spans="2:21" x14ac:dyDescent="0.35">
      <c r="B74" s="119" t="s">
        <v>166</v>
      </c>
      <c r="C74" s="44" t="str">
        <f>VLOOKUP(B74,'Gen-Tab'!$Q$3:$S$26,3,0)</f>
        <v>Deutschland</v>
      </c>
      <c r="F74" s="120">
        <f>SUMIF(D79,C74,F79)+SUMIF(E79,C74,G79)</f>
        <v>0</v>
      </c>
      <c r="P74" s="121">
        <f>RANK(F74,F74:F77,0)</f>
        <v>1</v>
      </c>
      <c r="Q74" s="46">
        <f>IF(AND(P73="ja",P74=1),0.0072,IF(AND(P73="ja",P74=2),0.0036,0))</f>
        <v>0</v>
      </c>
    </row>
    <row r="75" spans="2:21" x14ac:dyDescent="0.35">
      <c r="B75" s="119" t="s">
        <v>167</v>
      </c>
      <c r="C75" s="44" t="str">
        <f>VLOOKUP(B75,'Gen-Tab'!$Q$3:$S$26,3,0)</f>
        <v>Schottland</v>
      </c>
      <c r="Q75" s="46">
        <v>0</v>
      </c>
    </row>
    <row r="76" spans="2:21" x14ac:dyDescent="0.35">
      <c r="B76" s="119" t="s">
        <v>171</v>
      </c>
      <c r="C76" s="44" t="str">
        <f>VLOOKUP(B76,'Gen-Tab'!$Q$3:$S$26,3,0)</f>
        <v>Ungarn</v>
      </c>
      <c r="F76" s="120">
        <f>SUMIF(D79,C76,F79)+SUMIF(E79,C76,G79)</f>
        <v>0</v>
      </c>
      <c r="P76" s="121">
        <f>RANK(F76,F74:F77,0)</f>
        <v>1</v>
      </c>
      <c r="Q76" s="46">
        <f>IF(AND(P73="ja",P76=1),0.0072,IF(AND(P73="ja",P76=2),0.0036,0))</f>
        <v>0</v>
      </c>
    </row>
    <row r="77" spans="2:21" x14ac:dyDescent="0.35">
      <c r="B77" s="119" t="s">
        <v>172</v>
      </c>
      <c r="C77" s="44" t="str">
        <f>VLOOKUP(B77,'Gen-Tab'!$Q$3:$S$26,3,0)</f>
        <v>Schweiz</v>
      </c>
      <c r="Q77" s="46">
        <v>0</v>
      </c>
    </row>
    <row r="78" spans="2:21" x14ac:dyDescent="0.35">
      <c r="B78" s="46"/>
    </row>
    <row r="79" spans="2:21" x14ac:dyDescent="0.35">
      <c r="B79" s="119" t="s">
        <v>312</v>
      </c>
      <c r="C79" s="46">
        <f>VLOOKUP(B79,'Gen-Tab'!$F$3:$G$38,2,0)</f>
        <v>14</v>
      </c>
      <c r="D79" s="44" t="str">
        <f>VLOOKUP(C79,'Gen-Tab'!$G$3:$I$55,2,0)</f>
        <v>Deutschland</v>
      </c>
      <c r="E79" s="44" t="str">
        <f>VLOOKUP(C79,'Gen-Tab'!$G$3:$I$55,3,0)</f>
        <v>Ungarn</v>
      </c>
      <c r="F79" s="44">
        <f>IF(U79=0,0,VLOOKUP(C79,'Tipp-Formular'!$B$2:$I$48,6,0))</f>
        <v>0</v>
      </c>
      <c r="G79" s="44">
        <f>IF(U79=0,0,VLOOKUP(C79,'Tipp-Formular'!$B$2:$I$48,8,0))</f>
        <v>0</v>
      </c>
      <c r="R79" s="46"/>
      <c r="U79" s="44">
        <f>VLOOKUP(C79,'Tipp-Formular'!$B$3:$L$48,11,0)</f>
        <v>0</v>
      </c>
    </row>
    <row r="80" spans="2:21" x14ac:dyDescent="0.35">
      <c r="B80" s="46"/>
    </row>
    <row r="81" spans="2:21" x14ac:dyDescent="0.35">
      <c r="B81" s="46"/>
      <c r="P81" s="115" t="str">
        <f>IF(SUM(P82:P85)=3,"ja","nein")</f>
        <v>nein</v>
      </c>
    </row>
    <row r="82" spans="2:21" x14ac:dyDescent="0.35">
      <c r="B82" s="119" t="s">
        <v>166</v>
      </c>
      <c r="C82" s="44" t="str">
        <f>VLOOKUP(B82,'Gen-Tab'!$Q$3:$S$26,3,0)</f>
        <v>Deutschland</v>
      </c>
      <c r="F82" s="120">
        <f>SUMIF(D87,C82,F87)+SUMIF(E87,C82,G87)</f>
        <v>0</v>
      </c>
      <c r="P82" s="121">
        <f>RANK(F82,F82:F85,0)</f>
        <v>1</v>
      </c>
      <c r="Q82" s="46">
        <f>IF(AND(P81="ja",P82=1),0.0072,IF(AND(P81="ja",P82=2),0.0036,0))</f>
        <v>0</v>
      </c>
    </row>
    <row r="83" spans="2:21" x14ac:dyDescent="0.35">
      <c r="B83" s="119" t="s">
        <v>167</v>
      </c>
      <c r="C83" s="44" t="str">
        <f>VLOOKUP(B83,'Gen-Tab'!$Q$3:$S$26,3,0)</f>
        <v>Schottland</v>
      </c>
      <c r="Q83" s="46">
        <v>0</v>
      </c>
    </row>
    <row r="84" spans="2:21" x14ac:dyDescent="0.35">
      <c r="B84" s="119" t="s">
        <v>171</v>
      </c>
      <c r="C84" s="44" t="str">
        <f>VLOOKUP(B84,'Gen-Tab'!$Q$3:$S$26,3,0)</f>
        <v>Ungarn</v>
      </c>
      <c r="Q84" s="46">
        <v>0</v>
      </c>
    </row>
    <row r="85" spans="2:21" x14ac:dyDescent="0.35">
      <c r="B85" s="119" t="s">
        <v>172</v>
      </c>
      <c r="C85" s="44" t="str">
        <f>VLOOKUP(B85,'Gen-Tab'!$Q$3:$S$26,3,0)</f>
        <v>Schweiz</v>
      </c>
      <c r="F85" s="120">
        <f>SUMIF(D87,C85,F87)+SUMIF(E87,C85,G87)</f>
        <v>0</v>
      </c>
      <c r="P85" s="121">
        <f>RANK(F85,F82:F85,0)</f>
        <v>1</v>
      </c>
      <c r="Q85" s="46">
        <f>IF(AND(P81="ja",P85=1),0.0072,IF(AND(P81="ja",P85=2),0.0036,0))</f>
        <v>0</v>
      </c>
    </row>
    <row r="86" spans="2:21" x14ac:dyDescent="0.35">
      <c r="B86" s="46"/>
    </row>
    <row r="87" spans="2:21" x14ac:dyDescent="0.35">
      <c r="B87" s="119" t="s">
        <v>316</v>
      </c>
      <c r="C87" s="46">
        <f>VLOOKUP(B87,'Gen-Tab'!$F$3:$G$38,2,0)</f>
        <v>25</v>
      </c>
      <c r="D87" s="44" t="str">
        <f>VLOOKUP(C87,'Gen-Tab'!$G$3:$I$55,2,0)</f>
        <v>Schweiz</v>
      </c>
      <c r="E87" s="44" t="str">
        <f>VLOOKUP(C87,'Gen-Tab'!$G$3:$I$55,3,0)</f>
        <v>Deutschland</v>
      </c>
      <c r="F87" s="44">
        <f>IF(U87=0,0,VLOOKUP(C87,'Tipp-Formular'!$B$2:$I$48,6,0))</f>
        <v>0</v>
      </c>
      <c r="G87" s="44">
        <f>IF(U87=0,0,VLOOKUP(C87,'Tipp-Formular'!$B$2:$I$48,8,0))</f>
        <v>0</v>
      </c>
      <c r="R87" s="46"/>
      <c r="U87" s="44">
        <f>VLOOKUP(C87,'Tipp-Formular'!$B$3:$L$48,11,0)</f>
        <v>0</v>
      </c>
    </row>
    <row r="88" spans="2:21" x14ac:dyDescent="0.35">
      <c r="B88" s="46"/>
    </row>
    <row r="89" spans="2:21" x14ac:dyDescent="0.35">
      <c r="B89" s="46"/>
      <c r="P89" s="115" t="str">
        <f>IF(SUM(P90:P93)=3,"ja","nein")</f>
        <v>nein</v>
      </c>
    </row>
    <row r="90" spans="2:21" x14ac:dyDescent="0.35">
      <c r="B90" s="119" t="s">
        <v>166</v>
      </c>
      <c r="C90" s="44" t="str">
        <f>VLOOKUP(B90,'Gen-Tab'!$Q$3:$S$26,3,0)</f>
        <v>Deutschland</v>
      </c>
      <c r="Q90" s="46">
        <v>0</v>
      </c>
    </row>
    <row r="91" spans="2:21" x14ac:dyDescent="0.35">
      <c r="B91" s="119" t="s">
        <v>167</v>
      </c>
      <c r="C91" s="44" t="str">
        <f>VLOOKUP(B91,'Gen-Tab'!$Q$3:$S$26,3,0)</f>
        <v>Schottland</v>
      </c>
      <c r="F91" s="120">
        <f>SUMIF(D95,C91,F95)+SUMIF(E95,C91,G95)</f>
        <v>0</v>
      </c>
      <c r="P91" s="121">
        <f>RANK(F91,F90:F93,0)</f>
        <v>1</v>
      </c>
      <c r="Q91" s="46">
        <f>IF(AND(P89="ja",P91=1),0.0072,IF(AND(P89="ja",P91=2),0.0036,0))</f>
        <v>0</v>
      </c>
    </row>
    <row r="92" spans="2:21" x14ac:dyDescent="0.35">
      <c r="B92" s="119" t="s">
        <v>171</v>
      </c>
      <c r="C92" s="44" t="str">
        <f>VLOOKUP(B92,'Gen-Tab'!$Q$3:$S$26,3,0)</f>
        <v>Ungarn</v>
      </c>
      <c r="F92" s="120">
        <f>SUMIF(D95,C92,F95)+SUMIF(E95,C92,G95)</f>
        <v>0</v>
      </c>
      <c r="P92" s="121">
        <f>RANK(F92,F90:F93,0)</f>
        <v>1</v>
      </c>
      <c r="Q92" s="46">
        <f>IF(AND(P89="ja",P92=1),0.0072,IF(AND(P89="ja",P92=2),0.0036,0))</f>
        <v>0</v>
      </c>
    </row>
    <row r="93" spans="2:21" x14ac:dyDescent="0.35">
      <c r="B93" s="119" t="s">
        <v>172</v>
      </c>
      <c r="C93" s="44" t="str">
        <f>VLOOKUP(B93,'Gen-Tab'!$Q$3:$S$26,3,0)</f>
        <v>Schweiz</v>
      </c>
      <c r="Q93" s="46">
        <v>0</v>
      </c>
    </row>
    <row r="94" spans="2:21" x14ac:dyDescent="0.35">
      <c r="B94" s="46"/>
    </row>
    <row r="95" spans="2:21" x14ac:dyDescent="0.35">
      <c r="B95" s="119" t="s">
        <v>313</v>
      </c>
      <c r="C95" s="46">
        <f>VLOOKUP(B95,'Gen-Tab'!$F$3:$G$38,2,0)</f>
        <v>26</v>
      </c>
      <c r="D95" s="44" t="str">
        <f>VLOOKUP(C95,'Gen-Tab'!$G$3:$I$55,2,0)</f>
        <v>Schottland</v>
      </c>
      <c r="E95" s="44" t="str">
        <f>VLOOKUP(C95,'Gen-Tab'!$G$3:$I$55,3,0)</f>
        <v>Ungarn</v>
      </c>
      <c r="F95" s="44">
        <f>IF(U95=0,0,VLOOKUP(C95,'Tipp-Formular'!$B$2:$I$48,6,0))</f>
        <v>0</v>
      </c>
      <c r="G95" s="44">
        <f>IF(U95=0,0,VLOOKUP(C95,'Tipp-Formular'!$B$2:$I$48,8,0))</f>
        <v>0</v>
      </c>
      <c r="R95" s="46"/>
      <c r="U95" s="44">
        <f>VLOOKUP(C95,'Tipp-Formular'!$B$3:$L$48,11,0)</f>
        <v>0</v>
      </c>
    </row>
    <row r="96" spans="2:21" x14ac:dyDescent="0.35">
      <c r="B96" s="46"/>
    </row>
    <row r="97" spans="2:21" x14ac:dyDescent="0.35">
      <c r="B97" s="46"/>
      <c r="P97" s="115" t="str">
        <f>IF(SUM(P98:P101)=3,"ja","nein")</f>
        <v>nein</v>
      </c>
    </row>
    <row r="98" spans="2:21" x14ac:dyDescent="0.35">
      <c r="B98" s="119" t="s">
        <v>166</v>
      </c>
      <c r="C98" s="44" t="str">
        <f>VLOOKUP(B98,'Gen-Tab'!$Q$3:$S$26,3,0)</f>
        <v>Deutschland</v>
      </c>
      <c r="Q98" s="46">
        <v>0</v>
      </c>
    </row>
    <row r="99" spans="2:21" x14ac:dyDescent="0.35">
      <c r="B99" s="119" t="s">
        <v>167</v>
      </c>
      <c r="C99" s="44" t="str">
        <f>VLOOKUP(B99,'Gen-Tab'!$Q$3:$S$26,3,0)</f>
        <v>Schottland</v>
      </c>
      <c r="F99" s="120">
        <f>SUMIF(D103,C99,F103)+SUMIF(E103,C99,G103)</f>
        <v>0</v>
      </c>
      <c r="P99" s="121">
        <f>RANK(F99,F98:F101,0)</f>
        <v>1</v>
      </c>
      <c r="Q99" s="46">
        <f>IF(AND(P97="ja",P99=1),0.0072,IF(AND(P97="ja",P99=2),0.0036,0))</f>
        <v>0</v>
      </c>
    </row>
    <row r="100" spans="2:21" x14ac:dyDescent="0.35">
      <c r="B100" s="119" t="s">
        <v>171</v>
      </c>
      <c r="C100" s="44" t="str">
        <f>VLOOKUP(B100,'Gen-Tab'!$Q$3:$S$26,3,0)</f>
        <v>Ungarn</v>
      </c>
      <c r="Q100" s="46">
        <v>0</v>
      </c>
    </row>
    <row r="101" spans="2:21" x14ac:dyDescent="0.35">
      <c r="B101" s="119" t="s">
        <v>172</v>
      </c>
      <c r="C101" s="44" t="str">
        <f>VLOOKUP(B101,'Gen-Tab'!$Q$3:$S$26,3,0)</f>
        <v>Schweiz</v>
      </c>
      <c r="F101" s="120">
        <f>SUMIF(D103,C101,F103)+SUMIF(E103,C101,G103)</f>
        <v>0</v>
      </c>
      <c r="P101" s="121">
        <f>RANK(F101,F98:F101,0)</f>
        <v>1</v>
      </c>
      <c r="Q101" s="46">
        <f>IF(AND(P97="ja",P101=1),0.0072,IF(AND(P97="ja",P101=2),0.0036,0))</f>
        <v>0</v>
      </c>
    </row>
    <row r="102" spans="2:21" x14ac:dyDescent="0.35">
      <c r="B102" s="46"/>
    </row>
    <row r="103" spans="2:21" x14ac:dyDescent="0.35">
      <c r="B103" s="119" t="s">
        <v>317</v>
      </c>
      <c r="C103" s="46">
        <f>VLOOKUP(B103,'Gen-Tab'!$F$3:$G$38,2,0)</f>
        <v>13</v>
      </c>
      <c r="D103" s="44" t="str">
        <f>VLOOKUP(C103,'Gen-Tab'!$G$3:$I$55,2,0)</f>
        <v>Schottland</v>
      </c>
      <c r="E103" s="44" t="str">
        <f>VLOOKUP(C103,'Gen-Tab'!$G$3:$I$55,3,0)</f>
        <v>Schweiz</v>
      </c>
      <c r="F103" s="44">
        <f>IF(U103=0,0,VLOOKUP(C103,'Tipp-Formular'!$B$2:$I$48,6,0))</f>
        <v>0</v>
      </c>
      <c r="G103" s="44">
        <f>IF(U103=0,0,VLOOKUP(C103,'Tipp-Formular'!$B$2:$I$48,8,0))</f>
        <v>0</v>
      </c>
      <c r="R103" s="46"/>
      <c r="U103" s="44">
        <f>VLOOKUP(C103,'Tipp-Formular'!$B$3:$L$48,11,0)</f>
        <v>0</v>
      </c>
    </row>
    <row r="104" spans="2:21" x14ac:dyDescent="0.35">
      <c r="B104" s="46"/>
    </row>
    <row r="105" spans="2:21" x14ac:dyDescent="0.35">
      <c r="B105" s="46"/>
      <c r="P105" s="115" t="str">
        <f>IF(SUM(P106:P109)=3,"ja","nein")</f>
        <v>nein</v>
      </c>
    </row>
    <row r="106" spans="2:21" x14ac:dyDescent="0.35">
      <c r="B106" s="119" t="s">
        <v>166</v>
      </c>
      <c r="C106" s="44" t="str">
        <f>VLOOKUP(B106,'Gen-Tab'!$Q$3:$S$26,3,0)</f>
        <v>Deutschland</v>
      </c>
      <c r="Q106" s="46">
        <v>0</v>
      </c>
    </row>
    <row r="107" spans="2:21" x14ac:dyDescent="0.35">
      <c r="B107" s="119" t="s">
        <v>167</v>
      </c>
      <c r="C107" s="44" t="str">
        <f>VLOOKUP(B107,'Gen-Tab'!$Q$3:$S$26,3,0)</f>
        <v>Schottland</v>
      </c>
      <c r="Q107" s="46">
        <v>0</v>
      </c>
    </row>
    <row r="108" spans="2:21" x14ac:dyDescent="0.35">
      <c r="B108" s="119" t="s">
        <v>171</v>
      </c>
      <c r="C108" s="44" t="str">
        <f>VLOOKUP(B108,'Gen-Tab'!$Q$3:$S$26,3,0)</f>
        <v>Ungarn</v>
      </c>
      <c r="F108" s="120">
        <f>SUMIF(D111,C108,F111)+SUMIF(E111,C108,G111)</f>
        <v>0</v>
      </c>
      <c r="P108" s="121">
        <f>RANK(F108,F106:F109,0)</f>
        <v>1</v>
      </c>
      <c r="Q108" s="46">
        <f>IF(AND(P105="ja",P108=1),0.0072,IF(AND(P105="ja",P108=2),0.0036,0))</f>
        <v>0</v>
      </c>
    </row>
    <row r="109" spans="2:21" x14ac:dyDescent="0.35">
      <c r="B109" s="119" t="s">
        <v>172</v>
      </c>
      <c r="C109" s="44" t="str">
        <f>VLOOKUP(B109,'Gen-Tab'!$Q$3:$S$26,3,0)</f>
        <v>Schweiz</v>
      </c>
      <c r="F109" s="120">
        <f>SUMIF(D111,C109,F111)+SUMIF(E111,C109,G111)</f>
        <v>0</v>
      </c>
      <c r="P109" s="121">
        <f>RANK(F109,F106:F109,0)</f>
        <v>1</v>
      </c>
      <c r="Q109" s="46">
        <f>IF(AND(P105="ja",P109=1),0.0072,IF(AND(P105="ja",P109=2),0.0036,0))</f>
        <v>0</v>
      </c>
    </row>
    <row r="111" spans="2:21" x14ac:dyDescent="0.35">
      <c r="B111" s="119" t="s">
        <v>320</v>
      </c>
      <c r="C111" s="46">
        <f>VLOOKUP(B111,'Gen-Tab'!$F$3:$G$38,2,0)</f>
        <v>2</v>
      </c>
      <c r="D111" s="44" t="str">
        <f>VLOOKUP(C111,'Gen-Tab'!$G$3:$I$55,2,0)</f>
        <v>Ungarn</v>
      </c>
      <c r="E111" s="44" t="str">
        <f>VLOOKUP(C111,'Gen-Tab'!$G$3:$I$55,3,0)</f>
        <v>Schweiz</v>
      </c>
      <c r="F111" s="44">
        <f>IF(U111=0,0,VLOOKUP(C111,'Tipp-Formular'!$B$2:$I$48,6,0))</f>
        <v>0</v>
      </c>
      <c r="G111" s="44">
        <f>IF(U111=0,0,VLOOKUP(C111,'Tipp-Formular'!$B$2:$I$48,8,0))</f>
        <v>0</v>
      </c>
      <c r="R111" s="46"/>
      <c r="U111" s="44">
        <f>VLOOKUP(C111,'Tipp-Formular'!$B$3:$L$48,11,0)</f>
        <v>0</v>
      </c>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V119" s="123"/>
      <c r="W119" s="123"/>
      <c r="X119" s="123"/>
    </row>
    <row r="120" spans="2:24" x14ac:dyDescent="0.35">
      <c r="B120" s="124" t="s">
        <v>166</v>
      </c>
      <c r="C120" s="125" t="str">
        <f>VLOOKUP(B120,'Gen-Tab'!$Q$3:$S$26,3,0)</f>
        <v>Deutschland</v>
      </c>
      <c r="F120" s="44">
        <f>SUMIF(D$125:D$128,C120,F$125:F$128)+SUMIF(E$125:E$128,C120,G$125:G$128)</f>
        <v>0</v>
      </c>
      <c r="G120" s="44">
        <f>SUMIF(E$125:E$128,C120,F$125:F$128)+SUMIF(D$125:D$128,C120,G$125:G$128)</f>
        <v>0</v>
      </c>
      <c r="H120" s="44">
        <f>F120-G120</f>
        <v>0</v>
      </c>
      <c r="I120" s="44">
        <f>SUMIF(D$125:D$128,C120,I$125:I$128)+SUMIF(E$125:E$128,C120,J$125:J$128)</f>
        <v>0</v>
      </c>
      <c r="Q120" s="46">
        <f>IF(V128=0,0,VLOOKUP(C120,R$130:S$133,2,0))</f>
        <v>0</v>
      </c>
      <c r="R120" s="46"/>
      <c r="S120" s="46"/>
      <c r="U120" s="46"/>
      <c r="V120" s="46"/>
      <c r="W120" s="46"/>
    </row>
    <row r="121" spans="2:24" x14ac:dyDescent="0.35">
      <c r="B121" s="124" t="s">
        <v>167</v>
      </c>
      <c r="C121" s="125" t="str">
        <f>VLOOKUP(B121,'Gen-Tab'!$Q$3:$S$26,3,0)</f>
        <v>Schottland</v>
      </c>
      <c r="F121" s="44">
        <f>SUMIF(D$125:D$128,C121,F$125:F$128)+SUMIF(E$125:E$128,C121,G$125:G$128)</f>
        <v>0</v>
      </c>
      <c r="G121" s="44">
        <f>SUMIF(E$125:E$128,C121,F$125:F$128)+SUMIF(D$125:D$128,C121,G$125:G$128)</f>
        <v>0</v>
      </c>
      <c r="H121" s="44">
        <f>F121-G121</f>
        <v>0</v>
      </c>
      <c r="I121" s="44">
        <f>SUMIF(D$125:D$128,C121,I$125:I$128)+SUMIF(E$125:E$128,C121,J$125:J$128)</f>
        <v>0</v>
      </c>
      <c r="Q121" s="46">
        <f>IF(V128=0,0,VLOOKUP(C121,R$130:S$133,2,0))</f>
        <v>0</v>
      </c>
      <c r="R121" s="46"/>
      <c r="S121" s="46"/>
      <c r="U121" s="46"/>
      <c r="V121" s="46"/>
      <c r="W121" s="46"/>
    </row>
    <row r="122" spans="2:24" x14ac:dyDescent="0.35">
      <c r="B122" s="124" t="s">
        <v>171</v>
      </c>
      <c r="C122" s="125" t="str">
        <f>VLOOKUP(B122,'Gen-Tab'!$Q$3:$S$26,3,0)</f>
        <v>Ungarn</v>
      </c>
      <c r="F122" s="44">
        <f>SUMIF(D$125:D$128,C122,F$125:F$128)+SUMIF(E$125:E$128,C122,G$125:G$128)</f>
        <v>0</v>
      </c>
      <c r="G122" s="44">
        <f>SUMIF(E$125:E$128,C122,F$125:F$128)+SUMIF(D$125:D$128,C122,G$125:G$128)</f>
        <v>0</v>
      </c>
      <c r="H122" s="44">
        <f>F122-G122</f>
        <v>0</v>
      </c>
      <c r="I122" s="44">
        <f>SUMIF(D$125:D$128,C122,I$125:I$128)+SUMIF(E$125:E$128,C122,J$125:J$128)</f>
        <v>0</v>
      </c>
      <c r="Q122" s="46">
        <f>IF(V128=0,0,VLOOKUP(C122,R$130:S$133,2,0))</f>
        <v>0</v>
      </c>
      <c r="R122" s="46"/>
      <c r="S122" s="46"/>
      <c r="U122" s="46"/>
      <c r="V122" s="46"/>
      <c r="W122" s="46"/>
    </row>
    <row r="123" spans="2:24" x14ac:dyDescent="0.35">
      <c r="B123" s="124" t="s">
        <v>172</v>
      </c>
      <c r="C123" s="125" t="str">
        <f>VLOOKUP(B123,'Gen-Tab'!$Q$3:$S$26,3,0)</f>
        <v>Schweiz</v>
      </c>
      <c r="F123" s="44">
        <f>SUMIF(D$125:D$128,C123,F$125:F$128)+SUMIF(E$125:E$128,C123,G$125:G$128)</f>
        <v>0</v>
      </c>
      <c r="G123" s="44">
        <f>SUMIF(E$125:E$128,C123,F$125:F$128)+SUMIF(D$125:D$128,C123,G$125:G$128)</f>
        <v>0</v>
      </c>
      <c r="H123" s="44">
        <f>F123-G123</f>
        <v>0</v>
      </c>
      <c r="I123" s="44">
        <f>SUMIF(D$125:D$128,C123,I$125:I$128)+SUMIF(E$125:E$128,C123,J$125:J$128)</f>
        <v>0</v>
      </c>
      <c r="Q123" s="46">
        <f>IF(V128=0,0,VLOOKUP(C123,R$130:S$133,2,0))</f>
        <v>0</v>
      </c>
      <c r="R123" s="46"/>
      <c r="S123" s="46"/>
      <c r="U123" s="46"/>
      <c r="V123" s="46"/>
      <c r="W123" s="46"/>
    </row>
    <row r="124" spans="2:24" x14ac:dyDescent="0.35">
      <c r="R124" s="46"/>
    </row>
    <row r="125" spans="2:24" x14ac:dyDescent="0.35">
      <c r="C125" s="124">
        <v>1</v>
      </c>
      <c r="D125" s="44" t="str">
        <f>VLOOKUP(C125,'Gen-Tab'!$G$3:$I$55,2,0)</f>
        <v>Deutschland</v>
      </c>
      <c r="E125" s="44" t="str">
        <f>VLOOKUP(C125,'Gen-Tab'!$G$3:$I$55,3,0)</f>
        <v>Schottland</v>
      </c>
      <c r="F125" s="44">
        <f>IF(U125=0,0,VLOOKUP(C125,'Tipp-Formular'!$B$2:$I$48,6,0))</f>
        <v>0</v>
      </c>
      <c r="G125" s="44">
        <f>IF(U125=0,0,VLOOKUP(C125,'Tipp-Formular'!$B$2:$I$48,8,0))</f>
        <v>0</v>
      </c>
      <c r="I125" s="44">
        <f>IF(U125=0,0,IF(F125&gt;G125,3,IF(F125=G125,1,0)))</f>
        <v>0</v>
      </c>
      <c r="J125" s="44">
        <f>IF(U125=0,0,IF(G125&gt;F125,3,IF(G125=F125,1,0)))</f>
        <v>0</v>
      </c>
      <c r="U125" s="44">
        <f>VLOOKUP(C125,'Tipp-Formular'!$B$3:$L$48,11,0)</f>
        <v>0</v>
      </c>
    </row>
    <row r="126" spans="2:24" x14ac:dyDescent="0.35">
      <c r="C126" s="124">
        <v>2</v>
      </c>
      <c r="D126" s="44" t="str">
        <f>VLOOKUP(C126,'Gen-Tab'!$G$3:$I$55,2,0)</f>
        <v>Ungarn</v>
      </c>
      <c r="E126" s="44" t="str">
        <f>VLOOKUP(C126,'Gen-Tab'!$G$3:$I$55,3,0)</f>
        <v>Schweiz</v>
      </c>
      <c r="F126" s="44">
        <f>IF(U126=0,0,VLOOKUP(C126,'Tipp-Formular'!$B$2:$I$48,6,0))</f>
        <v>0</v>
      </c>
      <c r="G126" s="44">
        <f>IF(U126=0,0,VLOOKUP(C126,'Tipp-Formular'!$B$2:$I$48,8,0))</f>
        <v>0</v>
      </c>
      <c r="I126" s="44">
        <f>IF(U126=0,0,IF(F126&gt;G126,3,IF(F126=G126,1,0)))</f>
        <v>0</v>
      </c>
      <c r="J126" s="44">
        <f>IF(U126=0,0,IF(G126&gt;F126,3,IF(G126=F126,1,0)))</f>
        <v>0</v>
      </c>
      <c r="U126" s="44">
        <f>VLOOKUP(C126,'Tipp-Formular'!$B$3:$L$48,11,0)</f>
        <v>0</v>
      </c>
    </row>
    <row r="127" spans="2:24" x14ac:dyDescent="0.35">
      <c r="C127" s="124">
        <v>13</v>
      </c>
      <c r="D127" s="44" t="str">
        <f>VLOOKUP(C127,'Gen-Tab'!$G$3:$I$55,2,0)</f>
        <v>Schottland</v>
      </c>
      <c r="E127" s="44" t="str">
        <f>VLOOKUP(C127,'Gen-Tab'!$G$3:$I$55,3,0)</f>
        <v>Schweiz</v>
      </c>
      <c r="F127" s="44">
        <f>IF(U127=0,0,VLOOKUP(C127,'Tipp-Formular'!$B$2:$I$48,6,0))</f>
        <v>0</v>
      </c>
      <c r="G127" s="44">
        <f>IF(U127=0,0,VLOOKUP(C127,'Tipp-Formular'!$B$2:$I$48,8,0))</f>
        <v>0</v>
      </c>
      <c r="I127" s="44">
        <f>IF(U127=0,0,IF(F127&gt;G127,3,IF(F127=G127,1,0)))</f>
        <v>0</v>
      </c>
      <c r="J127" s="44">
        <f>IF(U127=0,0,IF(G127&gt;F127,3,IF(G127=F127,1,0)))</f>
        <v>0</v>
      </c>
      <c r="U127" s="44">
        <f>VLOOKUP(C127,'Tipp-Formular'!$B$3:$L$48,11,0)</f>
        <v>0</v>
      </c>
    </row>
    <row r="128" spans="2:24" x14ac:dyDescent="0.35">
      <c r="C128" s="124">
        <v>14</v>
      </c>
      <c r="D128" s="44" t="str">
        <f>VLOOKUP(C128,'Gen-Tab'!$G$3:$I$55,2,0)</f>
        <v>Deutschland</v>
      </c>
      <c r="E128" s="44" t="str">
        <f>VLOOKUP(C128,'Gen-Tab'!$G$3:$I$55,3,0)</f>
        <v>Ungarn</v>
      </c>
      <c r="F128" s="44">
        <f>IF(U128=0,0,VLOOKUP(C128,'Tipp-Formular'!$B$2:$I$48,6,0))</f>
        <v>0</v>
      </c>
      <c r="G128" s="44">
        <f>IF(U128=0,0,VLOOKUP(C128,'Tipp-Formular'!$B$2:$I$48,8,0))</f>
        <v>0</v>
      </c>
      <c r="I128" s="44">
        <f>IF(U128=0,0,IF(F128&gt;G128,3,IF(F128=G128,1,0)))</f>
        <v>0</v>
      </c>
      <c r="J128" s="44">
        <f>IF(U128=0,0,IF(G128&gt;F128,3,IF(G128=F128,1,0)))</f>
        <v>0</v>
      </c>
      <c r="U128" s="44">
        <f>VLOOKUP(C128,'Tipp-Formular'!$B$3:$L$48,11,0)</f>
        <v>0</v>
      </c>
      <c r="V128" s="44">
        <f>IF(OR(U125=0,U126=0,U127=0,U128=0),0,1)</f>
        <v>0</v>
      </c>
    </row>
    <row r="130" spans="3:21" x14ac:dyDescent="0.35">
      <c r="C130" s="124">
        <v>25</v>
      </c>
      <c r="D130" s="44" t="str">
        <f>VLOOKUP(C130,'Gen-Tab'!$G$3:$I$55,2,0)</f>
        <v>Schweiz</v>
      </c>
      <c r="E130" s="44" t="str">
        <f>VLOOKUP(C130,'Gen-Tab'!$G$3:$I$55,3,0)</f>
        <v>Deutschland</v>
      </c>
      <c r="F130" s="44">
        <f>IF(VLOOKUP(D130,$C$120:$I$123,7,0)=VLOOKUP(E130,$C$120:$I$123,7,0),1,0)</f>
        <v>1</v>
      </c>
      <c r="G130" s="44">
        <f>IF(VLOOKUP(D130,$C$120:$I$123,6,0)=VLOOKUP(E130,$C$120:$I$123,6,0),1,0)</f>
        <v>1</v>
      </c>
      <c r="H130" s="44">
        <f>IF(VLOOKUP(D130,$C$120:$I$123,4,0)=VLOOKUP(E130,$C$120:$I$123,4,0),1,0)</f>
        <v>1</v>
      </c>
      <c r="I130" s="44">
        <f>SUM(F130:H130)</f>
        <v>3</v>
      </c>
      <c r="J130" s="115" t="str">
        <f>IF(U130=0,"nein",IF(I130=3,"ja","nein"))</f>
        <v>nein</v>
      </c>
      <c r="K130" s="44">
        <f>IF(U130=0,0,VLOOKUP(C130,'Tipp-Formular'!$B$2:$I$48,6,0))</f>
        <v>0</v>
      </c>
      <c r="L130" s="44">
        <f>IF(U130=0,0,VLOOKUP(C130,'Tipp-Formular'!$B$2:$I$48,8,0))</f>
        <v>0</v>
      </c>
      <c r="M130" s="115" t="str">
        <f>IF(K130=L130,"ja","nein")</f>
        <v>ja</v>
      </c>
      <c r="N130" s="115" t="str">
        <f>IF(OR(VLOOKUP(D130,'Gruppen-Tabellen'!F3:J6,5,0)=VLOOKUP(D131,'Gruppen-Tabellen'!F3:J6,5,0),VLOOKUP(D130,'Gruppen-Tabellen'!F3:J6,5,0)=VLOOKUP(E131,'Gruppen-Tabellen'!F3:J6,5,0)),"nein","ja")</f>
        <v>nein</v>
      </c>
      <c r="P130" s="115" t="str">
        <f>IF(V128=0,"nein",IF(AND(J130="ja",M130="ja",N130="ja"),"ja","nein"))</f>
        <v>nein</v>
      </c>
      <c r="Q130" s="46">
        <f>IF(P130="ja",VLOOKUP(C130,'Tipp-Formular'!B$2:R$99,16,0),0)</f>
        <v>0</v>
      </c>
      <c r="R130" s="44">
        <f>IF(V128=0,0,IF(Q130=1,D130,IF(Q130=2,E130,D130)))</f>
        <v>0</v>
      </c>
      <c r="S130" s="44">
        <f>IF(V128=0,0,IF(AND(P130="ja",Q130&gt;0),0.72,IF(AND(P130="ja",Q130=0),"Fehler",0)))</f>
        <v>0</v>
      </c>
      <c r="U130" s="44">
        <f>VLOOKUP(C130,'Tipp-Formular'!$B$3:$L$48,11,0)</f>
        <v>0</v>
      </c>
    </row>
    <row r="131" spans="3:21" x14ac:dyDescent="0.35">
      <c r="C131" s="124">
        <v>26</v>
      </c>
      <c r="D131" s="44" t="str">
        <f>VLOOKUP(C131,'Gen-Tab'!$G$3:$I$55,2,0)</f>
        <v>Schottland</v>
      </c>
      <c r="E131" s="44" t="str">
        <f>VLOOKUP(C131,'Gen-Tab'!$G$3:$I$55,3,0)</f>
        <v>Ungarn</v>
      </c>
      <c r="F131" s="44">
        <f>IF(VLOOKUP(D131,$C$120:$I$123,7,0)=VLOOKUP(E131,$C$120:$I$123,7,0),1,0)</f>
        <v>1</v>
      </c>
      <c r="G131" s="44">
        <f>IF(VLOOKUP(D131,$C$120:$I$123,6,0)=VLOOKUP(E131,$C$120:$I$123,6,0),1,0)</f>
        <v>1</v>
      </c>
      <c r="H131" s="44">
        <f>IF(VLOOKUP(D131,$C$120:$I$123,4,0)=VLOOKUP(E131,$C$120:$I$123,4,0),1,0)</f>
        <v>1</v>
      </c>
      <c r="I131" s="44">
        <f>SUM(F131:H131)</f>
        <v>3</v>
      </c>
      <c r="J131" s="115" t="str">
        <f>IF(U131=0,"nein",IF(I131=3,"ja","nein"))</f>
        <v>nein</v>
      </c>
      <c r="K131" s="44">
        <f>IF(U131=0,0,VLOOKUP(C131,'Tipp-Formular'!$B$2:$I$48,6,0))</f>
        <v>0</v>
      </c>
      <c r="L131" s="44">
        <f>IF(U131=0,0,VLOOKUP(C131,'Tipp-Formular'!$B$2:$I$48,8,0))</f>
        <v>0</v>
      </c>
      <c r="M131" s="115" t="str">
        <f>IF(K131=L131,"ja","nein")</f>
        <v>ja</v>
      </c>
      <c r="N131" s="115" t="str">
        <f>IF(OR(VLOOKUP(D131,'Gruppen-Tabellen'!F3:J6,5,0)=VLOOKUP(D130,'Gruppen-Tabellen'!F3:J6,5,0),VLOOKUP(D131,'Gruppen-Tabellen'!F3:J6,5,0)=VLOOKUP(E130,'Gruppen-Tabellen'!F3:J6,5,0)),"nein","ja")</f>
        <v>nein</v>
      </c>
      <c r="P131" s="115" t="str">
        <f>IF(V128=0,"nein",IF(AND(J131="ja",M131="ja",N131="ja"),"ja","nein"))</f>
        <v>nein</v>
      </c>
      <c r="Q131" s="46">
        <f>IF(P131="ja",VLOOKUP(C131,'Tipp-Formular'!B$2:R$99,16,0),0)</f>
        <v>0</v>
      </c>
      <c r="R131" s="44">
        <f>IF(V128=0,0,IF(Q131=1,D131,IF(Q131=2,E131,D131)))</f>
        <v>0</v>
      </c>
      <c r="S131" s="44">
        <f>IF(V128=0,0,IF(AND(P131="ja",Q131&gt;0),0.72,IF(AND(P131="ja",Q131=0),"Fehler",0)))</f>
        <v>0</v>
      </c>
      <c r="U131" s="44">
        <f>VLOOKUP(C131,'Tipp-Formular'!$B$3:$L$48,11,0)</f>
        <v>0</v>
      </c>
    </row>
    <row r="132" spans="3:21" x14ac:dyDescent="0.35">
      <c r="R132" s="44">
        <f>IF(V128=0,0,IF(R130=D130,E130,IF(R130=E130,D130,0)))</f>
        <v>0</v>
      </c>
      <c r="S132" s="44">
        <f>IF(V128=0,0,IF(AND(P130="ja",Q130&gt;0),0.36,IF(AND(P130="ja",Q130=0),"Fehler",0)))</f>
        <v>0</v>
      </c>
    </row>
    <row r="133" spans="3:21" x14ac:dyDescent="0.35">
      <c r="R133" s="44">
        <f>IF(V128=0,0,IF(R131=D131,E131,IF(R131=E131,D131,0)))</f>
        <v>0</v>
      </c>
      <c r="S133" s="44">
        <f>IF(V128=0,0,IF(AND(P131="ja",Q131&gt;0),0.36,IF(AND(P131="ja",Q131=0),"Fehler",0)))</f>
        <v>0</v>
      </c>
    </row>
  </sheetData>
  <phoneticPr fontId="0" type="noConversion"/>
  <conditionalFormatting sqref="V119:X119">
    <cfRule type="expression" dxfId="11"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9"/>
  <dimension ref="B2:X133"/>
  <sheetViews>
    <sheetView workbookViewId="0">
      <selection activeCell="L40" sqref="L40:L52"/>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134</v>
      </c>
    </row>
    <row r="4" spans="2:21" x14ac:dyDescent="0.35">
      <c r="B4" s="44" t="s">
        <v>306</v>
      </c>
      <c r="C4" s="44" t="s">
        <v>307</v>
      </c>
      <c r="P4" s="115" t="str">
        <f ca="1">IF(P10=3,"nein","ja")</f>
        <v>ja</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c r="T5" s="116"/>
    </row>
    <row r="6" spans="2:21" x14ac:dyDescent="0.35">
      <c r="B6" s="119" t="s">
        <v>166</v>
      </c>
      <c r="C6" s="44" t="str">
        <f>VLOOKUP(B6,'Gen-Tab_Quick'!$Q$3:$S$26,3,0)</f>
        <v>Deutschland</v>
      </c>
      <c r="F6" s="120">
        <f ca="1">SUMIF(D11:D13,C6,F11:F13)+SUMIF(E11:E13,C6,G11:G13)</f>
        <v>10</v>
      </c>
      <c r="G6" s="120">
        <f ca="1">SUMIF(D11:D13,C6,G11:G13)+SUMIF(E11:E13,C6,F11:F13)</f>
        <v>10</v>
      </c>
      <c r="H6" s="120">
        <f ca="1">F6-G6</f>
        <v>0</v>
      </c>
      <c r="I6" s="120">
        <f ca="1">SUMIF(D11:D13,C6,I11:I13)+SUMIF(E11:E13,C6,J11:J13)</f>
        <v>3</v>
      </c>
      <c r="J6" s="121">
        <f ca="1">RANK(I6,I6:I8,0)</f>
        <v>1</v>
      </c>
      <c r="K6" s="120">
        <f ca="1">IF(AND(I6=I7,H6&gt;H7),I6+0.1,IF(AND(I6=I8,H6&gt;H8),I6+0.1,I6))</f>
        <v>3.1</v>
      </c>
      <c r="L6" s="120">
        <f ca="1">IF(AND(K6=K7,H6&gt;H7),K6+0.1,IF(AND(K6=K8,H6&gt;H8),K6+0.1,K6))</f>
        <v>3.1</v>
      </c>
      <c r="M6" s="121">
        <f ca="1">RANK(L6,L6:L8,0)</f>
        <v>2</v>
      </c>
      <c r="N6" s="120">
        <f ca="1">IF(AND(L6=L7,F6&gt;F7),L6+0.1,IF(AND(L6=L8,F6&gt;F8),L6+0.1,L6))</f>
        <v>3.1</v>
      </c>
      <c r="O6" s="120">
        <f ca="1">IF(AND(N6=N7,F6&gt;F7),N6+0.1,IF(AND(N6=N8,F6&gt;F8),N6+0.1,N6))</f>
        <v>3.1</v>
      </c>
      <c r="P6" s="121">
        <f ca="1">RANK(O6,O6:O8,0)</f>
        <v>2</v>
      </c>
      <c r="Q6" s="46">
        <f ca="1">IF(P$4="nein",0,0.072/P6)</f>
        <v>3.5999999999999997E-2</v>
      </c>
    </row>
    <row r="7" spans="2:21" x14ac:dyDescent="0.35">
      <c r="B7" s="119" t="s">
        <v>167</v>
      </c>
      <c r="C7" s="44" t="str">
        <f>VLOOKUP(B7,'Gen-Tab_Quick'!$Q$3:$S$26,3,0)</f>
        <v>Schottland</v>
      </c>
      <c r="F7" s="120">
        <f ca="1">SUMIF(D11:D13,C7,F11:F13)+SUMIF(E11:E13,C7,G11:G13)</f>
        <v>7</v>
      </c>
      <c r="G7" s="120">
        <f ca="1">SUMIF(D11:D13,C7,G11:G13)+SUMIF(E11:E13,C7,F11:F13)</f>
        <v>8</v>
      </c>
      <c r="H7" s="120">
        <f ca="1">F7-G7</f>
        <v>-1</v>
      </c>
      <c r="I7" s="120">
        <f ca="1">SUMIF(D11:D13,C7,I11:I13)+SUMIF(E11:E13,C7,J11:J13)</f>
        <v>3</v>
      </c>
      <c r="J7" s="121">
        <f ca="1">RANK(I7,I6:I8,0)</f>
        <v>1</v>
      </c>
      <c r="K7" s="120">
        <f ca="1">IF(AND(I7=I8,H7&gt;H8),I7+0.1,IF(AND(I7=I6,H7&gt;H6),I7+0.1,I7))</f>
        <v>3</v>
      </c>
      <c r="L7" s="120">
        <f ca="1">IF(AND(K7=K8,H7&gt;H8),K7+0.1,IF(AND(K7=K6,H7&gt;H6),K7+0.1,K7))</f>
        <v>3</v>
      </c>
      <c r="M7" s="121">
        <f ca="1">RANK(L7,L6:L8,0)</f>
        <v>3</v>
      </c>
      <c r="N7" s="120">
        <f ca="1">IF(AND(L7=L8,F7&gt;F8),L7+0.1,IF(AND(L7=L6,F7&gt;F6),L7+0.1,L7))</f>
        <v>3</v>
      </c>
      <c r="O7" s="120">
        <f ca="1">IF(AND(N7=N8,F7&gt;F8),N7+0.1,IF(AND(N7=N6,F7&gt;F6),N7+0.1,N7))</f>
        <v>3</v>
      </c>
      <c r="P7" s="121">
        <f ca="1">RANK(O7,O6:O8,0)</f>
        <v>3</v>
      </c>
      <c r="Q7" s="46">
        <f ca="1">IF(P$4="nein",0,0.072/P7)</f>
        <v>2.3999999999999997E-2</v>
      </c>
    </row>
    <row r="8" spans="2:21" x14ac:dyDescent="0.35">
      <c r="B8" s="119" t="s">
        <v>171</v>
      </c>
      <c r="C8" s="44" t="str">
        <f>VLOOKUP(B8,'Gen-Tab_Quick'!$Q$3:$S$26,3,0)</f>
        <v>Ungarn</v>
      </c>
      <c r="F8" s="120">
        <f ca="1">SUMIF(D11:D13,C8,F11:F13)+SUMIF(E11:E13,C8,G11:G13)</f>
        <v>7</v>
      </c>
      <c r="G8" s="120">
        <f ca="1">SUMIF(D11:D13,C8,G11:G13)+SUMIF(E11:E13,C8,F11:F13)</f>
        <v>6</v>
      </c>
      <c r="H8" s="120">
        <f ca="1">F8-G8</f>
        <v>1</v>
      </c>
      <c r="I8" s="120">
        <f ca="1">SUMIF(D11:D13,C8,I11:I13)+SUMIF(E11:E13,C8,J11:J13)</f>
        <v>3</v>
      </c>
      <c r="J8" s="121">
        <f ca="1">RANK(I8,I6:I8,0)</f>
        <v>1</v>
      </c>
      <c r="K8" s="120">
        <f ca="1">IF(AND(I8=I6,H8&gt;H6),I8+0.1,IF(AND(I8=I7,H8&gt;H7),I8+0.1,I8))</f>
        <v>3.1</v>
      </c>
      <c r="L8" s="120">
        <f ca="1">IF(AND(K8=K7,H8&gt;H7),K8+0.1,IF(AND(K8=K6,H8&gt;H6),K8+0.1,K8))</f>
        <v>3.2</v>
      </c>
      <c r="M8" s="121">
        <f ca="1">RANK(L8,L6:L8,0)</f>
        <v>1</v>
      </c>
      <c r="N8" s="120">
        <f ca="1">IF(AND(L8=L6,F8&gt;F6),L8+0.1,IF(AND(L8=L7,F8&gt;F7),L8+0.1,L8))</f>
        <v>3.2</v>
      </c>
      <c r="O8" s="120">
        <f ca="1">IF(AND(N8=N7,F8&gt;F7),N8+0.1,IF(AND(N8=N6,F8&gt;F6),N8+0.1,N8))</f>
        <v>3.2</v>
      </c>
      <c r="P8" s="122">
        <f ca="1">RANK(O8,O6:O8,0)</f>
        <v>1</v>
      </c>
      <c r="Q8" s="46">
        <f ca="1">IF(P$4="nein",0,0.072/P8)</f>
        <v>7.1999999999999995E-2</v>
      </c>
    </row>
    <row r="9" spans="2:21" x14ac:dyDescent="0.35">
      <c r="B9" s="119" t="s">
        <v>172</v>
      </c>
      <c r="C9" s="44" t="str">
        <f>VLOOKUP(B9,'Gen-Tab_Quick'!$Q$3:$S$26,3,0)</f>
        <v>Schweiz</v>
      </c>
      <c r="F9" s="120"/>
      <c r="G9" s="120"/>
      <c r="H9" s="120"/>
      <c r="I9" s="120"/>
      <c r="J9" s="121"/>
      <c r="K9" s="120"/>
      <c r="L9" s="120"/>
      <c r="M9" s="121"/>
      <c r="N9" s="120"/>
      <c r="O9" s="120"/>
      <c r="P9" s="121"/>
      <c r="Q9" s="46">
        <v>0</v>
      </c>
    </row>
    <row r="10" spans="2:21" x14ac:dyDescent="0.35">
      <c r="P10" s="120">
        <f ca="1">SUM(P6:P8)</f>
        <v>6</v>
      </c>
    </row>
    <row r="11" spans="2:21" x14ac:dyDescent="0.35">
      <c r="B11" s="119" t="s">
        <v>311</v>
      </c>
      <c r="C11" s="46">
        <f>VLOOKUP(B11,'Gen-Tab_Quick'!$F$3:$G$38,2,0)</f>
        <v>1</v>
      </c>
      <c r="D11" s="44" t="str">
        <f>VLOOKUP(C11,'Gen-Tab_Quick'!$G$3:$I$55,2,0)</f>
        <v>Deutschland</v>
      </c>
      <c r="E11" s="44" t="str">
        <f>VLOOKUP(C11,'Gen-Tab_Quick'!$G$3:$I$55,3,0)</f>
        <v>Schottland</v>
      </c>
      <c r="F11" s="44">
        <f ca="1">IF(U11=0,0,VLOOKUP(C11,Quicktipp!$B$2:$I$48,6,0))</f>
        <v>5</v>
      </c>
      <c r="G11" s="44">
        <f ca="1">IF(U11=0,0,VLOOKUP(C11,Quicktipp!$B$2:$I$48,8,0))</f>
        <v>6</v>
      </c>
      <c r="I11" s="44">
        <f ca="1">IF(U11=0,0,IF(F11&gt;G11,3,IF(F11=G11,1,0)))</f>
        <v>0</v>
      </c>
      <c r="J11" s="44">
        <f ca="1">IF(U11=0,0,IF(G11&gt;F11,3,IF(G11=F11,1,0)))</f>
        <v>3</v>
      </c>
      <c r="U11" s="44">
        <f ca="1">VLOOKUP(C11,Quicktipp!$B$3:$L$48,11,0)</f>
        <v>43</v>
      </c>
    </row>
    <row r="12" spans="2:21" x14ac:dyDescent="0.35">
      <c r="B12" s="119" t="s">
        <v>312</v>
      </c>
      <c r="C12" s="46">
        <f>VLOOKUP(B12,'Gen-Tab_Quick'!$F$3:$G$38,2,0)</f>
        <v>13</v>
      </c>
      <c r="D12" s="44" t="str">
        <f>VLOOKUP(C12,'Gen-Tab_Quick'!$G$3:$I$55,2,0)</f>
        <v>Deutschland</v>
      </c>
      <c r="E12" s="44" t="str">
        <f>VLOOKUP(C12,'Gen-Tab_Quick'!$G$3:$I$55,3,0)</f>
        <v>Ungarn</v>
      </c>
      <c r="F12" s="44">
        <f ca="1">IF(U12=0,0,VLOOKUP(C12,Quicktipp!$B$2:$I$48,6,0))</f>
        <v>5</v>
      </c>
      <c r="G12" s="44">
        <f ca="1">IF(U12=0,0,VLOOKUP(C12,Quicktipp!$B$2:$I$48,8,0))</f>
        <v>4</v>
      </c>
      <c r="I12" s="44">
        <f ca="1">IF(U12=0,0,IF(F12&gt;G12,3,IF(F12=G12,1,0)))</f>
        <v>3</v>
      </c>
      <c r="J12" s="44">
        <f ca="1">IF(U12=0,0,IF(G12&gt;F12,3,IF(G12=F12,1,0)))</f>
        <v>0</v>
      </c>
      <c r="U12" s="44">
        <f ca="1">VLOOKUP(C12,Quicktipp!$B$3:$L$48,11,0)</f>
        <v>30</v>
      </c>
    </row>
    <row r="13" spans="2:21" x14ac:dyDescent="0.35">
      <c r="B13" s="119" t="s">
        <v>313</v>
      </c>
      <c r="C13" s="46">
        <f>VLOOKUP(B13,'Gen-Tab_Quick'!$F$3:$G$38,2,0)</f>
        <v>26</v>
      </c>
      <c r="D13" s="44" t="str">
        <f>VLOOKUP(C13,'Gen-Tab_Quick'!$G$3:$I$55,2,0)</f>
        <v>Schottland</v>
      </c>
      <c r="E13" s="44" t="str">
        <f>VLOOKUP(C13,'Gen-Tab_Quick'!$G$3:$I$55,3,0)</f>
        <v>Ungarn</v>
      </c>
      <c r="F13" s="44">
        <f ca="1">IF(U13=0,0,VLOOKUP(C13,Quicktipp!$B$2:$I$48,6,0))</f>
        <v>1</v>
      </c>
      <c r="G13" s="44">
        <f ca="1">IF(U13=0,0,VLOOKUP(C13,Quicktipp!$B$2:$I$48,8,0))</f>
        <v>3</v>
      </c>
      <c r="I13" s="44">
        <f ca="1">IF(U13=0,0,IF(F13&gt;G13,3,IF(F13=G13,1,0)))</f>
        <v>0</v>
      </c>
      <c r="J13" s="44">
        <f ca="1">IF(U13=0,0,IF(G13&gt;F13,3,IF(G13=F13,1,0)))</f>
        <v>3</v>
      </c>
      <c r="U13" s="44">
        <f ca="1">VLOOKUP(C13,Quicktipp!$B$3:$L$48,11,0)</f>
        <v>14</v>
      </c>
    </row>
    <row r="19" spans="2:21" x14ac:dyDescent="0.35">
      <c r="B19" s="44" t="s">
        <v>314</v>
      </c>
      <c r="C19" s="44" t="s">
        <v>315</v>
      </c>
      <c r="P19" s="115" t="str">
        <f ca="1">IF(P25=3,"nein","ja")</f>
        <v>ja</v>
      </c>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166</v>
      </c>
      <c r="C21" s="44" t="str">
        <f>VLOOKUP(B21,'Gen-Tab_Quick'!$Q$3:$S$26,3,0)</f>
        <v>Deutschland</v>
      </c>
      <c r="F21" s="120">
        <f ca="1">SUMIF(D26:D28,C21,F26:F28)+SUMIF(E26:E28,C21,G26:G28)</f>
        <v>6</v>
      </c>
      <c r="G21" s="120">
        <f ca="1">SUMIF(D26:D28,C21,G26:G28)+SUMIF(E26:E28,C21,F26:F28)</f>
        <v>6</v>
      </c>
      <c r="H21" s="120">
        <f ca="1">F21-G21</f>
        <v>0</v>
      </c>
      <c r="I21" s="120">
        <f ca="1">SUMIF(D26:D28,C21,I26:I28)+SUMIF(E26:E28,C21,J26:J28)</f>
        <v>3</v>
      </c>
      <c r="J21" s="121">
        <f ca="1">RANK(I21,I21:I23,0)</f>
        <v>2</v>
      </c>
      <c r="K21" s="120">
        <f ca="1">IF(AND(I21=I22,H21&gt;H22),I21+0.1,IF(AND(I21=I23,H21&gt;H23),I21+0.1,I21))</f>
        <v>3</v>
      </c>
      <c r="L21" s="120">
        <f ca="1">IF(AND(K21=K22,H21&gt;H22),K21+0.1,IF(AND(K21=K23,H21&gt;H23),K21+0.1,K21))</f>
        <v>3</v>
      </c>
      <c r="M21" s="121">
        <f ca="1">RANK(L21,L21:L23,0)</f>
        <v>2</v>
      </c>
      <c r="N21" s="120">
        <f ca="1">IF(AND(L21=L22,F21&gt;F22),L21+0.1,IF(AND(L21=L23,F21&gt;F23),L21+0.1,L21))</f>
        <v>3</v>
      </c>
      <c r="O21" s="120">
        <f ca="1">IF(AND(N21=N22,F21&gt;F22),N21+0.1,IF(AND(N21=N23,F21&gt;F23),N21+0.1,N21))</f>
        <v>3</v>
      </c>
      <c r="P21" s="121">
        <f ca="1">RANK(O21,O21:O23,0)</f>
        <v>2</v>
      </c>
      <c r="Q21" s="46">
        <f ca="1">IF(P$19="nein",0,0.072/P21)</f>
        <v>3.5999999999999997E-2</v>
      </c>
    </row>
    <row r="22" spans="2:21" x14ac:dyDescent="0.35">
      <c r="B22" s="119" t="s">
        <v>167</v>
      </c>
      <c r="C22" s="44" t="str">
        <f>VLOOKUP(B22,'Gen-Tab_Quick'!$Q$3:$S$26,3,0)</f>
        <v>Schottland</v>
      </c>
      <c r="F22" s="120">
        <f ca="1">SUMIF(D26:D28,C22,F26:F28)+SUMIF(E26:E28,C22,G26:G28)</f>
        <v>12</v>
      </c>
      <c r="G22" s="120">
        <f ca="1">SUMIF(D26:D28,C22,G26:G28)+SUMIF(E26:E28,C22,F26:F28)</f>
        <v>9</v>
      </c>
      <c r="H22" s="120">
        <f ca="1">F22-G22</f>
        <v>3</v>
      </c>
      <c r="I22" s="120">
        <f ca="1">SUMIF(D26:D28,C22,I26:I28)+SUMIF(E26:E28,C22,J26:J28)</f>
        <v>6</v>
      </c>
      <c r="J22" s="121">
        <f ca="1">RANK(I22,I21:I23,0)</f>
        <v>1</v>
      </c>
      <c r="K22" s="120">
        <f ca="1">IF(AND(I22=I23,H22&gt;H23),I22+0.1,IF(AND(I22=I21,H22&gt;H21),I22+0.1,I22))</f>
        <v>6</v>
      </c>
      <c r="L22" s="120">
        <f ca="1">IF(AND(K22=K23,H22&gt;H23),K22+0.1,IF(AND(K22=K21,H22&gt;H21),K22+0.1,K22))</f>
        <v>6</v>
      </c>
      <c r="M22" s="121">
        <f ca="1">RANK(L22,L21:L23,0)</f>
        <v>1</v>
      </c>
      <c r="N22" s="120">
        <f ca="1">IF(AND(L22=L23,F22&gt;F23),L22+0.1,IF(AND(L22=L21,F22&gt;F21),L22+0.1,L22))</f>
        <v>6</v>
      </c>
      <c r="O22" s="120">
        <f ca="1">IF(AND(N22=N23,F22&gt;F23),N22+0.1,IF(AND(N22=N21,F22&gt;F21),N22+0.1,N22))</f>
        <v>6</v>
      </c>
      <c r="P22" s="121">
        <f ca="1">RANK(O22,O21:O23,0)</f>
        <v>1</v>
      </c>
      <c r="Q22" s="46">
        <f ca="1">IF(P$19="nein",0,0.072/P22)</f>
        <v>7.1999999999999995E-2</v>
      </c>
    </row>
    <row r="23" spans="2:21" x14ac:dyDescent="0.35">
      <c r="B23" s="119" t="s">
        <v>172</v>
      </c>
      <c r="C23" s="44" t="str">
        <f>VLOOKUP(B23,'Gen-Tab_Quick'!$Q$3:$S$26,3,0)</f>
        <v>Schweiz</v>
      </c>
      <c r="F23" s="120">
        <f ca="1">SUMIF(D26:D28,C23,F26:F28)+SUMIF(E26:E28,C23,G26:G28)</f>
        <v>4</v>
      </c>
      <c r="G23" s="120">
        <f ca="1">SUMIF(D26:D28,C23,G26:G28)+SUMIF(E26:E28,C23,F26:F28)</f>
        <v>7</v>
      </c>
      <c r="H23" s="120">
        <f ca="1">F23-G23</f>
        <v>-3</v>
      </c>
      <c r="I23" s="120">
        <f ca="1">SUMIF(D26:D28,C23,I26:I28)+SUMIF(E26:E28,C23,J26:J28)</f>
        <v>0</v>
      </c>
      <c r="J23" s="121">
        <f ca="1">RANK(I23,I21:I23,0)</f>
        <v>3</v>
      </c>
      <c r="K23" s="120">
        <f ca="1">IF(AND(I23=I21,H23&gt;H21),I23+0.1,IF(AND(I23=I22,H23&gt;H22),I23+0.1,I23))</f>
        <v>0</v>
      </c>
      <c r="L23" s="120">
        <f ca="1">IF(AND(K23=K22,H23&gt;H22),K23+0.1,IF(AND(K23=K21,H23&gt;H21),K23+0.1,K23))</f>
        <v>0</v>
      </c>
      <c r="M23" s="121">
        <f ca="1">RANK(L23,L21:L23,0)</f>
        <v>3</v>
      </c>
      <c r="N23" s="120">
        <f ca="1">IF(AND(L23=L21,F23&gt;F21),L23+0.1,IF(AND(L23=L22,F23&gt;F22),L23+0.1,L23))</f>
        <v>0</v>
      </c>
      <c r="O23" s="120">
        <f ca="1">IF(AND(N23=N22,F23&gt;F22),N23+0.1,IF(AND(N23=N21,F23&gt;F21),N23+0.1,N23))</f>
        <v>0</v>
      </c>
      <c r="P23" s="122">
        <f ca="1">RANK(O23,O21:O23,0)</f>
        <v>3</v>
      </c>
      <c r="Q23" s="46">
        <f ca="1">IF(P$19="nein",0,0.072/P23)</f>
        <v>2.3999999999999997E-2</v>
      </c>
    </row>
    <row r="24" spans="2:21" x14ac:dyDescent="0.35">
      <c r="B24" s="119" t="s">
        <v>171</v>
      </c>
      <c r="C24" s="44" t="str">
        <f>VLOOKUP(B24,'Gen-Tab_Quick'!$Q$3:$S$26,3,0)</f>
        <v>Ungarn</v>
      </c>
      <c r="F24" s="120"/>
      <c r="G24" s="120"/>
      <c r="H24" s="120"/>
      <c r="I24" s="120"/>
      <c r="J24" s="121"/>
      <c r="K24" s="120"/>
      <c r="L24" s="120"/>
      <c r="M24" s="121"/>
      <c r="N24" s="120"/>
      <c r="O24" s="120"/>
      <c r="P24" s="121"/>
      <c r="Q24" s="46">
        <v>0</v>
      </c>
    </row>
    <row r="25" spans="2:21" x14ac:dyDescent="0.35">
      <c r="P25" s="120">
        <f ca="1">SUM(P21:P23)</f>
        <v>6</v>
      </c>
    </row>
    <row r="26" spans="2:21" x14ac:dyDescent="0.35">
      <c r="B26" s="119" t="s">
        <v>311</v>
      </c>
      <c r="C26" s="46">
        <f>VLOOKUP(B26,'Gen-Tab_Quick'!$F$3:$G$38,2,0)</f>
        <v>1</v>
      </c>
      <c r="D26" s="44" t="str">
        <f>VLOOKUP(C26,'Gen-Tab_Quick'!$G$3:$I$55,2,0)</f>
        <v>Deutschland</v>
      </c>
      <c r="E26" s="44" t="str">
        <f>VLOOKUP(C26,'Gen-Tab_Quick'!$G$3:$I$55,3,0)</f>
        <v>Schottland</v>
      </c>
      <c r="F26" s="44">
        <f ca="1">IF(U26=0,0,VLOOKUP(C26,Quicktipp!$B$2:$I$48,6,0))</f>
        <v>5</v>
      </c>
      <c r="G26" s="44">
        <f ca="1">IF(U26=0,0,VLOOKUP(C26,Quicktipp!$B$2:$I$48,8,0))</f>
        <v>6</v>
      </c>
      <c r="I26" s="44">
        <f ca="1">IF(U26=0,0,IF(F26&gt;G26,3,IF(F26=G26,1,0)))</f>
        <v>0</v>
      </c>
      <c r="J26" s="44">
        <f ca="1">IF(U26=0,0,IF(G26&gt;F26,3,IF(G26=F26,1,0)))</f>
        <v>3</v>
      </c>
      <c r="U26" s="44">
        <f ca="1">VLOOKUP(C26,Quicktipp!$B$3:$L$48,11,0)</f>
        <v>43</v>
      </c>
    </row>
    <row r="27" spans="2:21" x14ac:dyDescent="0.35">
      <c r="B27" s="119" t="s">
        <v>316</v>
      </c>
      <c r="C27" s="46">
        <f>VLOOKUP(B27,'Gen-Tab_Quick'!$F$3:$G$38,2,0)</f>
        <v>25</v>
      </c>
      <c r="D27" s="44" t="str">
        <f>VLOOKUP(C27,'Gen-Tab_Quick'!$G$3:$I$55,2,0)</f>
        <v>Schweiz</v>
      </c>
      <c r="E27" s="44" t="str">
        <f>VLOOKUP(C27,'Gen-Tab_Quick'!$G$3:$I$55,3,0)</f>
        <v>Deutschland</v>
      </c>
      <c r="F27" s="44">
        <f ca="1">IF(U27=0,0,VLOOKUP(C27,Quicktipp!$B$2:$I$48,6,0))</f>
        <v>0</v>
      </c>
      <c r="G27" s="44">
        <f ca="1">IF(U27=0,0,VLOOKUP(C27,Quicktipp!$B$2:$I$48,8,0))</f>
        <v>1</v>
      </c>
      <c r="I27" s="44">
        <f ca="1">IF(U27=0,0,IF(F27&gt;G27,3,IF(F27=G27,1,0)))</f>
        <v>0</v>
      </c>
      <c r="J27" s="44">
        <f ca="1">IF(U27=0,0,IF(G27&gt;F27,3,IF(G27=F27,1,0)))</f>
        <v>3</v>
      </c>
      <c r="U27" s="44">
        <f ca="1">VLOOKUP(C27,Quicktipp!$B$3:$L$48,11,0)</f>
        <v>3</v>
      </c>
    </row>
    <row r="28" spans="2:21" x14ac:dyDescent="0.35">
      <c r="B28" s="119" t="s">
        <v>317</v>
      </c>
      <c r="C28" s="46">
        <f>VLOOKUP(B28,'Gen-Tab_Quick'!$F$3:$G$38,2,0)</f>
        <v>14</v>
      </c>
      <c r="D28" s="44" t="str">
        <f>VLOOKUP(C28,'Gen-Tab_Quick'!$G$3:$I$55,2,0)</f>
        <v>Schottland</v>
      </c>
      <c r="E28" s="44" t="str">
        <f>VLOOKUP(C28,'Gen-Tab_Quick'!$G$3:$I$55,3,0)</f>
        <v>Schweiz</v>
      </c>
      <c r="F28" s="44">
        <f ca="1">IF(U28=0,0,VLOOKUP(C28,Quicktipp!$B$2:$I$48,6,0))</f>
        <v>6</v>
      </c>
      <c r="G28" s="44">
        <f ca="1">IF(U28=0,0,VLOOKUP(C28,Quicktipp!$B$2:$I$48,8,0))</f>
        <v>4</v>
      </c>
      <c r="I28" s="44">
        <f ca="1">IF(U28=0,0,IF(F28&gt;G28,3,IF(F28=G28,1,0)))</f>
        <v>3</v>
      </c>
      <c r="J28" s="44">
        <f ca="1">IF(U28=0,0,IF(G28&gt;F28,3,IF(G28=F28,1,0)))</f>
        <v>0</v>
      </c>
      <c r="U28" s="44">
        <f ca="1">VLOOKUP(C28,Quicktipp!$B$3:$L$48,11,0)</f>
        <v>41</v>
      </c>
    </row>
    <row r="34" spans="2:21" x14ac:dyDescent="0.35">
      <c r="B34" s="44" t="s">
        <v>318</v>
      </c>
      <c r="C34" s="44" t="s">
        <v>319</v>
      </c>
      <c r="P34" s="115" t="str">
        <f ca="1">IF(P40=3,"nein","ja")</f>
        <v>ja</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166</v>
      </c>
      <c r="C36" s="44" t="str">
        <f>VLOOKUP(B36,'Gen-Tab_Quick'!$Q$3:$S$26,3,0)</f>
        <v>Deutschland</v>
      </c>
      <c r="F36" s="120">
        <f ca="1">SUMIF(D41:D43,C36,F41:F43)+SUMIF(E41:E43,C36,G41:G43)</f>
        <v>6</v>
      </c>
      <c r="G36" s="120">
        <f ca="1">SUMIF(D41:D43,C36,G41:G43)+SUMIF(E41:E43,C36,F41:F43)</f>
        <v>4</v>
      </c>
      <c r="H36" s="120">
        <f ca="1">F36-G36</f>
        <v>2</v>
      </c>
      <c r="I36" s="120">
        <f ca="1">SUMIF(D41:D43,C36,I41:I43)+SUMIF(E41:E43,C36,J41:J43)</f>
        <v>6</v>
      </c>
      <c r="J36" s="121">
        <f ca="1">RANK(I36,I36:I38,0)</f>
        <v>1</v>
      </c>
      <c r="K36" s="120">
        <f ca="1">IF(AND(I36=I37,H36&gt;H37),I36+0.1,IF(AND(I36=I38,H36&gt;H38),I36+0.1,I36))</f>
        <v>6</v>
      </c>
      <c r="L36" s="120">
        <f ca="1">IF(AND(K36=K37,H36&gt;H37),K36+0.1,IF(AND(K36=K38,H36&gt;H38),K36+0.1,K36))</f>
        <v>6</v>
      </c>
      <c r="M36" s="121">
        <f ca="1">RANK(L36,L36:L38,0)</f>
        <v>1</v>
      </c>
      <c r="N36" s="120">
        <f ca="1">IF(AND(L36=L37,F36&gt;F37),L36+0.1,IF(AND(L36=L38,F36&gt;F38),L36+0.1,L36))</f>
        <v>6</v>
      </c>
      <c r="O36" s="120">
        <f ca="1">IF(AND(N36=N37,F36&gt;F37),N36+0.1,IF(AND(N36=N38,F36&gt;F38),N36+0.1,N36))</f>
        <v>6</v>
      </c>
      <c r="P36" s="121">
        <f ca="1">RANK(O36,O36:O38,0)</f>
        <v>1</v>
      </c>
      <c r="Q36" s="46">
        <f ca="1">IF(P$34="nein",0,0.072/P36)</f>
        <v>7.1999999999999995E-2</v>
      </c>
    </row>
    <row r="37" spans="2:21" x14ac:dyDescent="0.35">
      <c r="B37" s="119" t="s">
        <v>171</v>
      </c>
      <c r="C37" s="44" t="str">
        <f>VLOOKUP(B37,'Gen-Tab_Quick'!$Q$3:$S$26,3,0)</f>
        <v>Ungarn</v>
      </c>
      <c r="F37" s="120">
        <f ca="1">SUMIF(D41:D43,C37,F41:F43)+SUMIF(E41:E43,C37,G41:G43)</f>
        <v>8</v>
      </c>
      <c r="G37" s="120">
        <f ca="1">SUMIF(D41:D43,C37,G41:G43)+SUMIF(E41:E43,C37,F41:F43)</f>
        <v>6</v>
      </c>
      <c r="H37" s="120">
        <f ca="1">F37-G37</f>
        <v>2</v>
      </c>
      <c r="I37" s="120">
        <f ca="1">SUMIF(D41:D43,C37,I41:I43)+SUMIF(E41:E43,C37,J41:J43)</f>
        <v>3</v>
      </c>
      <c r="J37" s="121">
        <f ca="1">RANK(I37,I36:I38,0)</f>
        <v>2</v>
      </c>
      <c r="K37" s="120">
        <f ca="1">IF(AND(I37=I38,H37&gt;H38),I37+0.1,IF(AND(I37=I36,H37&gt;H36),I37+0.1,I37))</f>
        <v>3</v>
      </c>
      <c r="L37" s="120">
        <f ca="1">IF(AND(K37=K38,H37&gt;H38),K37+0.1,IF(AND(K37=K36,H37&gt;H36),K37+0.1,K37))</f>
        <v>3</v>
      </c>
      <c r="M37" s="121">
        <f ca="1">RANK(L37,L36:L38,0)</f>
        <v>2</v>
      </c>
      <c r="N37" s="120">
        <f ca="1">IF(AND(L37=L38,F37&gt;F38),L37+0.1,IF(AND(L37=L36,F37&gt;F36),L37+0.1,L37))</f>
        <v>3</v>
      </c>
      <c r="O37" s="120">
        <f ca="1">IF(AND(N37=N38,F37&gt;F38),N37+0.1,IF(AND(N37=N36,F37&gt;F36),N37+0.1,N37))</f>
        <v>3</v>
      </c>
      <c r="P37" s="121">
        <f ca="1">RANK(O37,O36:O38,0)</f>
        <v>2</v>
      </c>
      <c r="Q37" s="46">
        <f ca="1">IF(P$34="nein",0,0.072/P37)</f>
        <v>3.5999999999999997E-2</v>
      </c>
    </row>
    <row r="38" spans="2:21" x14ac:dyDescent="0.35">
      <c r="B38" s="119" t="s">
        <v>172</v>
      </c>
      <c r="C38" s="44" t="str">
        <f>VLOOKUP(B38,'Gen-Tab_Quick'!$Q$3:$S$26,3,0)</f>
        <v>Schweiz</v>
      </c>
      <c r="F38" s="120">
        <f ca="1">SUMIF(D41:D43,C38,F41:F43)+SUMIF(E41:E43,C38,G41:G43)</f>
        <v>1</v>
      </c>
      <c r="G38" s="120">
        <f ca="1">SUMIF(D41:D43,C38,G41:G43)+SUMIF(E41:E43,C38,F41:F43)</f>
        <v>5</v>
      </c>
      <c r="H38" s="120">
        <f ca="1">F38-G38</f>
        <v>-4</v>
      </c>
      <c r="I38" s="120">
        <f ca="1">SUMIF(D41:D43,C38,I41:I43)+SUMIF(E41:E43,C38,J41:J43)</f>
        <v>0</v>
      </c>
      <c r="J38" s="121">
        <f ca="1">RANK(I38,I36:I38,0)</f>
        <v>3</v>
      </c>
      <c r="K38" s="120">
        <f ca="1">IF(AND(I38=I36,H38&gt;H36),I38+0.1,IF(AND(I38=I37,H38&gt;H37),I38+0.1,I38))</f>
        <v>0</v>
      </c>
      <c r="L38" s="120">
        <f ca="1">IF(AND(K38=K37,H38&gt;H37),K38+0.1,IF(AND(K38=K36,H38&gt;H36),K38+0.1,K38))</f>
        <v>0</v>
      </c>
      <c r="M38" s="121">
        <f ca="1">RANK(L38,L36:L38,0)</f>
        <v>3</v>
      </c>
      <c r="N38" s="120">
        <f ca="1">IF(AND(L38=L36,F38&gt;F36),L38+0.1,IF(AND(L38=L37,F38&gt;F37),L38+0.1,L38))</f>
        <v>0</v>
      </c>
      <c r="O38" s="120">
        <f ca="1">IF(AND(N38=N37,F38&gt;F37),N38+0.1,IF(AND(N38=N36,F38&gt;F36),N38+0.1,N38))</f>
        <v>0</v>
      </c>
      <c r="P38" s="122">
        <f ca="1">RANK(O38,O36:O38,0)</f>
        <v>3</v>
      </c>
      <c r="Q38" s="46">
        <f ca="1">IF(P$34="nein",0,0.072/P38)</f>
        <v>2.3999999999999997E-2</v>
      </c>
    </row>
    <row r="39" spans="2:21" x14ac:dyDescent="0.35">
      <c r="B39" s="119" t="s">
        <v>167</v>
      </c>
      <c r="C39" s="44" t="str">
        <f>VLOOKUP(B39,'Gen-Tab_Quick'!$Q$3:$S$26,3,0)</f>
        <v>Schottland</v>
      </c>
      <c r="F39" s="120"/>
      <c r="G39" s="120"/>
      <c r="H39" s="120"/>
      <c r="I39" s="120"/>
      <c r="J39" s="121"/>
      <c r="K39" s="120"/>
      <c r="L39" s="120"/>
      <c r="M39" s="121"/>
      <c r="N39" s="120"/>
      <c r="O39" s="120"/>
      <c r="P39" s="121"/>
      <c r="Q39" s="46">
        <v>0</v>
      </c>
    </row>
    <row r="40" spans="2:21" x14ac:dyDescent="0.35">
      <c r="P40" s="120">
        <f ca="1">SUM(P36:P38)</f>
        <v>6</v>
      </c>
    </row>
    <row r="41" spans="2:21" x14ac:dyDescent="0.35">
      <c r="B41" s="119" t="s">
        <v>312</v>
      </c>
      <c r="C41" s="46">
        <f>VLOOKUP(B41,'Gen-Tab_Quick'!$F$3:$G$38,2,0)</f>
        <v>13</v>
      </c>
      <c r="D41" s="44" t="str">
        <f>VLOOKUP(C41,'Gen-Tab_Quick'!$G$3:$I$55,2,0)</f>
        <v>Deutschland</v>
      </c>
      <c r="E41" s="44" t="str">
        <f>VLOOKUP(C41,'Gen-Tab_Quick'!$G$3:$I$55,3,0)</f>
        <v>Ungarn</v>
      </c>
      <c r="F41" s="44">
        <f ca="1">IF(U41=0,0,VLOOKUP(C41,Quicktipp!$B$2:$I$48,6,0))</f>
        <v>5</v>
      </c>
      <c r="G41" s="44">
        <f ca="1">IF(U41=0,0,VLOOKUP(C41,Quicktipp!$B$2:$I$48,8,0))</f>
        <v>4</v>
      </c>
      <c r="I41" s="44">
        <f ca="1">IF(U41=0,0,IF(F41&gt;G41,3,IF(F41=G41,1,0)))</f>
        <v>3</v>
      </c>
      <c r="J41" s="44">
        <f ca="1">IF(U41=0,0,IF(G41&gt;F41,3,IF(G41=F41,1,0)))</f>
        <v>0</v>
      </c>
      <c r="U41" s="44">
        <f ca="1">VLOOKUP(C41,Quicktipp!$B$3:$L$48,11,0)</f>
        <v>30</v>
      </c>
    </row>
    <row r="42" spans="2:21" x14ac:dyDescent="0.35">
      <c r="B42" s="119" t="s">
        <v>316</v>
      </c>
      <c r="C42" s="46">
        <f>VLOOKUP(B42,'Gen-Tab_Quick'!$F$3:$G$38,2,0)</f>
        <v>25</v>
      </c>
      <c r="D42" s="44" t="str">
        <f>VLOOKUP(C42,'Gen-Tab_Quick'!$G$3:$I$55,2,0)</f>
        <v>Schweiz</v>
      </c>
      <c r="E42" s="44" t="str">
        <f>VLOOKUP(C42,'Gen-Tab_Quick'!$G$3:$I$55,3,0)</f>
        <v>Deutschland</v>
      </c>
      <c r="F42" s="44">
        <f ca="1">IF(U42=0,0,VLOOKUP(C42,Quicktipp!$B$2:$I$48,6,0))</f>
        <v>0</v>
      </c>
      <c r="G42" s="44">
        <f ca="1">IF(U42=0,0,VLOOKUP(C42,Quicktipp!$B$2:$I$48,8,0))</f>
        <v>1</v>
      </c>
      <c r="I42" s="44">
        <f ca="1">IF(U42=0,0,IF(F42&gt;G42,3,IF(F42=G42,1,0)))</f>
        <v>0</v>
      </c>
      <c r="J42" s="44">
        <f ca="1">IF(U42=0,0,IF(G42&gt;F42,3,IF(G42=F42,1,0)))</f>
        <v>3</v>
      </c>
      <c r="U42" s="44">
        <f ca="1">VLOOKUP(C42,Quicktipp!$B$3:$L$48,11,0)</f>
        <v>3</v>
      </c>
    </row>
    <row r="43" spans="2:21" x14ac:dyDescent="0.35">
      <c r="B43" s="119" t="s">
        <v>320</v>
      </c>
      <c r="C43" s="46">
        <f>VLOOKUP(B43,'Gen-Tab_Quick'!$F$3:$G$38,2,0)</f>
        <v>2</v>
      </c>
      <c r="D43" s="44" t="str">
        <f>VLOOKUP(C43,'Gen-Tab_Quick'!$G$3:$I$55,2,0)</f>
        <v>Ungarn</v>
      </c>
      <c r="E43" s="44" t="str">
        <f>VLOOKUP(C43,'Gen-Tab_Quick'!$G$3:$I$55,3,0)</f>
        <v>Schweiz</v>
      </c>
      <c r="F43" s="44">
        <f ca="1">IF(U43=0,0,VLOOKUP(C43,Quicktipp!$B$2:$I$48,6,0))</f>
        <v>4</v>
      </c>
      <c r="G43" s="44">
        <f ca="1">IF(U43=0,0,VLOOKUP(C43,Quicktipp!$B$2:$I$48,8,0))</f>
        <v>1</v>
      </c>
      <c r="I43" s="44">
        <f ca="1">IF(U43=0,0,IF(F43&gt;G43,3,IF(F43=G43,1,0)))</f>
        <v>3</v>
      </c>
      <c r="J43" s="44">
        <f ca="1">IF(U43=0,0,IF(G43&gt;F43,3,IF(G43=F43,1,0)))</f>
        <v>0</v>
      </c>
      <c r="U43" s="44">
        <f ca="1">VLOOKUP(C43,Quicktipp!$B$3:$L$48,11,0)</f>
        <v>18</v>
      </c>
    </row>
    <row r="49" spans="2:21" x14ac:dyDescent="0.35">
      <c r="B49" s="44" t="s">
        <v>321</v>
      </c>
      <c r="C49" s="44" t="s">
        <v>322</v>
      </c>
      <c r="P49" s="115" t="str">
        <f ca="1">IF(P55=3,"nein","ja")</f>
        <v>ja</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167</v>
      </c>
      <c r="C51" s="44" t="str">
        <f>VLOOKUP(B51,'Gen-Tab_Quick'!$Q$3:$S$26,3,0)</f>
        <v>Schottland</v>
      </c>
      <c r="F51" s="120">
        <f ca="1">SUMIF(D56:D58,C51,F56:F58)+SUMIF(E56:E58,C51,G56:G58)</f>
        <v>7</v>
      </c>
      <c r="G51" s="120">
        <f ca="1">SUMIF(D56:D58,C51,G56:G58)+SUMIF(E56:E58,C51,F56:F58)</f>
        <v>7</v>
      </c>
      <c r="H51" s="120">
        <f ca="1">F51-G51</f>
        <v>0</v>
      </c>
      <c r="I51" s="120">
        <f ca="1">SUMIF(D56:D58,C51,I56:I58)+SUMIF(E56:E58,C51,J56:J58)</f>
        <v>3</v>
      </c>
      <c r="J51" s="121">
        <f ca="1">RANK(I51,I51:I53,0)</f>
        <v>2</v>
      </c>
      <c r="K51" s="120">
        <f ca="1">IF(AND(I51=I52,H51&gt;H52),I51+0.1,IF(AND(I51=I53,H51&gt;H53),I51+0.1,I51))</f>
        <v>3</v>
      </c>
      <c r="L51" s="120">
        <f ca="1">IF(AND(K51=K52,H51&gt;H52),K51+0.1,IF(AND(K51=K53,H51&gt;H53),K51+0.1,K51))</f>
        <v>3</v>
      </c>
      <c r="M51" s="121">
        <f ca="1">RANK(L51,L51:L53,0)</f>
        <v>2</v>
      </c>
      <c r="N51" s="120">
        <f ca="1">IF(AND(L51=L52,F51&gt;F52),L51+0.1,IF(AND(L51=L53,F51&gt;F53),L51+0.1,L51))</f>
        <v>3</v>
      </c>
      <c r="O51" s="120">
        <f ca="1">IF(AND(N51=N52,F51&gt;F52),N51+0.1,IF(AND(N51=N53,F51&gt;F53),N51+0.1,N51))</f>
        <v>3</v>
      </c>
      <c r="P51" s="121">
        <f ca="1">RANK(O51,O51:O53,0)</f>
        <v>2</v>
      </c>
      <c r="Q51" s="46">
        <f ca="1">IF(P$49="nein",0,0.072/P51)</f>
        <v>3.5999999999999997E-2</v>
      </c>
    </row>
    <row r="52" spans="2:21" x14ac:dyDescent="0.35">
      <c r="B52" s="119" t="s">
        <v>171</v>
      </c>
      <c r="C52" s="44" t="str">
        <f>VLOOKUP(B52,'Gen-Tab_Quick'!$Q$3:$S$26,3,0)</f>
        <v>Ungarn</v>
      </c>
      <c r="F52" s="120">
        <f ca="1">SUMIF(D56:D58,C52,F56:F58)+SUMIF(E56:E58,C52,G56:G58)</f>
        <v>7</v>
      </c>
      <c r="G52" s="120">
        <f ca="1">SUMIF(D56:D58,C52,G56:G58)+SUMIF(E56:E58,C52,F56:F58)</f>
        <v>2</v>
      </c>
      <c r="H52" s="120">
        <f ca="1">F52-G52</f>
        <v>5</v>
      </c>
      <c r="I52" s="120">
        <f ca="1">SUMIF(D56:D58,C52,I56:I58)+SUMIF(E56:E58,C52,J56:J58)</f>
        <v>6</v>
      </c>
      <c r="J52" s="121">
        <f ca="1">RANK(I52,I51:I53,0)</f>
        <v>1</v>
      </c>
      <c r="K52" s="120">
        <f ca="1">IF(AND(I52=I53,H52&gt;H53),I52+0.1,IF(AND(I52=I51,H52&gt;H51),I52+0.1,I52))</f>
        <v>6</v>
      </c>
      <c r="L52" s="120">
        <f ca="1">IF(AND(K52=K53,H52&gt;H53),K52+0.1,IF(AND(K52=K51,H52&gt;H51),K52+0.1,K52))</f>
        <v>6</v>
      </c>
      <c r="M52" s="121">
        <f ca="1">RANK(L52,L51:L53,0)</f>
        <v>1</v>
      </c>
      <c r="N52" s="120">
        <f ca="1">IF(AND(L52=L53,F52&gt;F53),L52+0.1,IF(AND(L52=L51,F52&gt;F51),L52+0.1,L52))</f>
        <v>6</v>
      </c>
      <c r="O52" s="120">
        <f ca="1">IF(AND(N52=N53,F52&gt;F53),N52+0.1,IF(AND(N52=N51,F52&gt;F51),N52+0.1,N52))</f>
        <v>6</v>
      </c>
      <c r="P52" s="121">
        <f ca="1">RANK(O52,O51:O53,0)</f>
        <v>1</v>
      </c>
      <c r="Q52" s="46">
        <f ca="1">IF(P$49="nein",0,0.072/P52)</f>
        <v>7.1999999999999995E-2</v>
      </c>
    </row>
    <row r="53" spans="2:21" x14ac:dyDescent="0.35">
      <c r="B53" s="119" t="s">
        <v>172</v>
      </c>
      <c r="C53" s="44" t="str">
        <f>VLOOKUP(B53,'Gen-Tab_Quick'!$Q$3:$S$26,3,0)</f>
        <v>Schweiz</v>
      </c>
      <c r="F53" s="120">
        <f ca="1">SUMIF(D56:D58,C53,F56:F58)+SUMIF(E56:E58,C53,G56:G58)</f>
        <v>5</v>
      </c>
      <c r="G53" s="120">
        <f ca="1">SUMIF(D56:D58,C53,G56:G58)+SUMIF(E56:E58,C53,F56:F58)</f>
        <v>10</v>
      </c>
      <c r="H53" s="120">
        <f ca="1">F53-G53</f>
        <v>-5</v>
      </c>
      <c r="I53" s="120">
        <f ca="1">SUMIF(D56:D58,C53,I56:I58)+SUMIF(E56:E58,C53,J56:J58)</f>
        <v>0</v>
      </c>
      <c r="J53" s="121">
        <f ca="1">RANK(I53,I51:I53,0)</f>
        <v>3</v>
      </c>
      <c r="K53" s="120">
        <f ca="1">IF(AND(I53=I51,H53&gt;H51),I53+0.1,IF(AND(I53=I52,H53&gt;H52),I53+0.1,I53))</f>
        <v>0</v>
      </c>
      <c r="L53" s="120">
        <f ca="1">IF(AND(K53=K52,H53&gt;H52),K53+0.1,IF(AND(K53=K51,H53&gt;H51),K53+0.1,K53))</f>
        <v>0</v>
      </c>
      <c r="M53" s="121">
        <f ca="1">RANK(L53,L51:L53,0)</f>
        <v>3</v>
      </c>
      <c r="N53" s="120">
        <f ca="1">IF(AND(L53=L51,F53&gt;F51),L53+0.1,IF(AND(L53=L52,F53&gt;F52),L53+0.1,L53))</f>
        <v>0</v>
      </c>
      <c r="O53" s="120">
        <f ca="1">IF(AND(N53=N52,F53&gt;F52),N53+0.1,IF(AND(N53=N51,F53&gt;F51),N53+0.1,N53))</f>
        <v>0</v>
      </c>
      <c r="P53" s="122">
        <f ca="1">RANK(O53,O51:O53,0)</f>
        <v>3</v>
      </c>
      <c r="Q53" s="46">
        <f ca="1">IF(P$49="nein",0,0.072/P53)</f>
        <v>2.3999999999999997E-2</v>
      </c>
    </row>
    <row r="54" spans="2:21" x14ac:dyDescent="0.35">
      <c r="B54" s="119" t="s">
        <v>166</v>
      </c>
      <c r="C54" s="44" t="str">
        <f>VLOOKUP(B54,'Gen-Tab_Quick'!$Q$3:$S$26,3,0)</f>
        <v>Deutschland</v>
      </c>
      <c r="F54" s="120"/>
      <c r="G54" s="120"/>
      <c r="H54" s="120"/>
      <c r="I54" s="120"/>
      <c r="J54" s="121"/>
      <c r="K54" s="120"/>
      <c r="L54" s="120"/>
      <c r="M54" s="121"/>
      <c r="N54" s="120"/>
      <c r="O54" s="120"/>
      <c r="P54" s="121"/>
      <c r="Q54" s="46">
        <v>0</v>
      </c>
    </row>
    <row r="55" spans="2:21" x14ac:dyDescent="0.35">
      <c r="P55" s="120">
        <f ca="1">SUM(P51:P53)</f>
        <v>6</v>
      </c>
    </row>
    <row r="56" spans="2:21" x14ac:dyDescent="0.35">
      <c r="B56" s="119" t="s">
        <v>313</v>
      </c>
      <c r="C56" s="46">
        <f>VLOOKUP(B56,'Gen-Tab_Quick'!$F$3:$G$38,2,0)</f>
        <v>26</v>
      </c>
      <c r="D56" s="44" t="str">
        <f>VLOOKUP(C56,'Gen-Tab_Quick'!$G$3:$I$55,2,0)</f>
        <v>Schottland</v>
      </c>
      <c r="E56" s="44" t="str">
        <f>VLOOKUP(C56,'Gen-Tab_Quick'!$G$3:$I$55,3,0)</f>
        <v>Ungarn</v>
      </c>
      <c r="F56" s="44">
        <f ca="1">IF(U56=0,0,VLOOKUP(C56,Quicktipp!$B$2:$I$48,6,0))</f>
        <v>1</v>
      </c>
      <c r="G56" s="44">
        <f ca="1">IF(U56=0,0,VLOOKUP(C56,Quicktipp!$B$2:$I$48,8,0))</f>
        <v>3</v>
      </c>
      <c r="I56" s="44">
        <f ca="1">IF(U56=0,0,IF(F56&gt;G56,3,IF(F56=G56,1,0)))</f>
        <v>0</v>
      </c>
      <c r="J56" s="44">
        <f ca="1">IF(U56=0,0,IF(G56&gt;F56,3,IF(G56=F56,1,0)))</f>
        <v>3</v>
      </c>
      <c r="U56" s="44">
        <f ca="1">VLOOKUP(C56,Quicktipp!$B$3:$L$48,11,0)</f>
        <v>14</v>
      </c>
    </row>
    <row r="57" spans="2:21" x14ac:dyDescent="0.35">
      <c r="B57" s="119" t="s">
        <v>317</v>
      </c>
      <c r="C57" s="46">
        <f>VLOOKUP(B57,'Gen-Tab_Quick'!$F$3:$G$38,2,0)</f>
        <v>14</v>
      </c>
      <c r="D57" s="44" t="str">
        <f>VLOOKUP(C57,'Gen-Tab_Quick'!$G$3:$I$55,2,0)</f>
        <v>Schottland</v>
      </c>
      <c r="E57" s="44" t="str">
        <f>VLOOKUP(C57,'Gen-Tab_Quick'!$G$3:$I$55,3,0)</f>
        <v>Schweiz</v>
      </c>
      <c r="F57" s="44">
        <f ca="1">IF(U57=0,0,VLOOKUP(C57,Quicktipp!$B$2:$I$48,6,0))</f>
        <v>6</v>
      </c>
      <c r="G57" s="44">
        <f ca="1">IF(U57=0,0,VLOOKUP(C57,Quicktipp!$B$2:$I$48,8,0))</f>
        <v>4</v>
      </c>
      <c r="I57" s="44">
        <f ca="1">IF(U57=0,0,IF(F57&gt;G57,3,IF(F57=G57,1,0)))</f>
        <v>3</v>
      </c>
      <c r="J57" s="44">
        <f ca="1">IF(U57=0,0,IF(G57&gt;F57,3,IF(G57=F57,1,0)))</f>
        <v>0</v>
      </c>
      <c r="U57" s="44">
        <f ca="1">VLOOKUP(C57,Quicktipp!$B$3:$L$48,11,0)</f>
        <v>41</v>
      </c>
    </row>
    <row r="58" spans="2:21" x14ac:dyDescent="0.35">
      <c r="B58" s="119" t="s">
        <v>320</v>
      </c>
      <c r="C58" s="46">
        <f>VLOOKUP(B58,'Gen-Tab_Quick'!$F$3:$G$38,2,0)</f>
        <v>2</v>
      </c>
      <c r="D58" s="44" t="str">
        <f>VLOOKUP(C58,'Gen-Tab_Quick'!$G$3:$I$55,2,0)</f>
        <v>Ungarn</v>
      </c>
      <c r="E58" s="44" t="str">
        <f>VLOOKUP(C58,'Gen-Tab_Quick'!$G$3:$I$55,3,0)</f>
        <v>Schweiz</v>
      </c>
      <c r="F58" s="44">
        <f ca="1">IF(U58=0,0,VLOOKUP(C58,Quicktipp!$B$2:$I$48,6,0))</f>
        <v>4</v>
      </c>
      <c r="G58" s="44">
        <f ca="1">IF(U58=0,0,VLOOKUP(C58,Quicktipp!$B$2:$I$48,8,0))</f>
        <v>1</v>
      </c>
      <c r="I58" s="44">
        <f ca="1">IF(U58=0,0,IF(F58&gt;G58,3,IF(F58=G58,1,0)))</f>
        <v>3</v>
      </c>
      <c r="J58" s="44">
        <f ca="1">IF(U58=0,0,IF(G58&gt;F58,3,IF(G58=F58,1,0)))</f>
        <v>0</v>
      </c>
      <c r="U58" s="44">
        <f ca="1">VLOOKUP(C58,Quicktipp!$B$3:$L$48,11,0)</f>
        <v>18</v>
      </c>
    </row>
    <row r="64" spans="2:21" x14ac:dyDescent="0.35">
      <c r="B64" s="44" t="s">
        <v>323</v>
      </c>
    </row>
    <row r="65" spans="2:21" x14ac:dyDescent="0.35">
      <c r="P65" s="115" t="str">
        <f ca="1">IF(SUM(P66:P69)=3,"ja","nein")</f>
        <v>ja</v>
      </c>
    </row>
    <row r="66" spans="2:21" x14ac:dyDescent="0.35">
      <c r="B66" s="119" t="s">
        <v>166</v>
      </c>
      <c r="C66" s="44" t="str">
        <f>VLOOKUP(B66,'Gen-Tab_Quick'!$Q$3:$S$26,3,0)</f>
        <v>Deutschland</v>
      </c>
      <c r="F66" s="120">
        <f ca="1">SUMIF(D71,C66,F71)+SUMIF(E71,C66,G71)</f>
        <v>5</v>
      </c>
      <c r="P66" s="121">
        <f ca="1">RANK(F66,F66:F69,0)</f>
        <v>2</v>
      </c>
      <c r="Q66" s="46">
        <f ca="1">IF(AND(P65="ja",P66=1),0.0072,IF(AND(P65="ja",P66=2),0.0036,0))</f>
        <v>3.5999999999999999E-3</v>
      </c>
    </row>
    <row r="67" spans="2:21" x14ac:dyDescent="0.35">
      <c r="B67" s="119" t="s">
        <v>167</v>
      </c>
      <c r="C67" s="44" t="str">
        <f>VLOOKUP(B67,'Gen-Tab_Quick'!$Q$3:$S$26,3,0)</f>
        <v>Schottland</v>
      </c>
      <c r="F67" s="120">
        <f ca="1">SUMIF(D71,C67,F71)+SUMIF(E71,C67,G71)</f>
        <v>6</v>
      </c>
      <c r="P67" s="121">
        <f ca="1">RANK(F67,F66:F69,0)</f>
        <v>1</v>
      </c>
      <c r="Q67" s="46">
        <f ca="1">IF(AND(P65="ja",P67=1),0.0072,IF(AND(P65="ja",P67=2),0.0036,0))</f>
        <v>7.1999999999999998E-3</v>
      </c>
    </row>
    <row r="68" spans="2:21" x14ac:dyDescent="0.35">
      <c r="B68" s="119" t="s">
        <v>171</v>
      </c>
      <c r="C68" s="44" t="str">
        <f>VLOOKUP(B68,'Gen-Tab_Quick'!$Q$3:$S$26,3,0)</f>
        <v>Ungarn</v>
      </c>
      <c r="Q68" s="46">
        <v>0</v>
      </c>
    </row>
    <row r="69" spans="2:21" x14ac:dyDescent="0.35">
      <c r="B69" s="119" t="s">
        <v>172</v>
      </c>
      <c r="C69" s="44" t="str">
        <f>VLOOKUP(B69,'Gen-Tab_Quick'!$Q$3:$S$26,3,0)</f>
        <v>Schweiz</v>
      </c>
      <c r="Q69" s="46">
        <v>0</v>
      </c>
    </row>
    <row r="70" spans="2:21" x14ac:dyDescent="0.35">
      <c r="B70" s="46"/>
    </row>
    <row r="71" spans="2:21" x14ac:dyDescent="0.35">
      <c r="B71" s="119" t="s">
        <v>311</v>
      </c>
      <c r="C71" s="46">
        <f>VLOOKUP(B71,'Gen-Tab_Quick'!$F$3:$G$38,2,0)</f>
        <v>1</v>
      </c>
      <c r="D71" s="44" t="str">
        <f>VLOOKUP(C71,'Gen-Tab_Quick'!$G$3:$I$55,2,0)</f>
        <v>Deutschland</v>
      </c>
      <c r="E71" s="44" t="str">
        <f>VLOOKUP(C71,'Gen-Tab_Quick'!$G$3:$I$55,3,0)</f>
        <v>Schottland</v>
      </c>
      <c r="F71" s="44">
        <f ca="1">IF(U71=0,0,VLOOKUP(C71,Quicktipp!$B$2:$I$48,6,0))</f>
        <v>5</v>
      </c>
      <c r="G71" s="44">
        <f ca="1">IF(U71=0,0,VLOOKUP(C71,Quicktipp!$B$2:$I$48,8,0))</f>
        <v>6</v>
      </c>
      <c r="R71" s="46"/>
      <c r="U71" s="44">
        <f ca="1">VLOOKUP(C71,Quicktipp!$B$3:$L$48,11,0)</f>
        <v>43</v>
      </c>
    </row>
    <row r="72" spans="2:21" x14ac:dyDescent="0.35">
      <c r="B72" s="46"/>
    </row>
    <row r="73" spans="2:21" x14ac:dyDescent="0.35">
      <c r="B73" s="46"/>
      <c r="P73" s="115" t="str">
        <f ca="1">IF(SUM(P74:P77)=3,"ja","nein")</f>
        <v>ja</v>
      </c>
    </row>
    <row r="74" spans="2:21" x14ac:dyDescent="0.35">
      <c r="B74" s="119" t="s">
        <v>166</v>
      </c>
      <c r="C74" s="44" t="str">
        <f>VLOOKUP(B74,'Gen-Tab_Quick'!$Q$3:$S$26,3,0)</f>
        <v>Deutschland</v>
      </c>
      <c r="F74" s="120">
        <f ca="1">SUMIF(D79,C74,F79)+SUMIF(E79,C74,G79)</f>
        <v>5</v>
      </c>
      <c r="P74" s="121">
        <f ca="1">RANK(F74,F74:F77,0)</f>
        <v>1</v>
      </c>
      <c r="Q74" s="46">
        <f ca="1">IF(AND(P73="ja",P74=1),0.0072,IF(AND(P73="ja",P74=2),0.0036,0))</f>
        <v>7.1999999999999998E-3</v>
      </c>
    </row>
    <row r="75" spans="2:21" x14ac:dyDescent="0.35">
      <c r="B75" s="119" t="s">
        <v>167</v>
      </c>
      <c r="C75" s="44" t="str">
        <f>VLOOKUP(B75,'Gen-Tab_Quick'!$Q$3:$S$26,3,0)</f>
        <v>Schottland</v>
      </c>
      <c r="Q75" s="46">
        <v>0</v>
      </c>
    </row>
    <row r="76" spans="2:21" x14ac:dyDescent="0.35">
      <c r="B76" s="119" t="s">
        <v>171</v>
      </c>
      <c r="C76" s="44" t="str">
        <f>VLOOKUP(B76,'Gen-Tab_Quick'!$Q$3:$S$26,3,0)</f>
        <v>Ungarn</v>
      </c>
      <c r="F76" s="120">
        <f ca="1">SUMIF(D79,C76,F79)+SUMIF(E79,C76,G79)</f>
        <v>4</v>
      </c>
      <c r="P76" s="121">
        <f ca="1">RANK(F76,F74:F77,0)</f>
        <v>2</v>
      </c>
      <c r="Q76" s="46">
        <f ca="1">IF(AND(P73="ja",P76=1),0.0072,IF(AND(P73="ja",P76=2),0.0036,0))</f>
        <v>3.5999999999999999E-3</v>
      </c>
    </row>
    <row r="77" spans="2:21" x14ac:dyDescent="0.35">
      <c r="B77" s="119" t="s">
        <v>172</v>
      </c>
      <c r="C77" s="44" t="str">
        <f>VLOOKUP(B77,'Gen-Tab_Quick'!$Q$3:$S$26,3,0)</f>
        <v>Schweiz</v>
      </c>
      <c r="Q77" s="46">
        <v>0</v>
      </c>
    </row>
    <row r="78" spans="2:21" x14ac:dyDescent="0.35">
      <c r="B78" s="46"/>
    </row>
    <row r="79" spans="2:21" x14ac:dyDescent="0.35">
      <c r="B79" s="119" t="s">
        <v>312</v>
      </c>
      <c r="C79" s="46">
        <f>VLOOKUP(B79,'Gen-Tab_Quick'!$F$3:$G$38,2,0)</f>
        <v>13</v>
      </c>
      <c r="D79" s="44" t="str">
        <f>VLOOKUP(C79,'Gen-Tab_Quick'!$G$3:$I$55,2,0)</f>
        <v>Deutschland</v>
      </c>
      <c r="E79" s="44" t="str">
        <f>VLOOKUP(C79,'Gen-Tab_Quick'!$G$3:$I$55,3,0)</f>
        <v>Ungarn</v>
      </c>
      <c r="F79" s="44">
        <f ca="1">IF(U79=0,0,VLOOKUP(C79,Quicktipp!$B$2:$I$48,6,0))</f>
        <v>5</v>
      </c>
      <c r="G79" s="44">
        <f ca="1">IF(U79=0,0,VLOOKUP(C79,Quicktipp!$B$2:$I$48,8,0))</f>
        <v>4</v>
      </c>
      <c r="R79" s="46"/>
      <c r="U79" s="44">
        <f ca="1">VLOOKUP(C79,Quicktipp!$B$3:$L$48,11,0)</f>
        <v>30</v>
      </c>
    </row>
    <row r="80" spans="2:21" x14ac:dyDescent="0.35">
      <c r="B80" s="46"/>
    </row>
    <row r="81" spans="2:21" x14ac:dyDescent="0.35">
      <c r="B81" s="46"/>
      <c r="P81" s="115" t="str">
        <f ca="1">IF(SUM(P82:P85)=3,"ja","nein")</f>
        <v>ja</v>
      </c>
    </row>
    <row r="82" spans="2:21" x14ac:dyDescent="0.35">
      <c r="B82" s="119" t="s">
        <v>166</v>
      </c>
      <c r="C82" s="44" t="str">
        <f>VLOOKUP(B82,'Gen-Tab_Quick'!$Q$3:$S$26,3,0)</f>
        <v>Deutschland</v>
      </c>
      <c r="F82" s="120">
        <f ca="1">SUMIF(D87,C82,F87)+SUMIF(E87,C82,G87)</f>
        <v>1</v>
      </c>
      <c r="P82" s="121">
        <f ca="1">RANK(F82,F82:F85,0)</f>
        <v>1</v>
      </c>
      <c r="Q82" s="46">
        <f ca="1">IF(AND(P81="ja",P82=1),0.0072,IF(AND(P81="ja",P82=2),0.0036,0))</f>
        <v>7.1999999999999998E-3</v>
      </c>
    </row>
    <row r="83" spans="2:21" x14ac:dyDescent="0.35">
      <c r="B83" s="119" t="s">
        <v>167</v>
      </c>
      <c r="C83" s="44" t="str">
        <f>VLOOKUP(B83,'Gen-Tab_Quick'!$Q$3:$S$26,3,0)</f>
        <v>Schottland</v>
      </c>
      <c r="Q83" s="46">
        <v>0</v>
      </c>
    </row>
    <row r="84" spans="2:21" x14ac:dyDescent="0.35">
      <c r="B84" s="119" t="s">
        <v>171</v>
      </c>
      <c r="C84" s="44" t="str">
        <f>VLOOKUP(B84,'Gen-Tab_Quick'!$Q$3:$S$26,3,0)</f>
        <v>Ungarn</v>
      </c>
      <c r="Q84" s="46">
        <v>0</v>
      </c>
    </row>
    <row r="85" spans="2:21" x14ac:dyDescent="0.35">
      <c r="B85" s="119" t="s">
        <v>172</v>
      </c>
      <c r="C85" s="44" t="str">
        <f>VLOOKUP(B85,'Gen-Tab_Quick'!$Q$3:$S$26,3,0)</f>
        <v>Schweiz</v>
      </c>
      <c r="F85" s="120">
        <f ca="1">SUMIF(D87,C85,F87)+SUMIF(E87,C85,G87)</f>
        <v>0</v>
      </c>
      <c r="P85" s="121">
        <f ca="1">RANK(F85,F82:F85,0)</f>
        <v>2</v>
      </c>
      <c r="Q85" s="46">
        <f ca="1">IF(AND(P81="ja",P85=1),0.0072,IF(AND(P81="ja",P85=2),0.0036,0))</f>
        <v>3.5999999999999999E-3</v>
      </c>
    </row>
    <row r="86" spans="2:21" x14ac:dyDescent="0.35">
      <c r="B86" s="46"/>
    </row>
    <row r="87" spans="2:21" x14ac:dyDescent="0.35">
      <c r="B87" s="119" t="s">
        <v>316</v>
      </c>
      <c r="C87" s="46">
        <f>VLOOKUP(B87,'Gen-Tab_Quick'!$F$3:$G$38,2,0)</f>
        <v>25</v>
      </c>
      <c r="D87" s="44" t="str">
        <f>VLOOKUP(C87,'Gen-Tab_Quick'!$G$3:$I$55,2,0)</f>
        <v>Schweiz</v>
      </c>
      <c r="E87" s="44" t="str">
        <f>VLOOKUP(C87,'Gen-Tab_Quick'!$G$3:$I$55,3,0)</f>
        <v>Deutschland</v>
      </c>
      <c r="F87" s="44">
        <f ca="1">IF(U87=0,0,VLOOKUP(C87,Quicktipp!$B$2:$I$48,6,0))</f>
        <v>0</v>
      </c>
      <c r="G87" s="44">
        <f ca="1">IF(U87=0,0,VLOOKUP(C87,Quicktipp!$B$2:$I$48,8,0))</f>
        <v>1</v>
      </c>
      <c r="R87" s="46"/>
      <c r="U87" s="44">
        <f ca="1">VLOOKUP(C87,Quicktipp!$B$3:$L$48,11,0)</f>
        <v>3</v>
      </c>
    </row>
    <row r="88" spans="2:21" x14ac:dyDescent="0.35">
      <c r="B88" s="46"/>
    </row>
    <row r="89" spans="2:21" x14ac:dyDescent="0.35">
      <c r="B89" s="46"/>
      <c r="P89" s="115" t="str">
        <f ca="1">IF(SUM(P90:P93)=3,"ja","nein")</f>
        <v>ja</v>
      </c>
    </row>
    <row r="90" spans="2:21" x14ac:dyDescent="0.35">
      <c r="B90" s="119" t="s">
        <v>166</v>
      </c>
      <c r="C90" s="44" t="str">
        <f>VLOOKUP(B90,'Gen-Tab_Quick'!$Q$3:$S$26,3,0)</f>
        <v>Deutschland</v>
      </c>
      <c r="Q90" s="46">
        <v>0</v>
      </c>
    </row>
    <row r="91" spans="2:21" x14ac:dyDescent="0.35">
      <c r="B91" s="119" t="s">
        <v>167</v>
      </c>
      <c r="C91" s="44" t="str">
        <f>VLOOKUP(B91,'Gen-Tab_Quick'!$Q$3:$S$26,3,0)</f>
        <v>Schottland</v>
      </c>
      <c r="F91" s="120">
        <f ca="1">SUMIF(D95,C91,F95)+SUMIF(E95,C91,G95)</f>
        <v>1</v>
      </c>
      <c r="P91" s="121">
        <f ca="1">RANK(F91,F90:F93,0)</f>
        <v>2</v>
      </c>
      <c r="Q91" s="46">
        <f ca="1">IF(AND(P89="ja",P91=1),0.0072,IF(AND(P89="ja",P91=2),0.0036,0))</f>
        <v>3.5999999999999999E-3</v>
      </c>
    </row>
    <row r="92" spans="2:21" x14ac:dyDescent="0.35">
      <c r="B92" s="119" t="s">
        <v>171</v>
      </c>
      <c r="C92" s="44" t="str">
        <f>VLOOKUP(B92,'Gen-Tab_Quick'!$Q$3:$S$26,3,0)</f>
        <v>Ungarn</v>
      </c>
      <c r="F92" s="120">
        <f ca="1">SUMIF(D95,C92,F95)+SUMIF(E95,C92,G95)</f>
        <v>3</v>
      </c>
      <c r="P92" s="121">
        <f ca="1">RANK(F92,F90:F93,0)</f>
        <v>1</v>
      </c>
      <c r="Q92" s="46">
        <f ca="1">IF(AND(P89="ja",P92=1),0.0072,IF(AND(P89="ja",P92=2),0.0036,0))</f>
        <v>7.1999999999999998E-3</v>
      </c>
    </row>
    <row r="93" spans="2:21" x14ac:dyDescent="0.35">
      <c r="B93" s="119" t="s">
        <v>172</v>
      </c>
      <c r="C93" s="44" t="str">
        <f>VLOOKUP(B93,'Gen-Tab_Quick'!$Q$3:$S$26,3,0)</f>
        <v>Schweiz</v>
      </c>
      <c r="Q93" s="46">
        <v>0</v>
      </c>
    </row>
    <row r="94" spans="2:21" x14ac:dyDescent="0.35">
      <c r="B94" s="46"/>
    </row>
    <row r="95" spans="2:21" x14ac:dyDescent="0.35">
      <c r="B95" s="119" t="s">
        <v>313</v>
      </c>
      <c r="C95" s="46">
        <f>VLOOKUP(B95,'Gen-Tab_Quick'!$F$3:$G$38,2,0)</f>
        <v>26</v>
      </c>
      <c r="D95" s="44" t="str">
        <f>VLOOKUP(C95,'Gen-Tab_Quick'!$G$3:$I$55,2,0)</f>
        <v>Schottland</v>
      </c>
      <c r="E95" s="44" t="str">
        <f>VLOOKUP(C95,'Gen-Tab_Quick'!$G$3:$I$55,3,0)</f>
        <v>Ungarn</v>
      </c>
      <c r="F95" s="44">
        <f ca="1">IF(U95=0,0,VLOOKUP(C95,Quicktipp!$B$2:$I$48,6,0))</f>
        <v>1</v>
      </c>
      <c r="G95" s="44">
        <f ca="1">IF(U95=0,0,VLOOKUP(C95,Quicktipp!$B$2:$I$48,8,0))</f>
        <v>3</v>
      </c>
      <c r="R95" s="46"/>
      <c r="U95" s="44">
        <f ca="1">VLOOKUP(C95,Quicktipp!$B$3:$L$48,11,0)</f>
        <v>14</v>
      </c>
    </row>
    <row r="96" spans="2:21" x14ac:dyDescent="0.35">
      <c r="B96" s="46"/>
    </row>
    <row r="97" spans="2:21" x14ac:dyDescent="0.35">
      <c r="B97" s="46"/>
      <c r="P97" s="115" t="str">
        <f ca="1">IF(SUM(P98:P101)=3,"ja","nein")</f>
        <v>ja</v>
      </c>
    </row>
    <row r="98" spans="2:21" x14ac:dyDescent="0.35">
      <c r="B98" s="119" t="s">
        <v>166</v>
      </c>
      <c r="C98" s="44" t="str">
        <f>VLOOKUP(B98,'Gen-Tab_Quick'!$Q$3:$S$26,3,0)</f>
        <v>Deutschland</v>
      </c>
      <c r="Q98" s="46">
        <v>0</v>
      </c>
    </row>
    <row r="99" spans="2:21" x14ac:dyDescent="0.35">
      <c r="B99" s="119" t="s">
        <v>167</v>
      </c>
      <c r="C99" s="44" t="str">
        <f>VLOOKUP(B99,'Gen-Tab_Quick'!$Q$3:$S$26,3,0)</f>
        <v>Schottland</v>
      </c>
      <c r="F99" s="120">
        <f ca="1">SUMIF(D103,C99,F103)+SUMIF(E103,C99,G103)</f>
        <v>6</v>
      </c>
      <c r="P99" s="121">
        <f ca="1">RANK(F99,F98:F101,0)</f>
        <v>1</v>
      </c>
      <c r="Q99" s="46">
        <f ca="1">IF(AND(P97="ja",P99=1),0.0072,IF(AND(P97="ja",P99=2),0.0036,0))</f>
        <v>7.1999999999999998E-3</v>
      </c>
    </row>
    <row r="100" spans="2:21" x14ac:dyDescent="0.35">
      <c r="B100" s="119" t="s">
        <v>171</v>
      </c>
      <c r="C100" s="44" t="str">
        <f>VLOOKUP(B100,'Gen-Tab_Quick'!$Q$3:$S$26,3,0)</f>
        <v>Ungarn</v>
      </c>
      <c r="Q100" s="46">
        <v>0</v>
      </c>
    </row>
    <row r="101" spans="2:21" x14ac:dyDescent="0.35">
      <c r="B101" s="119" t="s">
        <v>172</v>
      </c>
      <c r="C101" s="44" t="str">
        <f>VLOOKUP(B101,'Gen-Tab_Quick'!$Q$3:$S$26,3,0)</f>
        <v>Schweiz</v>
      </c>
      <c r="F101" s="120">
        <f ca="1">SUMIF(D103,C101,F103)+SUMIF(E103,C101,G103)</f>
        <v>4</v>
      </c>
      <c r="P101" s="121">
        <f ca="1">RANK(F101,F98:F101,0)</f>
        <v>2</v>
      </c>
      <c r="Q101" s="46">
        <f ca="1">IF(AND(P97="ja",P101=1),0.0072,IF(AND(P97="ja",P101=2),0.0036,0))</f>
        <v>3.5999999999999999E-3</v>
      </c>
    </row>
    <row r="102" spans="2:21" x14ac:dyDescent="0.35">
      <c r="B102" s="46"/>
    </row>
    <row r="103" spans="2:21" x14ac:dyDescent="0.35">
      <c r="B103" s="119" t="s">
        <v>317</v>
      </c>
      <c r="C103" s="46">
        <f>VLOOKUP(B103,'Gen-Tab_Quick'!$F$3:$G$38,2,0)</f>
        <v>14</v>
      </c>
      <c r="D103" s="44" t="str">
        <f>VLOOKUP(C103,'Gen-Tab_Quick'!$G$3:$I$55,2,0)</f>
        <v>Schottland</v>
      </c>
      <c r="E103" s="44" t="str">
        <f>VLOOKUP(C103,'Gen-Tab_Quick'!$G$3:$I$55,3,0)</f>
        <v>Schweiz</v>
      </c>
      <c r="F103" s="44">
        <f ca="1">IF(U103=0,0,VLOOKUP(C103,Quicktipp!$B$2:$I$48,6,0))</f>
        <v>6</v>
      </c>
      <c r="G103" s="44">
        <f ca="1">IF(U103=0,0,VLOOKUP(C103,Quicktipp!$B$2:$I$48,8,0))</f>
        <v>4</v>
      </c>
      <c r="R103" s="46"/>
      <c r="U103" s="44">
        <f ca="1">VLOOKUP(C103,Quicktipp!$B$3:$L$48,11,0)</f>
        <v>41</v>
      </c>
    </row>
    <row r="104" spans="2:21" x14ac:dyDescent="0.35">
      <c r="B104" s="46"/>
    </row>
    <row r="105" spans="2:21" x14ac:dyDescent="0.35">
      <c r="B105" s="46"/>
      <c r="P105" s="115" t="str">
        <f ca="1">IF(SUM(P106:P109)=3,"ja","nein")</f>
        <v>ja</v>
      </c>
    </row>
    <row r="106" spans="2:21" x14ac:dyDescent="0.35">
      <c r="B106" s="119" t="s">
        <v>166</v>
      </c>
      <c r="C106" s="44" t="str">
        <f>VLOOKUP(B106,'Gen-Tab_Quick'!$Q$3:$S$26,3,0)</f>
        <v>Deutschland</v>
      </c>
      <c r="Q106" s="46">
        <v>0</v>
      </c>
    </row>
    <row r="107" spans="2:21" x14ac:dyDescent="0.35">
      <c r="B107" s="119" t="s">
        <v>167</v>
      </c>
      <c r="C107" s="44" t="str">
        <f>VLOOKUP(B107,'Gen-Tab_Quick'!$Q$3:$S$26,3,0)</f>
        <v>Schottland</v>
      </c>
      <c r="Q107" s="46">
        <v>0</v>
      </c>
    </row>
    <row r="108" spans="2:21" x14ac:dyDescent="0.35">
      <c r="B108" s="119" t="s">
        <v>171</v>
      </c>
      <c r="C108" s="44" t="str">
        <f>VLOOKUP(B108,'Gen-Tab_Quick'!$Q$3:$S$26,3,0)</f>
        <v>Ungarn</v>
      </c>
      <c r="F108" s="120">
        <f ca="1">SUMIF(D111,C108,F111)+SUMIF(E111,C108,G111)</f>
        <v>4</v>
      </c>
      <c r="P108" s="121">
        <f ca="1">RANK(F108,F106:F109,0)</f>
        <v>1</v>
      </c>
      <c r="Q108" s="46">
        <f ca="1">IF(AND(P105="ja",P108=1),0.0072,IF(AND(P105="ja",P108=2),0.0036,0))</f>
        <v>7.1999999999999998E-3</v>
      </c>
    </row>
    <row r="109" spans="2:21" x14ac:dyDescent="0.35">
      <c r="B109" s="119" t="s">
        <v>172</v>
      </c>
      <c r="C109" s="44" t="str">
        <f>VLOOKUP(B109,'Gen-Tab_Quick'!$Q$3:$S$26,3,0)</f>
        <v>Schweiz</v>
      </c>
      <c r="F109" s="120">
        <f ca="1">SUMIF(D111,C109,F111)+SUMIF(E111,C109,G111)</f>
        <v>1</v>
      </c>
      <c r="P109" s="121">
        <f ca="1">RANK(F109,F106:F109,0)</f>
        <v>2</v>
      </c>
      <c r="Q109" s="46">
        <f ca="1">IF(AND(P105="ja",P109=1),0.0072,IF(AND(P105="ja",P109=2),0.0036,0))</f>
        <v>3.5999999999999999E-3</v>
      </c>
    </row>
    <row r="111" spans="2:21" x14ac:dyDescent="0.35">
      <c r="B111" s="119" t="s">
        <v>320</v>
      </c>
      <c r="C111" s="46">
        <f>VLOOKUP(B111,'Gen-Tab_Quick'!$F$3:$G$38,2,0)</f>
        <v>2</v>
      </c>
      <c r="D111" s="44" t="str">
        <f>VLOOKUP(C111,'Gen-Tab_Quick'!$G$3:$I$55,2,0)</f>
        <v>Ungarn</v>
      </c>
      <c r="E111" s="44" t="str">
        <f>VLOOKUP(C111,'Gen-Tab_Quick'!$G$3:$I$55,3,0)</f>
        <v>Schweiz</v>
      </c>
      <c r="F111" s="44">
        <f ca="1">IF(U111=0,0,VLOOKUP(C111,Quicktipp!$B$2:$I$48,6,0))</f>
        <v>4</v>
      </c>
      <c r="G111" s="44">
        <f ca="1">IF(U111=0,0,VLOOKUP(C111,Quicktipp!$B$2:$I$48,8,0))</f>
        <v>1</v>
      </c>
      <c r="R111" s="46"/>
      <c r="U111" s="44">
        <f ca="1">VLOOKUP(C111,Quicktipp!$B$3:$L$48,11,0)</f>
        <v>18</v>
      </c>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V119" s="123"/>
      <c r="W119" s="123"/>
      <c r="X119" s="123"/>
    </row>
    <row r="120" spans="2:24" x14ac:dyDescent="0.35">
      <c r="B120" s="124" t="s">
        <v>166</v>
      </c>
      <c r="C120" s="125" t="str">
        <f>VLOOKUP(B120,'Gen-Tab_Quick'!$Q$3:$S$26,3,0)</f>
        <v>Deutschland</v>
      </c>
      <c r="F120" s="44">
        <f ca="1">SUMIF(D$125:D$128,C120,F$125:F$128)+SUMIF(E$125:E$128,C120,G$125:G$128)</f>
        <v>10</v>
      </c>
      <c r="G120" s="44">
        <f ca="1">SUMIF(E$125:E$128,C120,F$125:F$128)+SUMIF(D$125:D$128,C120,G$125:G$128)</f>
        <v>10</v>
      </c>
      <c r="H120" s="44">
        <f ca="1">F120-G120</f>
        <v>0</v>
      </c>
      <c r="I120" s="44">
        <f ca="1">SUMIF(D$125:D$128,C120,I$125:I$128)+SUMIF(E$125:E$128,C120,J$125:J$128)</f>
        <v>3</v>
      </c>
      <c r="Q120" s="46">
        <f ca="1">IF(V128=0,0,VLOOKUP(C120,R$130:S$133,2,0))</f>
        <v>0</v>
      </c>
      <c r="R120" s="46"/>
      <c r="S120" s="46"/>
      <c r="U120" s="46"/>
      <c r="V120" s="46"/>
      <c r="W120" s="46"/>
    </row>
    <row r="121" spans="2:24" x14ac:dyDescent="0.35">
      <c r="B121" s="124" t="s">
        <v>167</v>
      </c>
      <c r="C121" s="125" t="str">
        <f>VLOOKUP(B121,'Gen-Tab_Quick'!$Q$3:$S$26,3,0)</f>
        <v>Schottland</v>
      </c>
      <c r="F121" s="44">
        <f ca="1">SUMIF(D$125:D$128,C121,F$125:F$128)+SUMIF(E$125:E$128,C121,G$125:G$128)</f>
        <v>12</v>
      </c>
      <c r="G121" s="44">
        <f ca="1">SUMIF(E$125:E$128,C121,F$125:F$128)+SUMIF(D$125:D$128,C121,G$125:G$128)</f>
        <v>9</v>
      </c>
      <c r="H121" s="44">
        <f ca="1">F121-G121</f>
        <v>3</v>
      </c>
      <c r="I121" s="44">
        <f ca="1">SUMIF(D$125:D$128,C121,I$125:I$128)+SUMIF(E$125:E$128,C121,J$125:J$128)</f>
        <v>6</v>
      </c>
      <c r="Q121" s="46">
        <f ca="1">IF(V128=0,0,VLOOKUP(C121,R$130:S$133,2,0))</f>
        <v>0</v>
      </c>
      <c r="R121" s="46"/>
      <c r="S121" s="46"/>
      <c r="U121" s="46"/>
      <c r="V121" s="46"/>
      <c r="W121" s="46"/>
    </row>
    <row r="122" spans="2:24" x14ac:dyDescent="0.35">
      <c r="B122" s="124" t="s">
        <v>171</v>
      </c>
      <c r="C122" s="125" t="str">
        <f>VLOOKUP(B122,'Gen-Tab_Quick'!$Q$3:$S$26,3,0)</f>
        <v>Ungarn</v>
      </c>
      <c r="F122" s="44">
        <f ca="1">SUMIF(D$125:D$128,C122,F$125:F$128)+SUMIF(E$125:E$128,C122,G$125:G$128)</f>
        <v>8</v>
      </c>
      <c r="G122" s="44">
        <f ca="1">SUMIF(E$125:E$128,C122,F$125:F$128)+SUMIF(D$125:D$128,C122,G$125:G$128)</f>
        <v>6</v>
      </c>
      <c r="H122" s="44">
        <f ca="1">F122-G122</f>
        <v>2</v>
      </c>
      <c r="I122" s="44">
        <f ca="1">SUMIF(D$125:D$128,C122,I$125:I$128)+SUMIF(E$125:E$128,C122,J$125:J$128)</f>
        <v>3</v>
      </c>
      <c r="Q122" s="46">
        <f ca="1">IF(V128=0,0,VLOOKUP(C122,R$130:S$133,2,0))</f>
        <v>0</v>
      </c>
      <c r="R122" s="46"/>
      <c r="S122" s="46"/>
      <c r="U122" s="46"/>
      <c r="V122" s="46"/>
      <c r="W122" s="46"/>
    </row>
    <row r="123" spans="2:24" x14ac:dyDescent="0.35">
      <c r="B123" s="124" t="s">
        <v>172</v>
      </c>
      <c r="C123" s="125" t="str">
        <f>VLOOKUP(B123,'Gen-Tab_Quick'!$Q$3:$S$26,3,0)</f>
        <v>Schweiz</v>
      </c>
      <c r="F123" s="44">
        <f ca="1">SUMIF(D$125:D$128,C123,F$125:F$128)+SUMIF(E$125:E$128,C123,G$125:G$128)</f>
        <v>5</v>
      </c>
      <c r="G123" s="44">
        <f ca="1">SUMIF(E$125:E$128,C123,F$125:F$128)+SUMIF(D$125:D$128,C123,G$125:G$128)</f>
        <v>10</v>
      </c>
      <c r="H123" s="44">
        <f ca="1">F123-G123</f>
        <v>-5</v>
      </c>
      <c r="I123" s="44">
        <f ca="1">SUMIF(D$125:D$128,C123,I$125:I$128)+SUMIF(E$125:E$128,C123,J$125:J$128)</f>
        <v>0</v>
      </c>
      <c r="Q123" s="46">
        <f ca="1">IF(V128=0,0,VLOOKUP(C123,R$130:S$133,2,0))</f>
        <v>0</v>
      </c>
      <c r="R123" s="46"/>
      <c r="S123" s="46"/>
      <c r="U123" s="46"/>
      <c r="V123" s="46"/>
      <c r="W123" s="46"/>
    </row>
    <row r="124" spans="2:24" x14ac:dyDescent="0.35">
      <c r="R124" s="46"/>
    </row>
    <row r="125" spans="2:24" x14ac:dyDescent="0.35">
      <c r="C125" s="124">
        <v>1</v>
      </c>
      <c r="D125" s="44" t="str">
        <f>VLOOKUP(C125,'Gen-Tab_Quick'!$G$3:$I$55,2,0)</f>
        <v>Deutschland</v>
      </c>
      <c r="E125" s="44" t="str">
        <f>VLOOKUP(C125,'Gen-Tab_Quick'!$G$3:$I$55,3,0)</f>
        <v>Schottland</v>
      </c>
      <c r="F125" s="44">
        <f ca="1">IF(U125=0,0,VLOOKUP(C125,Quicktipp!$B$2:$I$48,6,0))</f>
        <v>5</v>
      </c>
      <c r="G125" s="44">
        <f ca="1">IF(U125=0,0,VLOOKUP(C125,Quicktipp!$B$2:$I$48,8,0))</f>
        <v>6</v>
      </c>
      <c r="I125" s="44">
        <f ca="1">IF(U125=0,0,IF(F125&gt;G125,3,IF(F125=G125,1,0)))</f>
        <v>0</v>
      </c>
      <c r="J125" s="44">
        <f ca="1">IF(U125=0,0,IF(G125&gt;F125,3,IF(G125=F125,1,0)))</f>
        <v>3</v>
      </c>
      <c r="U125" s="44">
        <f ca="1">VLOOKUP(C125,Quicktipp!$B$3:$L$48,11,0)</f>
        <v>43</v>
      </c>
    </row>
    <row r="126" spans="2:24" x14ac:dyDescent="0.35">
      <c r="C126" s="124">
        <v>2</v>
      </c>
      <c r="D126" s="44" t="str">
        <f>VLOOKUP(C126,'Gen-Tab_Quick'!$G$3:$I$55,2,0)</f>
        <v>Ungarn</v>
      </c>
      <c r="E126" s="44" t="str">
        <f>VLOOKUP(C126,'Gen-Tab_Quick'!$G$3:$I$55,3,0)</f>
        <v>Schweiz</v>
      </c>
      <c r="F126" s="44">
        <f ca="1">IF(U126=0,0,VLOOKUP(C126,Quicktipp!$B$2:$I$48,6,0))</f>
        <v>4</v>
      </c>
      <c r="G126" s="44">
        <f ca="1">IF(U126=0,0,VLOOKUP(C126,Quicktipp!$B$2:$I$48,8,0))</f>
        <v>1</v>
      </c>
      <c r="I126" s="44">
        <f ca="1">IF(U126=0,0,IF(F126&gt;G126,3,IF(F126=G126,1,0)))</f>
        <v>3</v>
      </c>
      <c r="J126" s="44">
        <f ca="1">IF(U126=0,0,IF(G126&gt;F126,3,IF(G126=F126,1,0)))</f>
        <v>0</v>
      </c>
      <c r="U126" s="44">
        <f ca="1">VLOOKUP(C126,Quicktipp!$B$3:$L$48,11,0)</f>
        <v>18</v>
      </c>
    </row>
    <row r="127" spans="2:24" x14ac:dyDescent="0.35">
      <c r="C127" s="124">
        <v>13</v>
      </c>
      <c r="D127" s="44" t="str">
        <f>VLOOKUP(C127,'Gen-Tab_Quick'!$G$3:$I$55,2,0)</f>
        <v>Deutschland</v>
      </c>
      <c r="E127" s="44" t="str">
        <f>VLOOKUP(C127,'Gen-Tab_Quick'!$G$3:$I$55,3,0)</f>
        <v>Ungarn</v>
      </c>
      <c r="F127" s="44">
        <f ca="1">IF(U127=0,0,VLOOKUP(C127,Quicktipp!$B$2:$I$48,6,0))</f>
        <v>5</v>
      </c>
      <c r="G127" s="44">
        <f ca="1">IF(U127=0,0,VLOOKUP(C127,Quicktipp!$B$2:$I$48,8,0))</f>
        <v>4</v>
      </c>
      <c r="I127" s="44">
        <f ca="1">IF(U127=0,0,IF(F127&gt;G127,3,IF(F127=G127,1,0)))</f>
        <v>3</v>
      </c>
      <c r="J127" s="44">
        <f ca="1">IF(U127=0,0,IF(G127&gt;F127,3,IF(G127=F127,1,0)))</f>
        <v>0</v>
      </c>
      <c r="U127" s="44">
        <f ca="1">VLOOKUP(C127,Quicktipp!$B$3:$L$48,11,0)</f>
        <v>30</v>
      </c>
    </row>
    <row r="128" spans="2:24" x14ac:dyDescent="0.35">
      <c r="C128" s="124">
        <v>14</v>
      </c>
      <c r="D128" s="44" t="str">
        <f>VLOOKUP(C128,'Gen-Tab_Quick'!$G$3:$I$55,2,0)</f>
        <v>Schottland</v>
      </c>
      <c r="E128" s="44" t="str">
        <f>VLOOKUP(C128,'Gen-Tab_Quick'!$G$3:$I$55,3,0)</f>
        <v>Schweiz</v>
      </c>
      <c r="F128" s="44">
        <f ca="1">IF(U128=0,0,VLOOKUP(C128,Quicktipp!$B$2:$I$48,6,0))</f>
        <v>6</v>
      </c>
      <c r="G128" s="44">
        <f ca="1">IF(U128=0,0,VLOOKUP(C128,Quicktipp!$B$2:$I$48,8,0))</f>
        <v>4</v>
      </c>
      <c r="I128" s="44">
        <f ca="1">IF(U128=0,0,IF(F128&gt;G128,3,IF(F128=G128,1,0)))</f>
        <v>3</v>
      </c>
      <c r="J128" s="44">
        <f ca="1">IF(U128=0,0,IF(G128&gt;F128,3,IF(G128=F128,1,0)))</f>
        <v>0</v>
      </c>
      <c r="U128" s="44">
        <f ca="1">VLOOKUP(C128,Quicktipp!$B$3:$L$48,11,0)</f>
        <v>41</v>
      </c>
      <c r="V128" s="44">
        <f ca="1">IF(OR(U125=0,U126=0,U127=0,U128=0),0,1)</f>
        <v>1</v>
      </c>
    </row>
    <row r="130" spans="3:21" x14ac:dyDescent="0.35">
      <c r="C130" s="124">
        <v>25</v>
      </c>
      <c r="D130" s="44" t="str">
        <f>VLOOKUP(C130,'Gen-Tab_Quick'!$G$3:$I$55,2,0)</f>
        <v>Schweiz</v>
      </c>
      <c r="E130" s="44" t="str">
        <f>VLOOKUP(C130,'Gen-Tab_Quick'!$G$3:$I$55,3,0)</f>
        <v>Deutschland</v>
      </c>
      <c r="F130" s="44">
        <f ca="1">IF(VLOOKUP(D130,$C$120:$I$123,7,0)=VLOOKUP(E130,$C$120:$I$123,7,0),1,0)</f>
        <v>0</v>
      </c>
      <c r="G130" s="44">
        <f ca="1">IF(VLOOKUP(D130,$C$120:$I$123,6,0)=VLOOKUP(E130,$C$120:$I$123,6,0),1,0)</f>
        <v>0</v>
      </c>
      <c r="H130" s="44">
        <f ca="1">IF(VLOOKUP(D130,$C$120:$I$123,4,0)=VLOOKUP(E130,$C$120:$I$123,4,0),1,0)</f>
        <v>0</v>
      </c>
      <c r="I130" s="44">
        <f ca="1">SUM(F130:H130)</f>
        <v>0</v>
      </c>
      <c r="J130" s="115" t="str">
        <f ca="1">IF(U130=0,"nein",IF(I130=3,"ja","nein"))</f>
        <v>nein</v>
      </c>
      <c r="K130" s="44">
        <f ca="1">IF(U130=0,0,VLOOKUP(C130,Quicktipp!$B$2:$I$48,6,0))</f>
        <v>0</v>
      </c>
      <c r="L130" s="44">
        <f ca="1">IF(U130=0,0,VLOOKUP(C130,Quicktipp!$B$2:$I$48,8,0))</f>
        <v>1</v>
      </c>
      <c r="M130" s="115" t="str">
        <f ca="1">IF(K130=L130,"ja","nein")</f>
        <v>nein</v>
      </c>
      <c r="N130" s="115" t="str">
        <f>IF(OR(VLOOKUP(D130,'Gruppen-Tabellen'!F3:J6,5,0)=VLOOKUP(D131,'Gruppen-Tabellen'!F3:J6,5,0),VLOOKUP(D130,'Gruppen-Tabellen'!F3:J6,5,0)=VLOOKUP(E131,'Gruppen-Tabellen'!F3:J6,5,0)),"nein","ja")</f>
        <v>nein</v>
      </c>
      <c r="P130" s="115" t="str">
        <f ca="1">IF(V128=0,"nein",IF(AND(J130="ja",M130="ja",N130="ja"),"ja","nein"))</f>
        <v>nein</v>
      </c>
      <c r="Q130" s="46">
        <f ca="1">IF(P130="ja",VLOOKUP(C130,Quicktipp!B$2:R$99,16,0),0)</f>
        <v>0</v>
      </c>
      <c r="R130" s="44" t="str">
        <f ca="1">IF(V128=0,0,IF(Q130=1,D130,IF(Q130=2,E130,D130)))</f>
        <v>Schweiz</v>
      </c>
      <c r="S130" s="44">
        <f ca="1">IF(V128=0,0,IF(AND(P130="ja",Q130&gt;0),0.72,IF(AND(P130="ja",Q130=0),"Fehler",0)))</f>
        <v>0</v>
      </c>
      <c r="U130" s="44">
        <f ca="1">VLOOKUP(C130,Quicktipp!$B$3:$L$48,11,0)</f>
        <v>3</v>
      </c>
    </row>
    <row r="131" spans="3:21" x14ac:dyDescent="0.35">
      <c r="C131" s="124">
        <v>26</v>
      </c>
      <c r="D131" s="44" t="str">
        <f>VLOOKUP(C131,'Gen-Tab_Quick'!$G$3:$I$55,2,0)</f>
        <v>Schottland</v>
      </c>
      <c r="E131" s="44" t="str">
        <f>VLOOKUP(C131,'Gen-Tab_Quick'!$G$3:$I$55,3,0)</f>
        <v>Ungarn</v>
      </c>
      <c r="F131" s="44">
        <f ca="1">IF(VLOOKUP(D131,$C$120:$I$123,7,0)=VLOOKUP(E131,$C$120:$I$123,7,0),1,0)</f>
        <v>0</v>
      </c>
      <c r="G131" s="44">
        <f ca="1">IF(VLOOKUP(D131,$C$120:$I$123,6,0)=VLOOKUP(E131,$C$120:$I$123,6,0),1,0)</f>
        <v>0</v>
      </c>
      <c r="H131" s="44">
        <f ca="1">IF(VLOOKUP(D131,$C$120:$I$123,4,0)=VLOOKUP(E131,$C$120:$I$123,4,0),1,0)</f>
        <v>0</v>
      </c>
      <c r="I131" s="44">
        <f ca="1">SUM(F131:H131)</f>
        <v>0</v>
      </c>
      <c r="J131" s="115" t="str">
        <f ca="1">IF(U131=0,"nein",IF(I131=3,"ja","nein"))</f>
        <v>nein</v>
      </c>
      <c r="K131" s="44">
        <f ca="1">IF(U131=0,0,VLOOKUP(C131,Quicktipp!$B$2:$I$48,6,0))</f>
        <v>1</v>
      </c>
      <c r="L131" s="44">
        <f ca="1">IF(U131=0,0,VLOOKUP(C131,Quicktipp!$B$2:$I$48,8,0))</f>
        <v>3</v>
      </c>
      <c r="M131" s="115" t="str">
        <f ca="1">IF(K131=L131,"ja","nein")</f>
        <v>nein</v>
      </c>
      <c r="N131" s="115" t="str">
        <f>IF(OR(VLOOKUP(D131,'Gruppen-Tabellen'!F3:J6,5,0)=VLOOKUP(D130,'Gruppen-Tabellen'!F3:J6,5,0),VLOOKUP(D131,'Gruppen-Tabellen'!F3:J6,5,0)=VLOOKUP(E130,'Gruppen-Tabellen'!F3:J6,5,0)),"nein","ja")</f>
        <v>nein</v>
      </c>
      <c r="P131" s="115" t="str">
        <f ca="1">IF(V128=0,"nein",IF(AND(J131="ja",M131="ja",N131="ja"),"ja","nein"))</f>
        <v>nein</v>
      </c>
      <c r="Q131" s="46">
        <f ca="1">IF(P131="ja",VLOOKUP(C131,Quicktipp!B$2:R$99,16,0),0)</f>
        <v>0</v>
      </c>
      <c r="R131" s="44" t="str">
        <f ca="1">IF(V128=0,0,IF(Q131=1,D131,IF(Q131=2,E131,D131)))</f>
        <v>Schottland</v>
      </c>
      <c r="S131" s="44">
        <f ca="1">IF(V128=0,0,IF(AND(P131="ja",Q131&gt;0),0.72,IF(AND(P131="ja",Q131=0),"Fehler",0)))</f>
        <v>0</v>
      </c>
      <c r="U131" s="44">
        <f ca="1">VLOOKUP(C131,Quicktipp!$B$3:$L$48,11,0)</f>
        <v>14</v>
      </c>
    </row>
    <row r="132" spans="3:21" x14ac:dyDescent="0.35">
      <c r="R132" s="44" t="str">
        <f ca="1">IF(V128=0,0,IF(R130=D130,E130,IF(R130=E130,D130,0)))</f>
        <v>Deutschland</v>
      </c>
      <c r="S132" s="44">
        <f ca="1">IF(V128=0,0,IF(AND(P130="ja",Q130&gt;0),0.36,IF(AND(P130="ja",Q130=0),"Fehler",0)))</f>
        <v>0</v>
      </c>
    </row>
    <row r="133" spans="3:21" x14ac:dyDescent="0.35">
      <c r="R133" s="44" t="str">
        <f ca="1">IF(V128=0,0,IF(R131=D131,E131,IF(R131=E131,D131,0)))</f>
        <v>Ungarn</v>
      </c>
      <c r="S133" s="44">
        <f ca="1">IF(V128=0,0,IF(AND(P131="ja",Q131&gt;0),0.36,IF(AND(P131="ja",Q131=0),"Fehler",0)))</f>
        <v>0</v>
      </c>
    </row>
  </sheetData>
  <conditionalFormatting sqref="V119:X119">
    <cfRule type="expression" dxfId="10"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9F4C-EF33-4CAE-A533-F4CE0A1F9D38}">
  <sheetPr codeName="Tabelle3"/>
  <dimension ref="A1:O137"/>
  <sheetViews>
    <sheetView topLeftCell="A101" workbookViewId="0">
      <selection activeCell="D37" sqref="D37"/>
    </sheetView>
  </sheetViews>
  <sheetFormatPr baseColWidth="10" defaultColWidth="11" defaultRowHeight="14.25" x14ac:dyDescent="0.45"/>
  <cols>
    <col min="1" max="1" width="11" style="407"/>
    <col min="2" max="3" width="17.6875" style="408" customWidth="1"/>
    <col min="4" max="4" width="26.1875" style="408" customWidth="1"/>
    <col min="5" max="5" width="7.875" style="408" customWidth="1"/>
    <col min="6" max="6" width="7.625" style="408" customWidth="1"/>
    <col min="7" max="8" width="7.625" style="416" customWidth="1"/>
    <col min="9" max="10" width="11" style="407"/>
    <col min="11" max="11" width="18.125" style="407" customWidth="1"/>
    <col min="12" max="13" width="18.125" style="408" customWidth="1"/>
    <col min="14" max="14" width="41" style="414" customWidth="1"/>
    <col min="15" max="15" width="11.1875" customWidth="1"/>
    <col min="16" max="16384" width="11" style="408"/>
  </cols>
  <sheetData>
    <row r="1" spans="1:15" s="403" customFormat="1" ht="37.5" customHeight="1" x14ac:dyDescent="0.35">
      <c r="A1" s="401" t="s">
        <v>681</v>
      </c>
      <c r="B1" s="401" t="s">
        <v>682</v>
      </c>
      <c r="C1" s="401" t="s">
        <v>157</v>
      </c>
      <c r="D1" s="401" t="s">
        <v>1026</v>
      </c>
      <c r="E1" s="401" t="s">
        <v>683</v>
      </c>
      <c r="F1" s="401" t="s">
        <v>684</v>
      </c>
      <c r="G1" s="401"/>
      <c r="H1" s="401" t="s">
        <v>418</v>
      </c>
      <c r="I1" s="401" t="s">
        <v>685</v>
      </c>
      <c r="J1" s="401" t="s">
        <v>686</v>
      </c>
      <c r="K1" s="402" t="s">
        <v>687</v>
      </c>
      <c r="L1" s="401" t="s">
        <v>688</v>
      </c>
      <c r="M1" s="401" t="s">
        <v>689</v>
      </c>
      <c r="N1" s="401" t="s">
        <v>690</v>
      </c>
    </row>
    <row r="2" spans="1:15" s="403" customFormat="1" ht="18" customHeight="1" x14ac:dyDescent="0.35">
      <c r="A2" s="404"/>
      <c r="B2" s="404"/>
      <c r="C2" s="404"/>
      <c r="D2" s="404"/>
      <c r="E2" s="404"/>
      <c r="F2" s="404"/>
      <c r="G2" s="404"/>
      <c r="H2" s="404"/>
      <c r="I2" s="405">
        <f>COUNTIF(I3:I999,"ja")</f>
        <v>0</v>
      </c>
      <c r="J2" s="405">
        <f>COUNTIF(J3:J999,"ja")</f>
        <v>0</v>
      </c>
      <c r="K2" s="405"/>
      <c r="L2" s="405"/>
      <c r="M2" s="404"/>
      <c r="N2" s="406"/>
    </row>
    <row r="3" spans="1:15" x14ac:dyDescent="0.45">
      <c r="A3" s="407">
        <v>1</v>
      </c>
      <c r="B3" s="408" t="s">
        <v>691</v>
      </c>
      <c r="C3" s="408" t="s">
        <v>692</v>
      </c>
      <c r="D3" s="408" t="str">
        <f t="shared" ref="D3:D34" si="0">CONCATENATE(B3," ",C3)</f>
        <v>Ahornegger Hartwig</v>
      </c>
      <c r="E3" s="408" t="s">
        <v>693</v>
      </c>
      <c r="F3" s="408" t="s">
        <v>694</v>
      </c>
      <c r="G3" s="416">
        <f>IF(AND(D3='1'!$H$8,Teilnehmer_2018!H3&gt;0),1,0)</f>
        <v>0</v>
      </c>
      <c r="H3" s="416">
        <v>40</v>
      </c>
      <c r="K3" s="407" t="s">
        <v>695</v>
      </c>
      <c r="N3" s="409"/>
      <c r="O3" s="408"/>
    </row>
    <row r="4" spans="1:15" x14ac:dyDescent="0.45">
      <c r="A4" s="407">
        <v>2</v>
      </c>
      <c r="B4" s="408" t="s">
        <v>696</v>
      </c>
      <c r="C4" s="408" t="s">
        <v>697</v>
      </c>
      <c r="D4" s="408" t="str">
        <f t="shared" si="0"/>
        <v>Angerer Eduard</v>
      </c>
      <c r="E4" s="408" t="s">
        <v>698</v>
      </c>
      <c r="F4" s="408" t="s">
        <v>694</v>
      </c>
      <c r="G4" s="416">
        <f>IF(AND(D4='1'!$H$8,Teilnehmer_2018!H4&gt;0),1,0)</f>
        <v>0</v>
      </c>
      <c r="H4" s="416">
        <v>61</v>
      </c>
      <c r="K4" s="407" t="s">
        <v>699</v>
      </c>
      <c r="N4" s="409" t="s">
        <v>700</v>
      </c>
      <c r="O4" s="408"/>
    </row>
    <row r="5" spans="1:15" x14ac:dyDescent="0.45">
      <c r="A5" s="407">
        <v>3</v>
      </c>
      <c r="B5" s="408" t="s">
        <v>701</v>
      </c>
      <c r="C5" s="408" t="s">
        <v>702</v>
      </c>
      <c r="D5" s="408" t="str">
        <f t="shared" si="0"/>
        <v>Bachler Gernot</v>
      </c>
      <c r="F5" s="408" t="s">
        <v>694</v>
      </c>
      <c r="G5" s="416">
        <f>IF(AND(D5='1'!$H$8,Teilnehmer_2018!H5&gt;0),1,0)</f>
        <v>0</v>
      </c>
      <c r="H5" s="416">
        <v>37</v>
      </c>
      <c r="K5" s="407" t="s">
        <v>703</v>
      </c>
      <c r="L5" s="407" t="s">
        <v>704</v>
      </c>
      <c r="M5" s="407"/>
      <c r="N5" s="409" t="s">
        <v>705</v>
      </c>
      <c r="O5" s="408"/>
    </row>
    <row r="6" spans="1:15" x14ac:dyDescent="0.45">
      <c r="A6" s="407">
        <v>4</v>
      </c>
      <c r="B6" s="408" t="s">
        <v>706</v>
      </c>
      <c r="C6" s="408" t="s">
        <v>707</v>
      </c>
      <c r="D6" s="408" t="str">
        <f t="shared" si="0"/>
        <v>Bari Alexander</v>
      </c>
      <c r="E6" s="408" t="s">
        <v>708</v>
      </c>
      <c r="F6" s="408" t="s">
        <v>694</v>
      </c>
      <c r="G6" s="416">
        <f>IF(AND(D6='1'!$H$8,Teilnehmer_2018!H6&gt;0),1,0)</f>
        <v>0</v>
      </c>
      <c r="H6" s="416">
        <v>42</v>
      </c>
      <c r="K6" s="407" t="s">
        <v>709</v>
      </c>
      <c r="N6" s="409" t="s">
        <v>710</v>
      </c>
      <c r="O6" s="408"/>
    </row>
    <row r="7" spans="1:15" x14ac:dyDescent="0.45">
      <c r="A7" s="407">
        <v>5</v>
      </c>
      <c r="B7" s="408" t="s">
        <v>711</v>
      </c>
      <c r="C7" s="408" t="s">
        <v>712</v>
      </c>
      <c r="D7" s="408" t="str">
        <f t="shared" si="0"/>
        <v>Bauhofer Roland</v>
      </c>
      <c r="F7" s="408" t="s">
        <v>694</v>
      </c>
      <c r="G7" s="416">
        <f>IF(AND(D7='1'!$H$8,Teilnehmer_2018!H7&gt;0),1,0)</f>
        <v>0</v>
      </c>
      <c r="H7" s="416">
        <v>50</v>
      </c>
      <c r="K7" s="407" t="s">
        <v>709</v>
      </c>
      <c r="N7" s="409" t="s">
        <v>713</v>
      </c>
      <c r="O7" s="408"/>
    </row>
    <row r="8" spans="1:15" x14ac:dyDescent="0.45">
      <c r="A8" s="407">
        <v>6</v>
      </c>
      <c r="B8" s="408" t="s">
        <v>714</v>
      </c>
      <c r="C8" s="408" t="s">
        <v>715</v>
      </c>
      <c r="D8" s="408" t="str">
        <f t="shared" si="0"/>
        <v>Benesch Markus</v>
      </c>
      <c r="F8" s="408" t="s">
        <v>694</v>
      </c>
      <c r="G8" s="416">
        <f>IF(AND(D8='1'!$H$8,Teilnehmer_2018!H8&gt;0),1,0)</f>
        <v>0</v>
      </c>
      <c r="H8" s="416">
        <v>50</v>
      </c>
      <c r="K8" s="407" t="s">
        <v>709</v>
      </c>
      <c r="N8" s="409" t="s">
        <v>716</v>
      </c>
      <c r="O8" s="408"/>
    </row>
    <row r="9" spans="1:15" x14ac:dyDescent="0.45">
      <c r="A9" s="407">
        <v>7</v>
      </c>
      <c r="B9" s="408" t="s">
        <v>717</v>
      </c>
      <c r="C9" s="408" t="s">
        <v>718</v>
      </c>
      <c r="D9" s="408" t="str">
        <f t="shared" si="0"/>
        <v>Biely Nikolaus</v>
      </c>
      <c r="F9" s="408" t="s">
        <v>694</v>
      </c>
      <c r="G9" s="416">
        <f>IF(AND(D9='1'!$H$8,Teilnehmer_2018!H9&gt;0),1,0)</f>
        <v>0</v>
      </c>
      <c r="H9" s="416">
        <v>49</v>
      </c>
      <c r="K9" s="407" t="s">
        <v>719</v>
      </c>
      <c r="L9" s="407" t="s">
        <v>709</v>
      </c>
      <c r="M9" s="407"/>
      <c r="N9" s="409" t="s">
        <v>720</v>
      </c>
      <c r="O9" s="408"/>
    </row>
    <row r="10" spans="1:15" x14ac:dyDescent="0.45">
      <c r="A10" s="407">
        <v>8</v>
      </c>
      <c r="B10" s="408" t="s">
        <v>721</v>
      </c>
      <c r="C10" s="408" t="s">
        <v>722</v>
      </c>
      <c r="D10" s="408" t="str">
        <f t="shared" si="0"/>
        <v>Böhm Olivera</v>
      </c>
      <c r="E10" s="408" t="s">
        <v>723</v>
      </c>
      <c r="F10" s="408" t="s">
        <v>724</v>
      </c>
      <c r="G10" s="416">
        <f>IF(AND(D10='1'!$H$8,Teilnehmer_2018!H10&gt;0),1,0)</f>
        <v>0</v>
      </c>
      <c r="H10" s="416">
        <v>48</v>
      </c>
      <c r="K10" s="407" t="s">
        <v>695</v>
      </c>
      <c r="N10" s="409" t="s">
        <v>725</v>
      </c>
      <c r="O10" s="408"/>
    </row>
    <row r="11" spans="1:15" x14ac:dyDescent="0.45">
      <c r="A11" s="407">
        <v>9</v>
      </c>
      <c r="B11" s="408" t="s">
        <v>726</v>
      </c>
      <c r="C11" s="408" t="s">
        <v>727</v>
      </c>
      <c r="D11" s="408" t="str">
        <f t="shared" si="0"/>
        <v>Bortenschlager Rainer</v>
      </c>
      <c r="F11" s="408" t="s">
        <v>694</v>
      </c>
      <c r="G11" s="416">
        <f>IF(AND(D11='1'!$H$8,Teilnehmer_2018!H11&gt;0),1,0)</f>
        <v>0</v>
      </c>
      <c r="H11" s="416">
        <v>46</v>
      </c>
      <c r="K11" s="407" t="s">
        <v>703</v>
      </c>
      <c r="L11" s="407" t="s">
        <v>704</v>
      </c>
      <c r="M11" s="407"/>
      <c r="N11" s="409" t="s">
        <v>728</v>
      </c>
      <c r="O11" s="408"/>
    </row>
    <row r="12" spans="1:15" x14ac:dyDescent="0.45">
      <c r="A12" s="407">
        <v>10</v>
      </c>
      <c r="B12" s="408" t="s">
        <v>729</v>
      </c>
      <c r="C12" s="408" t="s">
        <v>730</v>
      </c>
      <c r="D12" s="408" t="str">
        <f t="shared" si="0"/>
        <v>Brockmann Olaf</v>
      </c>
      <c r="F12" s="408" t="s">
        <v>694</v>
      </c>
      <c r="G12" s="416">
        <f>IF(AND(D12='1'!$H$8,Teilnehmer_2018!H12&gt;0),1,0)</f>
        <v>0</v>
      </c>
      <c r="H12" s="416">
        <v>70</v>
      </c>
      <c r="K12" s="407" t="s">
        <v>704</v>
      </c>
      <c r="N12" s="409" t="s">
        <v>731</v>
      </c>
      <c r="O12" s="408"/>
    </row>
    <row r="13" spans="1:15" x14ac:dyDescent="0.45">
      <c r="A13" s="407">
        <v>11</v>
      </c>
      <c r="B13" s="408" t="s">
        <v>732</v>
      </c>
      <c r="C13" s="408" t="s">
        <v>733</v>
      </c>
      <c r="D13" s="408" t="str">
        <f t="shared" si="0"/>
        <v>Capella Flip</v>
      </c>
      <c r="F13" s="408" t="s">
        <v>694</v>
      </c>
      <c r="G13" s="416">
        <f>IF(AND(D13='1'!$H$8,Teilnehmer_2018!H13&gt;0),1,0)</f>
        <v>0</v>
      </c>
      <c r="H13" s="416">
        <v>48</v>
      </c>
      <c r="K13" s="407" t="s">
        <v>734</v>
      </c>
      <c r="N13" s="409" t="s">
        <v>735</v>
      </c>
      <c r="O13" s="408"/>
    </row>
    <row r="14" spans="1:15" x14ac:dyDescent="0.45">
      <c r="A14" s="407">
        <v>12</v>
      </c>
      <c r="B14" s="408" t="s">
        <v>736</v>
      </c>
      <c r="C14" s="408" t="s">
        <v>712</v>
      </c>
      <c r="D14" s="408" t="str">
        <f t="shared" si="0"/>
        <v>Divos Roland</v>
      </c>
      <c r="F14" s="408" t="s">
        <v>694</v>
      </c>
      <c r="G14" s="416">
        <f>IF(AND(D14='1'!$H$8,Teilnehmer_2018!H14&gt;0),1,0)</f>
        <v>0</v>
      </c>
      <c r="H14" s="416">
        <v>45</v>
      </c>
      <c r="K14" s="407" t="s">
        <v>709</v>
      </c>
      <c r="N14" s="409" t="s">
        <v>737</v>
      </c>
      <c r="O14" s="408"/>
    </row>
    <row r="15" spans="1:15" x14ac:dyDescent="0.45">
      <c r="A15" s="407">
        <v>13</v>
      </c>
      <c r="B15" s="408" t="s">
        <v>738</v>
      </c>
      <c r="C15" s="408" t="s">
        <v>739</v>
      </c>
      <c r="D15" s="408" t="str">
        <f t="shared" si="0"/>
        <v>Domingo Stephanie-Joy</v>
      </c>
      <c r="F15" s="408" t="s">
        <v>724</v>
      </c>
      <c r="G15" s="416">
        <f>IF(AND(D15='1'!$H$8,Teilnehmer_2018!H15&gt;0),1,0)</f>
        <v>0</v>
      </c>
      <c r="H15" s="416">
        <v>40</v>
      </c>
      <c r="K15" s="407" t="s">
        <v>734</v>
      </c>
      <c r="N15" s="410" t="s">
        <v>740</v>
      </c>
      <c r="O15" s="408"/>
    </row>
    <row r="16" spans="1:15" x14ac:dyDescent="0.45">
      <c r="A16" s="407">
        <v>14</v>
      </c>
      <c r="B16" s="408" t="s">
        <v>741</v>
      </c>
      <c r="C16" s="408" t="s">
        <v>742</v>
      </c>
      <c r="D16" s="408" t="str">
        <f t="shared" si="0"/>
        <v>Dorner Stefan</v>
      </c>
      <c r="F16" s="408" t="s">
        <v>694</v>
      </c>
      <c r="G16" s="416">
        <f>IF(AND(D16='1'!$H$8,Teilnehmer_2018!H16&gt;0),1,0)</f>
        <v>0</v>
      </c>
      <c r="H16" s="416">
        <v>48</v>
      </c>
      <c r="K16" s="407" t="s">
        <v>699</v>
      </c>
      <c r="L16" s="407" t="s">
        <v>695</v>
      </c>
      <c r="M16" s="407"/>
      <c r="N16" s="409" t="s">
        <v>743</v>
      </c>
      <c r="O16" s="408"/>
    </row>
    <row r="17" spans="1:15" x14ac:dyDescent="0.45">
      <c r="A17" s="407">
        <v>15</v>
      </c>
      <c r="B17" s="408" t="s">
        <v>744</v>
      </c>
      <c r="C17" s="408" t="s">
        <v>745</v>
      </c>
      <c r="D17" s="408" t="str">
        <f t="shared" si="0"/>
        <v>Drapela Johannes</v>
      </c>
      <c r="F17" s="408" t="s">
        <v>694</v>
      </c>
      <c r="G17" s="416">
        <f>IF(AND(D17='1'!$H$8,Teilnehmer_2018!H17&gt;0),1,0)</f>
        <v>0</v>
      </c>
      <c r="H17" s="416">
        <v>41</v>
      </c>
      <c r="K17" s="407" t="s">
        <v>734</v>
      </c>
      <c r="N17" s="409" t="s">
        <v>746</v>
      </c>
      <c r="O17" s="408"/>
    </row>
    <row r="18" spans="1:15" x14ac:dyDescent="0.45">
      <c r="A18" s="407">
        <v>16</v>
      </c>
      <c r="B18" s="408" t="s">
        <v>747</v>
      </c>
      <c r="C18" s="408" t="s">
        <v>748</v>
      </c>
      <c r="D18" s="408" t="str">
        <f t="shared" si="0"/>
        <v>Eckert Marion</v>
      </c>
      <c r="F18" s="408" t="s">
        <v>724</v>
      </c>
      <c r="G18" s="416">
        <f>IF(AND(D18='1'!$H$8,Teilnehmer_2018!H18&gt;0),1,0)</f>
        <v>0</v>
      </c>
      <c r="H18" s="416">
        <v>38</v>
      </c>
      <c r="K18" s="407" t="s">
        <v>749</v>
      </c>
      <c r="N18" s="409" t="s">
        <v>750</v>
      </c>
      <c r="O18" s="408"/>
    </row>
    <row r="19" spans="1:15" x14ac:dyDescent="0.45">
      <c r="A19" s="407">
        <v>17</v>
      </c>
      <c r="B19" s="408" t="s">
        <v>751</v>
      </c>
      <c r="C19" s="408" t="s">
        <v>752</v>
      </c>
      <c r="D19" s="408" t="str">
        <f t="shared" si="0"/>
        <v>Egger Bernhard</v>
      </c>
      <c r="F19" s="408" t="s">
        <v>694</v>
      </c>
      <c r="G19" s="416">
        <f>IF(AND(D19='1'!$H$8,Teilnehmer_2018!H19&gt;0),1,0)</f>
        <v>0</v>
      </c>
      <c r="H19" s="416">
        <v>40</v>
      </c>
      <c r="K19" s="407" t="s">
        <v>734</v>
      </c>
      <c r="N19" s="409" t="s">
        <v>753</v>
      </c>
      <c r="O19" s="408"/>
    </row>
    <row r="20" spans="1:15" x14ac:dyDescent="0.45">
      <c r="A20" s="407">
        <v>18</v>
      </c>
      <c r="B20" s="408" t="s">
        <v>754</v>
      </c>
      <c r="C20" s="408" t="s">
        <v>755</v>
      </c>
      <c r="D20" s="408" t="str">
        <f t="shared" si="0"/>
        <v>Enderle Gerald</v>
      </c>
      <c r="E20" s="408" t="s">
        <v>756</v>
      </c>
      <c r="F20" s="408" t="s">
        <v>694</v>
      </c>
      <c r="G20" s="416">
        <f>IF(AND(D20='1'!$H$8,Teilnehmer_2018!H20&gt;0),1,0)</f>
        <v>0</v>
      </c>
      <c r="H20" s="416">
        <v>52</v>
      </c>
      <c r="K20" s="407" t="s">
        <v>709</v>
      </c>
      <c r="N20" s="409" t="s">
        <v>757</v>
      </c>
      <c r="O20" s="408"/>
    </row>
    <row r="21" spans="1:15" x14ac:dyDescent="0.45">
      <c r="A21" s="407">
        <v>19</v>
      </c>
      <c r="B21" s="408" t="s">
        <v>758</v>
      </c>
      <c r="C21" s="408" t="s">
        <v>759</v>
      </c>
      <c r="D21" s="408" t="str">
        <f t="shared" si="0"/>
        <v>Esmaeilzadeh Ray</v>
      </c>
      <c r="F21" s="408" t="s">
        <v>694</v>
      </c>
      <c r="G21" s="416">
        <f>IF(AND(D21='1'!$H$8,Teilnehmer_2018!H21&gt;0),1,0)</f>
        <v>0</v>
      </c>
      <c r="H21" s="416">
        <v>42</v>
      </c>
      <c r="K21" s="407" t="s">
        <v>734</v>
      </c>
      <c r="N21" s="409" t="s">
        <v>760</v>
      </c>
      <c r="O21" s="408"/>
    </row>
    <row r="22" spans="1:15" x14ac:dyDescent="0.45">
      <c r="A22" s="407">
        <v>20</v>
      </c>
      <c r="B22" s="408" t="s">
        <v>761</v>
      </c>
      <c r="C22" s="408" t="s">
        <v>762</v>
      </c>
      <c r="D22" s="408" t="str">
        <f t="shared" si="0"/>
        <v>Farsky Clara</v>
      </c>
      <c r="E22" s="408" t="s">
        <v>693</v>
      </c>
      <c r="F22" s="408" t="s">
        <v>724</v>
      </c>
      <c r="G22" s="416">
        <f>IF(AND(D22='1'!$H$8,Teilnehmer_2018!H22&gt;0),1,0)</f>
        <v>0</v>
      </c>
      <c r="H22" s="416">
        <v>32</v>
      </c>
      <c r="K22" s="407" t="s">
        <v>763</v>
      </c>
      <c r="N22" s="409" t="s">
        <v>764</v>
      </c>
      <c r="O22" s="408"/>
    </row>
    <row r="23" spans="1:15" x14ac:dyDescent="0.45">
      <c r="A23" s="407">
        <v>21</v>
      </c>
      <c r="B23" s="408" t="s">
        <v>765</v>
      </c>
      <c r="C23" s="408" t="s">
        <v>766</v>
      </c>
      <c r="D23" s="408" t="str">
        <f t="shared" si="0"/>
        <v>Fassmann Walter</v>
      </c>
      <c r="F23" s="408" t="s">
        <v>694</v>
      </c>
      <c r="G23" s="416">
        <f>IF(AND(D23='1'!$H$8,Teilnehmer_2018!H23&gt;0),1,0)</f>
        <v>0</v>
      </c>
      <c r="H23" s="416">
        <v>51</v>
      </c>
      <c r="K23" s="407" t="s">
        <v>709</v>
      </c>
      <c r="N23" s="409" t="s">
        <v>767</v>
      </c>
      <c r="O23" s="408"/>
    </row>
    <row r="24" spans="1:15" x14ac:dyDescent="0.45">
      <c r="A24" s="407">
        <v>22</v>
      </c>
      <c r="B24" s="408" t="s">
        <v>768</v>
      </c>
      <c r="C24" s="408" t="s">
        <v>699</v>
      </c>
      <c r="D24" s="408" t="str">
        <f t="shared" si="0"/>
        <v>Fischer Gerhard</v>
      </c>
      <c r="E24" s="408" t="s">
        <v>698</v>
      </c>
      <c r="F24" s="408" t="s">
        <v>694</v>
      </c>
      <c r="G24" s="416">
        <f>IF(AND(D24='1'!$H$8,Teilnehmer_2018!H24&gt;0),1,0)</f>
        <v>0</v>
      </c>
      <c r="H24" s="416">
        <v>58</v>
      </c>
      <c r="K24" s="407" t="s">
        <v>695</v>
      </c>
      <c r="N24" s="409" t="s">
        <v>769</v>
      </c>
      <c r="O24" s="408"/>
    </row>
    <row r="25" spans="1:15" x14ac:dyDescent="0.45">
      <c r="A25" s="407">
        <v>23</v>
      </c>
      <c r="B25" s="408" t="s">
        <v>770</v>
      </c>
      <c r="C25" s="408" t="s">
        <v>771</v>
      </c>
      <c r="D25" s="408" t="str">
        <f t="shared" si="0"/>
        <v>Flores Sergio</v>
      </c>
      <c r="F25" s="408" t="s">
        <v>694</v>
      </c>
      <c r="G25" s="416">
        <f>IF(AND(D25='1'!$H$8,Teilnehmer_2018!H25&gt;0),1,0)</f>
        <v>0</v>
      </c>
      <c r="H25" s="416">
        <v>40</v>
      </c>
      <c r="K25" s="407" t="s">
        <v>709</v>
      </c>
      <c r="N25" s="409" t="s">
        <v>772</v>
      </c>
      <c r="O25" s="408"/>
    </row>
    <row r="26" spans="1:15" x14ac:dyDescent="0.45">
      <c r="A26" s="407">
        <v>24</v>
      </c>
      <c r="B26" s="408" t="s">
        <v>773</v>
      </c>
      <c r="C26" s="408" t="s">
        <v>774</v>
      </c>
      <c r="D26" s="408" t="str">
        <f t="shared" si="0"/>
        <v>Früchtl Rene</v>
      </c>
      <c r="F26" s="408" t="s">
        <v>694</v>
      </c>
      <c r="G26" s="416">
        <f>IF(AND(D26='1'!$H$8,Teilnehmer_2018!H26&gt;0),1,0)</f>
        <v>0</v>
      </c>
      <c r="H26" s="416">
        <v>61</v>
      </c>
      <c r="K26" s="407" t="s">
        <v>699</v>
      </c>
      <c r="L26" s="407" t="s">
        <v>695</v>
      </c>
      <c r="M26" s="407"/>
      <c r="N26" s="409" t="s">
        <v>775</v>
      </c>
      <c r="O26" s="408"/>
    </row>
    <row r="27" spans="1:15" x14ac:dyDescent="0.45">
      <c r="A27" s="407">
        <v>25</v>
      </c>
      <c r="B27" s="408" t="s">
        <v>776</v>
      </c>
      <c r="C27" s="408" t="s">
        <v>777</v>
      </c>
      <c r="D27" s="408" t="str">
        <f t="shared" si="0"/>
        <v>Führer Axel</v>
      </c>
      <c r="F27" s="408" t="s">
        <v>694</v>
      </c>
      <c r="G27" s="416">
        <f>IF(AND(D27='1'!$H$8,Teilnehmer_2018!H27&gt;0),1,0)</f>
        <v>0</v>
      </c>
      <c r="H27" s="416">
        <v>37</v>
      </c>
      <c r="K27" s="407" t="s">
        <v>703</v>
      </c>
      <c r="N27" s="409" t="s">
        <v>778</v>
      </c>
      <c r="O27" s="408"/>
    </row>
    <row r="28" spans="1:15" x14ac:dyDescent="0.45">
      <c r="A28" s="407">
        <v>26</v>
      </c>
      <c r="B28" s="408" t="s">
        <v>779</v>
      </c>
      <c r="C28" s="408" t="s">
        <v>780</v>
      </c>
      <c r="D28" s="408" t="str">
        <f t="shared" si="0"/>
        <v>Gabner Robert</v>
      </c>
      <c r="F28" s="408" t="s">
        <v>694</v>
      </c>
      <c r="G28" s="416">
        <f>IF(AND(D28='1'!$H$8,Teilnehmer_2018!H28&gt;0),1,0)</f>
        <v>0</v>
      </c>
      <c r="H28" s="416">
        <v>35</v>
      </c>
      <c r="K28" s="407" t="s">
        <v>734</v>
      </c>
      <c r="N28" s="409" t="s">
        <v>781</v>
      </c>
      <c r="O28" s="408"/>
    </row>
    <row r="29" spans="1:15" x14ac:dyDescent="0.45">
      <c r="A29" s="407">
        <v>27</v>
      </c>
      <c r="B29" s="408" t="s">
        <v>782</v>
      </c>
      <c r="C29" s="408" t="s">
        <v>783</v>
      </c>
      <c r="D29" s="408" t="str">
        <f t="shared" si="0"/>
        <v>Gansterer Manfred</v>
      </c>
      <c r="F29" s="408" t="s">
        <v>694</v>
      </c>
      <c r="G29" s="416">
        <f>IF(AND(D29='1'!$H$8,Teilnehmer_2018!H29&gt;0),1,0)</f>
        <v>0</v>
      </c>
      <c r="H29" s="416">
        <v>52</v>
      </c>
      <c r="K29" s="407" t="s">
        <v>709</v>
      </c>
      <c r="N29" s="409" t="s">
        <v>784</v>
      </c>
      <c r="O29" s="408"/>
    </row>
    <row r="30" spans="1:15" x14ac:dyDescent="0.45">
      <c r="A30" s="407">
        <v>28</v>
      </c>
      <c r="B30" s="408" t="s">
        <v>785</v>
      </c>
      <c r="C30" s="408" t="s">
        <v>786</v>
      </c>
      <c r="D30" s="408" t="str">
        <f t="shared" si="0"/>
        <v>Gesselbauer Michael</v>
      </c>
      <c r="F30" s="408" t="s">
        <v>694</v>
      </c>
      <c r="G30" s="416">
        <f>IF(AND(D30='1'!$H$8,Teilnehmer_2018!H30&gt;0),1,0)</f>
        <v>0</v>
      </c>
      <c r="H30" s="416">
        <v>45</v>
      </c>
      <c r="K30" s="407" t="s">
        <v>719</v>
      </c>
      <c r="N30" s="409" t="s">
        <v>787</v>
      </c>
      <c r="O30" s="408"/>
    </row>
    <row r="31" spans="1:15" x14ac:dyDescent="0.45">
      <c r="A31" s="407">
        <v>29</v>
      </c>
      <c r="B31" s="408" t="s">
        <v>788</v>
      </c>
      <c r="C31" s="408" t="s">
        <v>789</v>
      </c>
      <c r="D31" s="408" t="str">
        <f t="shared" si="0"/>
        <v>Gneist Christian</v>
      </c>
      <c r="F31" s="408" t="s">
        <v>694</v>
      </c>
      <c r="G31" s="416">
        <f>IF(AND(D31='1'!$H$8,Teilnehmer_2018!H31&gt;0),1,0)</f>
        <v>0</v>
      </c>
      <c r="H31" s="416">
        <v>43</v>
      </c>
      <c r="K31" s="407" t="s">
        <v>709</v>
      </c>
      <c r="N31" s="409" t="s">
        <v>790</v>
      </c>
      <c r="O31" s="408"/>
    </row>
    <row r="32" spans="1:15" x14ac:dyDescent="0.45">
      <c r="A32" s="407">
        <v>30</v>
      </c>
      <c r="B32" s="408" t="s">
        <v>791</v>
      </c>
      <c r="C32" s="408" t="s">
        <v>792</v>
      </c>
      <c r="D32" s="408" t="str">
        <f t="shared" si="0"/>
        <v>Griesl Erwin</v>
      </c>
      <c r="E32" s="408" t="s">
        <v>793</v>
      </c>
      <c r="F32" s="408" t="s">
        <v>694</v>
      </c>
      <c r="G32" s="416">
        <f>IF(AND(D32='1'!$H$8,Teilnehmer_2018!H32&gt;0),1,0)</f>
        <v>0</v>
      </c>
      <c r="H32" s="416">
        <v>59</v>
      </c>
      <c r="K32" s="407" t="s">
        <v>695</v>
      </c>
      <c r="N32" s="409" t="s">
        <v>794</v>
      </c>
      <c r="O32" s="408"/>
    </row>
    <row r="33" spans="1:15" x14ac:dyDescent="0.45">
      <c r="A33" s="407">
        <v>31</v>
      </c>
      <c r="B33" s="408" t="s">
        <v>795</v>
      </c>
      <c r="C33" s="408" t="s">
        <v>796</v>
      </c>
      <c r="D33" s="408" t="str">
        <f t="shared" si="0"/>
        <v>Gröger Florian</v>
      </c>
      <c r="F33" s="408" t="s">
        <v>694</v>
      </c>
      <c r="G33" s="416">
        <f>IF(AND(D33='1'!$H$8,Teilnehmer_2018!H33&gt;0),1,0)</f>
        <v>0</v>
      </c>
      <c r="H33" s="416">
        <v>42</v>
      </c>
      <c r="K33" s="407" t="s">
        <v>703</v>
      </c>
      <c r="L33" s="407" t="s">
        <v>704</v>
      </c>
      <c r="M33" s="407"/>
      <c r="N33" s="409" t="s">
        <v>797</v>
      </c>
      <c r="O33" s="408"/>
    </row>
    <row r="34" spans="1:15" x14ac:dyDescent="0.45">
      <c r="A34" s="407">
        <v>32</v>
      </c>
      <c r="B34" s="408" t="s">
        <v>798</v>
      </c>
      <c r="C34" s="408" t="s">
        <v>799</v>
      </c>
      <c r="D34" s="408" t="str">
        <f t="shared" si="0"/>
        <v>Hala Simon</v>
      </c>
      <c r="F34" s="408" t="s">
        <v>694</v>
      </c>
      <c r="G34" s="416">
        <f>IF(AND(D34='1'!$H$8,Teilnehmer_2018!H34&gt;0),1,0)</f>
        <v>0</v>
      </c>
      <c r="H34" s="416">
        <v>34</v>
      </c>
      <c r="K34" s="407" t="s">
        <v>734</v>
      </c>
      <c r="N34" s="409" t="s">
        <v>800</v>
      </c>
      <c r="O34" s="408"/>
    </row>
    <row r="35" spans="1:15" x14ac:dyDescent="0.45">
      <c r="A35" s="407">
        <v>33</v>
      </c>
      <c r="B35" s="408" t="s">
        <v>801</v>
      </c>
      <c r="C35" s="408" t="s">
        <v>802</v>
      </c>
      <c r="D35" s="408" t="str">
        <f t="shared" ref="D35:D66" si="1">CONCATENATE(B35," ",C35)</f>
        <v>Haller Erich</v>
      </c>
      <c r="E35" s="408" t="s">
        <v>803</v>
      </c>
      <c r="F35" s="408" t="s">
        <v>694</v>
      </c>
      <c r="G35" s="416">
        <f>IF(AND(D35='1'!$H$8,Teilnehmer_2018!H35&gt;0),1,0)</f>
        <v>0</v>
      </c>
      <c r="H35" s="416">
        <v>46</v>
      </c>
      <c r="K35" s="407" t="s">
        <v>709</v>
      </c>
      <c r="N35" s="409" t="s">
        <v>804</v>
      </c>
      <c r="O35" s="408"/>
    </row>
    <row r="36" spans="1:15" x14ac:dyDescent="0.45">
      <c r="A36" s="407">
        <v>34</v>
      </c>
      <c r="B36" s="408" t="s">
        <v>805</v>
      </c>
      <c r="C36" s="408" t="s">
        <v>806</v>
      </c>
      <c r="D36" s="408" t="str">
        <f t="shared" si="1"/>
        <v>Hobiger Matthias</v>
      </c>
      <c r="F36" s="408" t="s">
        <v>694</v>
      </c>
      <c r="G36" s="416">
        <f>IF(AND(D36='1'!$H$8,Teilnehmer_2018!H36&gt;0),1,0)</f>
        <v>0</v>
      </c>
      <c r="H36" s="416">
        <v>39</v>
      </c>
      <c r="K36" s="407" t="s">
        <v>734</v>
      </c>
      <c r="N36" s="409" t="s">
        <v>807</v>
      </c>
      <c r="O36" s="408"/>
    </row>
    <row r="37" spans="1:15" x14ac:dyDescent="0.45">
      <c r="A37" s="407">
        <v>35</v>
      </c>
      <c r="B37" s="408" t="s">
        <v>808</v>
      </c>
      <c r="C37" s="408" t="s">
        <v>809</v>
      </c>
      <c r="D37" s="408" t="str">
        <f t="shared" si="1"/>
        <v>Hochreiter Jakob</v>
      </c>
      <c r="F37" s="408" t="s">
        <v>694</v>
      </c>
      <c r="G37" s="416">
        <f>IF(AND(D37='1'!$H$8,Teilnehmer_2018!H37&gt;0),1,0)</f>
        <v>0</v>
      </c>
      <c r="H37" s="416">
        <v>31</v>
      </c>
      <c r="K37" s="407" t="s">
        <v>749</v>
      </c>
      <c r="N37" s="409" t="s">
        <v>810</v>
      </c>
      <c r="O37" s="408"/>
    </row>
    <row r="38" spans="1:15" x14ac:dyDescent="0.45">
      <c r="A38" s="407">
        <v>36</v>
      </c>
      <c r="B38" s="408" t="s">
        <v>811</v>
      </c>
      <c r="C38" s="408" t="s">
        <v>786</v>
      </c>
      <c r="D38" s="408" t="str">
        <f t="shared" si="1"/>
        <v>Hofegger Michael</v>
      </c>
      <c r="E38" s="408" t="s">
        <v>693</v>
      </c>
      <c r="F38" s="408" t="s">
        <v>694</v>
      </c>
      <c r="G38" s="416">
        <f>IF(AND(D38='1'!$H$8,Teilnehmer_2018!H38&gt;0),1,0)</f>
        <v>0</v>
      </c>
      <c r="H38" s="416">
        <v>42</v>
      </c>
      <c r="K38" s="407" t="s">
        <v>709</v>
      </c>
      <c r="N38" s="409" t="s">
        <v>812</v>
      </c>
      <c r="O38" s="408"/>
    </row>
    <row r="39" spans="1:15" x14ac:dyDescent="0.45">
      <c r="A39" s="407">
        <v>37</v>
      </c>
      <c r="B39" s="408" t="s">
        <v>813</v>
      </c>
      <c r="C39" s="408" t="s">
        <v>814</v>
      </c>
      <c r="D39" s="408" t="str">
        <f t="shared" si="1"/>
        <v>Holub Isabella</v>
      </c>
      <c r="E39" s="408" t="s">
        <v>815</v>
      </c>
      <c r="F39" s="408" t="s">
        <v>724</v>
      </c>
      <c r="G39" s="416">
        <f>IF(AND(D39='1'!$H$8,Teilnehmer_2018!H39&gt;0),1,0)</f>
        <v>0</v>
      </c>
      <c r="H39" s="416">
        <v>44</v>
      </c>
      <c r="K39" s="407" t="s">
        <v>749</v>
      </c>
      <c r="N39" s="409" t="s">
        <v>816</v>
      </c>
      <c r="O39" s="408"/>
    </row>
    <row r="40" spans="1:15" x14ac:dyDescent="0.45">
      <c r="A40" s="407">
        <v>38</v>
      </c>
      <c r="B40" s="408" t="s">
        <v>817</v>
      </c>
      <c r="C40" s="408" t="s">
        <v>796</v>
      </c>
      <c r="D40" s="408" t="str">
        <f t="shared" si="1"/>
        <v>Holub-Wagner Florian</v>
      </c>
      <c r="F40" s="408" t="s">
        <v>694</v>
      </c>
      <c r="G40" s="416">
        <f>IF(AND(D40='1'!$H$8,Teilnehmer_2018!H40&gt;0),1,0)</f>
        <v>0</v>
      </c>
      <c r="H40" s="416">
        <v>5</v>
      </c>
      <c r="K40" s="407" t="s">
        <v>749</v>
      </c>
      <c r="N40" s="409" t="s">
        <v>818</v>
      </c>
      <c r="O40" s="408"/>
    </row>
    <row r="41" spans="1:15" x14ac:dyDescent="0.45">
      <c r="A41" s="407">
        <v>39</v>
      </c>
      <c r="B41" s="408" t="s">
        <v>817</v>
      </c>
      <c r="C41" s="408" t="s">
        <v>819</v>
      </c>
      <c r="D41" s="408" t="str">
        <f t="shared" si="1"/>
        <v>Holub-Wagner Paulina</v>
      </c>
      <c r="F41" s="408" t="s">
        <v>724</v>
      </c>
      <c r="G41" s="416">
        <f>IF(AND(D41='1'!$H$8,Teilnehmer_2018!H41&gt;0),1,0)</f>
        <v>0</v>
      </c>
      <c r="H41" s="416">
        <v>8</v>
      </c>
      <c r="K41" s="407" t="s">
        <v>749</v>
      </c>
      <c r="N41" s="409" t="s">
        <v>816</v>
      </c>
      <c r="O41" s="408"/>
    </row>
    <row r="42" spans="1:15" x14ac:dyDescent="0.45">
      <c r="A42" s="407">
        <v>40</v>
      </c>
      <c r="B42" s="408" t="s">
        <v>820</v>
      </c>
      <c r="C42" s="408" t="s">
        <v>821</v>
      </c>
      <c r="D42" s="408" t="str">
        <f t="shared" si="1"/>
        <v>Horak Evelyn</v>
      </c>
      <c r="F42" s="408" t="s">
        <v>724</v>
      </c>
      <c r="G42" s="416">
        <f>IF(AND(D42='1'!$H$8,Teilnehmer_2018!H42&gt;0),1,0)</f>
        <v>0</v>
      </c>
      <c r="H42" s="416">
        <v>41</v>
      </c>
      <c r="K42" s="407" t="s">
        <v>734</v>
      </c>
      <c r="N42" s="409" t="s">
        <v>822</v>
      </c>
      <c r="O42" s="408"/>
    </row>
    <row r="43" spans="1:15" x14ac:dyDescent="0.45">
      <c r="A43" s="407">
        <v>41</v>
      </c>
      <c r="B43" s="408" t="s">
        <v>823</v>
      </c>
      <c r="C43" s="408" t="s">
        <v>824</v>
      </c>
      <c r="D43" s="408" t="str">
        <f t="shared" si="1"/>
        <v>Hördler Tim</v>
      </c>
      <c r="F43" s="408" t="s">
        <v>694</v>
      </c>
      <c r="G43" s="416">
        <f>IF(AND(D43='1'!$H$8,Teilnehmer_2018!H43&gt;0),1,0)</f>
        <v>0</v>
      </c>
      <c r="H43" s="416">
        <v>22</v>
      </c>
      <c r="K43" s="407" t="s">
        <v>719</v>
      </c>
      <c r="N43" s="409" t="s">
        <v>825</v>
      </c>
      <c r="O43" s="408"/>
    </row>
    <row r="44" spans="1:15" x14ac:dyDescent="0.45">
      <c r="A44" s="407">
        <v>42</v>
      </c>
      <c r="B44" s="408" t="s">
        <v>826</v>
      </c>
      <c r="C44" s="408" t="s">
        <v>827</v>
      </c>
      <c r="D44" s="408" t="str">
        <f t="shared" si="1"/>
        <v>Jelencsits Thomas</v>
      </c>
      <c r="F44" s="408" t="s">
        <v>694</v>
      </c>
      <c r="G44" s="416">
        <f>IF(AND(D44='1'!$H$8,Teilnehmer_2018!H44&gt;0),1,0)</f>
        <v>0</v>
      </c>
      <c r="H44" s="416">
        <v>53</v>
      </c>
      <c r="K44" s="407" t="s">
        <v>695</v>
      </c>
      <c r="N44" s="409" t="s">
        <v>828</v>
      </c>
      <c r="O44" s="408"/>
    </row>
    <row r="45" spans="1:15" x14ac:dyDescent="0.45">
      <c r="A45" s="407">
        <v>43</v>
      </c>
      <c r="B45" s="408" t="s">
        <v>829</v>
      </c>
      <c r="C45" s="408" t="s">
        <v>830</v>
      </c>
      <c r="D45" s="408" t="str">
        <f t="shared" si="1"/>
        <v>Joklik Andreas</v>
      </c>
      <c r="E45" s="408" t="s">
        <v>815</v>
      </c>
      <c r="F45" s="408" t="s">
        <v>694</v>
      </c>
      <c r="G45" s="416">
        <f>IF(AND(D45='1'!$H$8,Teilnehmer_2018!H45&gt;0),1,0)</f>
        <v>0</v>
      </c>
      <c r="H45" s="416">
        <v>46</v>
      </c>
      <c r="K45" s="407" t="s">
        <v>719</v>
      </c>
      <c r="N45" s="409" t="s">
        <v>831</v>
      </c>
      <c r="O45" s="408"/>
    </row>
    <row r="46" spans="1:15" x14ac:dyDescent="0.45">
      <c r="A46" s="407">
        <v>44</v>
      </c>
      <c r="B46" s="408" t="s">
        <v>832</v>
      </c>
      <c r="C46" s="408" t="s">
        <v>833</v>
      </c>
      <c r="D46" s="408" t="str">
        <f t="shared" si="1"/>
        <v>Kasmer Metin</v>
      </c>
      <c r="F46" s="408" t="s">
        <v>694</v>
      </c>
      <c r="G46" s="416">
        <f>IF(AND(D46='1'!$H$8,Teilnehmer_2018!H46&gt;0),1,0)</f>
        <v>0</v>
      </c>
      <c r="H46" s="416">
        <v>37</v>
      </c>
      <c r="K46" s="407" t="s">
        <v>734</v>
      </c>
      <c r="N46" s="409" t="s">
        <v>834</v>
      </c>
      <c r="O46" s="408"/>
    </row>
    <row r="47" spans="1:15" x14ac:dyDescent="0.45">
      <c r="A47" s="407">
        <v>45</v>
      </c>
      <c r="B47" s="408" t="s">
        <v>835</v>
      </c>
      <c r="C47" s="408" t="s">
        <v>806</v>
      </c>
      <c r="D47" s="408" t="str">
        <f t="shared" si="1"/>
        <v>Kaufmann Matthias</v>
      </c>
      <c r="F47" s="408" t="s">
        <v>694</v>
      </c>
      <c r="G47" s="416">
        <f>IF(AND(D47='1'!$H$8,Teilnehmer_2018!H47&gt;0),1,0)</f>
        <v>0</v>
      </c>
      <c r="H47" s="416">
        <v>58</v>
      </c>
      <c r="K47" s="407" t="s">
        <v>699</v>
      </c>
      <c r="N47" s="409" t="s">
        <v>836</v>
      </c>
      <c r="O47" s="408"/>
    </row>
    <row r="48" spans="1:15" x14ac:dyDescent="0.45">
      <c r="A48" s="407">
        <v>46</v>
      </c>
      <c r="B48" s="408" t="s">
        <v>837</v>
      </c>
      <c r="C48" s="408" t="s">
        <v>838</v>
      </c>
      <c r="D48" s="408" t="str">
        <f t="shared" si="1"/>
        <v>Keil Benedikt</v>
      </c>
      <c r="F48" s="408" t="s">
        <v>694</v>
      </c>
      <c r="G48" s="416">
        <f>IF(AND(D48='1'!$H$8,Teilnehmer_2018!H48&gt;0),1,0)</f>
        <v>0</v>
      </c>
      <c r="H48" s="416">
        <v>32</v>
      </c>
      <c r="K48" s="407" t="s">
        <v>703</v>
      </c>
      <c r="N48" s="411" t="s">
        <v>839</v>
      </c>
      <c r="O48" s="408"/>
    </row>
    <row r="49" spans="1:15" x14ac:dyDescent="0.45">
      <c r="A49" s="407">
        <v>47</v>
      </c>
      <c r="B49" s="408" t="s">
        <v>840</v>
      </c>
      <c r="C49" s="408" t="s">
        <v>841</v>
      </c>
      <c r="D49" s="408" t="str">
        <f t="shared" si="1"/>
        <v>Kersten Leopold</v>
      </c>
      <c r="F49" s="408" t="s">
        <v>694</v>
      </c>
      <c r="G49" s="416">
        <f>IF(AND(D49='1'!$H$8,Teilnehmer_2018!H49&gt;0),1,0)</f>
        <v>0</v>
      </c>
      <c r="H49" s="416">
        <v>77</v>
      </c>
      <c r="K49" s="407" t="s">
        <v>699</v>
      </c>
      <c r="L49" s="407" t="s">
        <v>695</v>
      </c>
      <c r="M49" s="407"/>
      <c r="N49" s="411" t="s">
        <v>842</v>
      </c>
      <c r="O49" s="408"/>
    </row>
    <row r="50" spans="1:15" x14ac:dyDescent="0.45">
      <c r="A50" s="407">
        <v>48</v>
      </c>
      <c r="B50" s="408" t="s">
        <v>843</v>
      </c>
      <c r="C50" s="408" t="s">
        <v>786</v>
      </c>
      <c r="D50" s="408" t="str">
        <f t="shared" si="1"/>
        <v>Kiener Michael</v>
      </c>
      <c r="E50" s="408" t="s">
        <v>844</v>
      </c>
      <c r="F50" s="408" t="s">
        <v>694</v>
      </c>
      <c r="G50" s="416">
        <f>IF(AND(D50='1'!$H$8,Teilnehmer_2018!H50&gt;0),1,0)</f>
        <v>0</v>
      </c>
      <c r="H50" s="416">
        <v>43</v>
      </c>
      <c r="K50" s="407" t="s">
        <v>709</v>
      </c>
      <c r="N50" s="411" t="s">
        <v>845</v>
      </c>
      <c r="O50" s="408"/>
    </row>
    <row r="51" spans="1:15" x14ac:dyDescent="0.45">
      <c r="A51" s="407">
        <v>49</v>
      </c>
      <c r="B51" s="408" t="s">
        <v>846</v>
      </c>
      <c r="C51" s="408" t="s">
        <v>847</v>
      </c>
      <c r="D51" s="408" t="str">
        <f t="shared" si="1"/>
        <v>Klein Christine</v>
      </c>
      <c r="F51" s="408" t="s">
        <v>724</v>
      </c>
      <c r="G51" s="416">
        <f>IF(AND(D51='1'!$H$8,Teilnehmer_2018!H51&gt;0),1,0)</f>
        <v>0</v>
      </c>
      <c r="H51" s="416">
        <v>50</v>
      </c>
      <c r="K51" s="407" t="s">
        <v>695</v>
      </c>
      <c r="N51" s="411" t="s">
        <v>848</v>
      </c>
      <c r="O51" s="408"/>
    </row>
    <row r="52" spans="1:15" x14ac:dyDescent="0.45">
      <c r="A52" s="407">
        <v>50</v>
      </c>
      <c r="B52" s="408" t="s">
        <v>846</v>
      </c>
      <c r="C52" s="408" t="s">
        <v>699</v>
      </c>
      <c r="D52" s="408" t="str">
        <f t="shared" si="1"/>
        <v>Klein Gerhard</v>
      </c>
      <c r="F52" s="408" t="s">
        <v>694</v>
      </c>
      <c r="G52" s="416">
        <f>IF(AND(D52='1'!$H$8,Teilnehmer_2018!H52&gt;0),1,0)</f>
        <v>0</v>
      </c>
      <c r="H52" s="416">
        <v>55</v>
      </c>
      <c r="K52" s="407" t="s">
        <v>699</v>
      </c>
      <c r="L52" s="407" t="s">
        <v>695</v>
      </c>
      <c r="M52" s="407"/>
      <c r="N52" s="411" t="s">
        <v>849</v>
      </c>
      <c r="O52" s="408"/>
    </row>
    <row r="53" spans="1:15" x14ac:dyDescent="0.45">
      <c r="A53" s="407">
        <v>51</v>
      </c>
      <c r="B53" s="408" t="s">
        <v>850</v>
      </c>
      <c r="C53" s="408" t="s">
        <v>707</v>
      </c>
      <c r="D53" s="408" t="str">
        <f t="shared" si="1"/>
        <v>Knechtsberger Alexander</v>
      </c>
      <c r="E53" s="408" t="s">
        <v>851</v>
      </c>
      <c r="F53" s="408" t="s">
        <v>694</v>
      </c>
      <c r="G53" s="416">
        <f>IF(AND(D53='1'!$H$8,Teilnehmer_2018!H53&gt;0),1,0)</f>
        <v>0</v>
      </c>
      <c r="H53" s="416">
        <v>55</v>
      </c>
      <c r="K53" s="407" t="s">
        <v>709</v>
      </c>
      <c r="N53" s="409" t="s">
        <v>852</v>
      </c>
      <c r="O53" s="408"/>
    </row>
    <row r="54" spans="1:15" x14ac:dyDescent="0.45">
      <c r="A54" s="407">
        <v>52</v>
      </c>
      <c r="B54" s="408" t="s">
        <v>853</v>
      </c>
      <c r="C54" s="408" t="s">
        <v>699</v>
      </c>
      <c r="D54" s="408" t="str">
        <f t="shared" si="1"/>
        <v>Kogler Gerhard</v>
      </c>
      <c r="E54" s="408" t="s">
        <v>815</v>
      </c>
      <c r="F54" s="408" t="s">
        <v>694</v>
      </c>
      <c r="G54" s="416">
        <f>IF(AND(D54='1'!$H$8,Teilnehmer_2018!H54&gt;0),1,0)</f>
        <v>0</v>
      </c>
      <c r="H54" s="416">
        <v>71</v>
      </c>
      <c r="K54" s="407" t="s">
        <v>699</v>
      </c>
      <c r="N54" s="409" t="s">
        <v>854</v>
      </c>
      <c r="O54" s="408"/>
    </row>
    <row r="55" spans="1:15" x14ac:dyDescent="0.45">
      <c r="A55" s="407">
        <v>53</v>
      </c>
      <c r="B55" s="408" t="s">
        <v>853</v>
      </c>
      <c r="C55" s="408" t="s">
        <v>786</v>
      </c>
      <c r="D55" s="408" t="str">
        <f t="shared" si="1"/>
        <v>Kogler Michael</v>
      </c>
      <c r="E55" s="408" t="s">
        <v>855</v>
      </c>
      <c r="F55" s="408" t="s">
        <v>694</v>
      </c>
      <c r="G55" s="416">
        <f>IF(AND(D55='1'!$H$8,Teilnehmer_2018!H55&gt;0),1,0)</f>
        <v>0</v>
      </c>
      <c r="H55" s="416">
        <v>29</v>
      </c>
      <c r="K55" s="407" t="s">
        <v>695</v>
      </c>
      <c r="N55" s="409" t="s">
        <v>856</v>
      </c>
      <c r="O55" s="408"/>
    </row>
    <row r="56" spans="1:15" x14ac:dyDescent="0.45">
      <c r="A56" s="407">
        <v>54</v>
      </c>
      <c r="B56" s="408" t="s">
        <v>857</v>
      </c>
      <c r="C56" s="408" t="s">
        <v>841</v>
      </c>
      <c r="D56" s="408" t="str">
        <f t="shared" si="1"/>
        <v>Krammer Leopold</v>
      </c>
      <c r="E56" s="408" t="s">
        <v>815</v>
      </c>
      <c r="F56" s="408" t="s">
        <v>694</v>
      </c>
      <c r="G56" s="416">
        <f>IF(AND(D56='1'!$H$8,Teilnehmer_2018!H56&gt;0),1,0)</f>
        <v>0</v>
      </c>
      <c r="H56" s="416">
        <v>63</v>
      </c>
      <c r="K56" s="407" t="s">
        <v>695</v>
      </c>
      <c r="N56" s="409" t="s">
        <v>858</v>
      </c>
      <c r="O56" s="408"/>
    </row>
    <row r="57" spans="1:15" x14ac:dyDescent="0.45">
      <c r="A57" s="407">
        <v>55</v>
      </c>
      <c r="B57" s="408" t="s">
        <v>859</v>
      </c>
      <c r="C57" s="408" t="s">
        <v>707</v>
      </c>
      <c r="D57" s="408" t="str">
        <f t="shared" si="1"/>
        <v>Loibl Alexander</v>
      </c>
      <c r="F57" s="408" t="s">
        <v>694</v>
      </c>
      <c r="G57" s="416">
        <f>IF(AND(D57='1'!$H$8,Teilnehmer_2018!H57&gt;0),1,0)</f>
        <v>0</v>
      </c>
      <c r="H57" s="416">
        <v>22</v>
      </c>
      <c r="K57" s="407" t="s">
        <v>749</v>
      </c>
      <c r="N57" s="409" t="s">
        <v>860</v>
      </c>
      <c r="O57" s="408"/>
    </row>
    <row r="58" spans="1:15" x14ac:dyDescent="0.45">
      <c r="A58" s="407">
        <v>56</v>
      </c>
      <c r="B58" s="408" t="s">
        <v>859</v>
      </c>
      <c r="C58" s="408" t="s">
        <v>745</v>
      </c>
      <c r="D58" s="408" t="str">
        <f t="shared" si="1"/>
        <v>Loibl Johannes</v>
      </c>
      <c r="F58" s="408" t="s">
        <v>694</v>
      </c>
      <c r="G58" s="416">
        <f>IF(AND(D58='1'!$H$8,Teilnehmer_2018!H58&gt;0),1,0)</f>
        <v>0</v>
      </c>
      <c r="H58" s="416">
        <v>56</v>
      </c>
      <c r="K58" s="407" t="s">
        <v>749</v>
      </c>
      <c r="N58" s="409" t="s">
        <v>860</v>
      </c>
      <c r="O58" s="408"/>
    </row>
    <row r="59" spans="1:15" x14ac:dyDescent="0.45">
      <c r="A59" s="407">
        <v>57</v>
      </c>
      <c r="B59" s="408" t="s">
        <v>861</v>
      </c>
      <c r="C59" s="408" t="s">
        <v>862</v>
      </c>
      <c r="D59" s="408" t="str">
        <f t="shared" si="1"/>
        <v>Maly Andrea</v>
      </c>
      <c r="F59" s="408" t="s">
        <v>724</v>
      </c>
      <c r="G59" s="416">
        <f>IF(AND(D59='1'!$H$8,Teilnehmer_2018!H59&gt;0),1,0)</f>
        <v>0</v>
      </c>
      <c r="H59" s="416">
        <v>63</v>
      </c>
      <c r="K59" s="407" t="s">
        <v>695</v>
      </c>
      <c r="N59" s="409" t="s">
        <v>863</v>
      </c>
      <c r="O59" s="408"/>
    </row>
    <row r="60" spans="1:15" x14ac:dyDescent="0.45">
      <c r="A60" s="407">
        <v>58</v>
      </c>
      <c r="B60" s="408" t="s">
        <v>864</v>
      </c>
      <c r="C60" s="408" t="s">
        <v>796</v>
      </c>
      <c r="D60" s="408" t="str">
        <f t="shared" si="1"/>
        <v>Mang Florian</v>
      </c>
      <c r="F60" s="408" t="s">
        <v>694</v>
      </c>
      <c r="G60" s="416">
        <f>IF(AND(D60='1'!$H$8,Teilnehmer_2018!H60&gt;0),1,0)</f>
        <v>0</v>
      </c>
      <c r="H60" s="416">
        <v>47</v>
      </c>
      <c r="K60" s="407" t="s">
        <v>709</v>
      </c>
      <c r="N60" s="409" t="s">
        <v>865</v>
      </c>
      <c r="O60" s="408"/>
    </row>
    <row r="61" spans="1:15" x14ac:dyDescent="0.45">
      <c r="A61" s="407">
        <v>59</v>
      </c>
      <c r="B61" s="408" t="s">
        <v>866</v>
      </c>
      <c r="C61" s="408" t="s">
        <v>867</v>
      </c>
      <c r="D61" s="408" t="str">
        <f t="shared" si="1"/>
        <v>Marboe Tobias</v>
      </c>
      <c r="F61" s="408" t="s">
        <v>694</v>
      </c>
      <c r="G61" s="416">
        <f>IF(AND(D61='1'!$H$8,Teilnehmer_2018!H61&gt;0),1,0)</f>
        <v>0</v>
      </c>
      <c r="H61" s="416">
        <v>33</v>
      </c>
      <c r="K61" s="407" t="s">
        <v>763</v>
      </c>
      <c r="N61" s="409" t="s">
        <v>868</v>
      </c>
      <c r="O61" s="408"/>
    </row>
    <row r="62" spans="1:15" x14ac:dyDescent="0.45">
      <c r="A62" s="407">
        <v>60</v>
      </c>
      <c r="B62" s="408" t="s">
        <v>869</v>
      </c>
      <c r="C62" s="408" t="s">
        <v>870</v>
      </c>
      <c r="D62" s="408" t="str">
        <f t="shared" si="1"/>
        <v>Mattes Christoph</v>
      </c>
      <c r="F62" s="408" t="s">
        <v>694</v>
      </c>
      <c r="G62" s="416">
        <f>IF(AND(D62='1'!$H$8,Teilnehmer_2018!H62&gt;0),1,0)</f>
        <v>0</v>
      </c>
      <c r="H62" s="416">
        <v>59</v>
      </c>
      <c r="K62" s="407" t="s">
        <v>695</v>
      </c>
      <c r="N62" s="409" t="s">
        <v>871</v>
      </c>
      <c r="O62" s="408"/>
    </row>
    <row r="63" spans="1:15" x14ac:dyDescent="0.45">
      <c r="A63" s="407">
        <v>61</v>
      </c>
      <c r="B63" s="408" t="s">
        <v>872</v>
      </c>
      <c r="C63" s="408" t="s">
        <v>873</v>
      </c>
      <c r="D63" s="408" t="str">
        <f t="shared" si="1"/>
        <v>Mazan Patrick</v>
      </c>
      <c r="F63" s="408" t="s">
        <v>694</v>
      </c>
      <c r="G63" s="416">
        <f>IF(AND(D63='1'!$H$8,Teilnehmer_2018!H63&gt;0),1,0)</f>
        <v>0</v>
      </c>
      <c r="H63" s="416">
        <v>29</v>
      </c>
      <c r="K63" s="407" t="s">
        <v>734</v>
      </c>
      <c r="N63" s="409" t="s">
        <v>874</v>
      </c>
      <c r="O63" s="408"/>
    </row>
    <row r="64" spans="1:15" x14ac:dyDescent="0.45">
      <c r="A64" s="407">
        <v>62</v>
      </c>
      <c r="B64" s="408" t="s">
        <v>875</v>
      </c>
      <c r="C64" s="408" t="s">
        <v>876</v>
      </c>
      <c r="D64" s="408" t="str">
        <f t="shared" si="1"/>
        <v>Medina-Bravo Marco</v>
      </c>
      <c r="F64" s="408" t="s">
        <v>694</v>
      </c>
      <c r="G64" s="416">
        <f>IF(AND(D64='1'!$H$8,Teilnehmer_2018!H64&gt;0),1,0)</f>
        <v>0</v>
      </c>
      <c r="H64" s="416">
        <v>3</v>
      </c>
      <c r="K64" s="407" t="s">
        <v>734</v>
      </c>
      <c r="N64" s="409" t="s">
        <v>877</v>
      </c>
      <c r="O64" s="408"/>
    </row>
    <row r="65" spans="1:15" x14ac:dyDescent="0.45">
      <c r="A65" s="407">
        <v>63</v>
      </c>
      <c r="B65" s="408" t="s">
        <v>875</v>
      </c>
      <c r="C65" s="408" t="s">
        <v>878</v>
      </c>
      <c r="D65" s="408" t="str">
        <f t="shared" si="1"/>
        <v>Medina-Bravo Simone</v>
      </c>
      <c r="F65" s="408" t="s">
        <v>724</v>
      </c>
      <c r="G65" s="416">
        <f>IF(AND(D65='1'!$H$8,Teilnehmer_2018!H65&gt;0),1,0)</f>
        <v>0</v>
      </c>
      <c r="H65" s="416">
        <v>30</v>
      </c>
      <c r="K65" s="407" t="s">
        <v>734</v>
      </c>
      <c r="N65" s="409" t="s">
        <v>879</v>
      </c>
      <c r="O65" s="408"/>
    </row>
    <row r="66" spans="1:15" x14ac:dyDescent="0.45">
      <c r="A66" s="407">
        <v>64</v>
      </c>
      <c r="B66" s="408" t="s">
        <v>880</v>
      </c>
      <c r="C66" s="408" t="s">
        <v>881</v>
      </c>
      <c r="D66" s="408" t="str">
        <f t="shared" si="1"/>
        <v>Medlitsch Rudolf</v>
      </c>
      <c r="F66" s="408" t="s">
        <v>694</v>
      </c>
      <c r="G66" s="416">
        <f>IF(AND(D66='1'!$H$8,Teilnehmer_2018!H66&gt;0),1,0)</f>
        <v>0</v>
      </c>
      <c r="H66" s="416">
        <v>63</v>
      </c>
      <c r="K66" s="407" t="s">
        <v>695</v>
      </c>
      <c r="L66" s="407" t="s">
        <v>699</v>
      </c>
      <c r="M66" s="407"/>
      <c r="N66" s="409" t="s">
        <v>882</v>
      </c>
      <c r="O66" s="408"/>
    </row>
    <row r="67" spans="1:15" x14ac:dyDescent="0.45">
      <c r="A67" s="407">
        <v>65</v>
      </c>
      <c r="B67" s="408" t="s">
        <v>883</v>
      </c>
      <c r="C67" s="408" t="s">
        <v>884</v>
      </c>
      <c r="D67" s="408" t="str">
        <f t="shared" ref="D67:D97" si="2">CONCATENATE(B67," ",C67)</f>
        <v>Millonig Max</v>
      </c>
      <c r="F67" s="408" t="s">
        <v>694</v>
      </c>
      <c r="G67" s="416">
        <f>IF(AND(D67='1'!$H$8,Teilnehmer_2018!H67&gt;0),1,0)</f>
        <v>0</v>
      </c>
      <c r="H67" s="416">
        <v>3</v>
      </c>
      <c r="K67" s="407" t="s">
        <v>763</v>
      </c>
      <c r="N67" s="409" t="s">
        <v>885</v>
      </c>
      <c r="O67" s="408"/>
    </row>
    <row r="68" spans="1:15" x14ac:dyDescent="0.45">
      <c r="A68" s="407">
        <v>66</v>
      </c>
      <c r="B68" s="408" t="s">
        <v>886</v>
      </c>
      <c r="C68" s="408" t="s">
        <v>887</v>
      </c>
      <c r="D68" s="408" t="str">
        <f t="shared" si="2"/>
        <v>Mödl Matze</v>
      </c>
      <c r="F68" s="408" t="s">
        <v>694</v>
      </c>
      <c r="G68" s="416">
        <f>IF(AND(D68='1'!$H$8,Teilnehmer_2018!H68&gt;0),1,0)</f>
        <v>0</v>
      </c>
      <c r="H68" s="416">
        <v>3</v>
      </c>
      <c r="K68" s="407" t="s">
        <v>703</v>
      </c>
      <c r="L68" s="407" t="s">
        <v>704</v>
      </c>
      <c r="M68" s="407"/>
      <c r="N68" s="409" t="s">
        <v>888</v>
      </c>
      <c r="O68" s="408"/>
    </row>
    <row r="69" spans="1:15" x14ac:dyDescent="0.45">
      <c r="A69" s="407">
        <v>67</v>
      </c>
      <c r="B69" s="408" t="s">
        <v>889</v>
      </c>
      <c r="C69" s="408" t="s">
        <v>890</v>
      </c>
      <c r="D69" s="408" t="str">
        <f t="shared" si="2"/>
        <v>Mohammad Zariyan</v>
      </c>
      <c r="E69" s="408" t="s">
        <v>693</v>
      </c>
      <c r="F69" s="408" t="s">
        <v>694</v>
      </c>
      <c r="G69" s="416">
        <f>IF(AND(D69='1'!$H$8,Teilnehmer_2018!H69&gt;0),1,0)</f>
        <v>0</v>
      </c>
      <c r="H69" s="416">
        <v>3</v>
      </c>
      <c r="K69" s="407" t="s">
        <v>709</v>
      </c>
      <c r="N69" s="409" t="s">
        <v>891</v>
      </c>
      <c r="O69" s="408"/>
    </row>
    <row r="70" spans="1:15" x14ac:dyDescent="0.45">
      <c r="A70" s="407">
        <v>68</v>
      </c>
      <c r="B70" s="408" t="s">
        <v>892</v>
      </c>
      <c r="C70" s="408" t="s">
        <v>873</v>
      </c>
      <c r="D70" s="408" t="str">
        <f t="shared" si="2"/>
        <v>Muttenthaler Patrick</v>
      </c>
      <c r="E70" s="408" t="s">
        <v>893</v>
      </c>
      <c r="F70" s="408" t="s">
        <v>694</v>
      </c>
      <c r="G70" s="416">
        <f>IF(AND(D70='1'!$H$8,Teilnehmer_2018!H70&gt;0),1,0)</f>
        <v>0</v>
      </c>
      <c r="H70" s="416">
        <v>36</v>
      </c>
      <c r="K70" s="407" t="s">
        <v>734</v>
      </c>
      <c r="N70" s="409" t="s">
        <v>894</v>
      </c>
      <c r="O70" s="408"/>
    </row>
    <row r="71" spans="1:15" x14ac:dyDescent="0.45">
      <c r="A71" s="407">
        <v>69</v>
      </c>
      <c r="B71" s="408" t="s">
        <v>895</v>
      </c>
      <c r="C71" s="408" t="s">
        <v>896</v>
      </c>
      <c r="D71" s="408" t="str">
        <f t="shared" si="2"/>
        <v>Natschläger Martin</v>
      </c>
      <c r="F71" s="408" t="s">
        <v>694</v>
      </c>
      <c r="G71" s="416">
        <f>IF(AND(D71='1'!$H$8,Teilnehmer_2018!H71&gt;0),1,0)</f>
        <v>0</v>
      </c>
      <c r="H71" s="416">
        <v>47</v>
      </c>
      <c r="K71" s="407" t="s">
        <v>734</v>
      </c>
      <c r="N71" s="409" t="s">
        <v>897</v>
      </c>
      <c r="O71" s="408"/>
    </row>
    <row r="72" spans="1:15" x14ac:dyDescent="0.45">
      <c r="A72" s="407">
        <v>70</v>
      </c>
      <c r="B72" s="408" t="s">
        <v>898</v>
      </c>
      <c r="C72" s="408" t="s">
        <v>899</v>
      </c>
      <c r="D72" s="408" t="str">
        <f t="shared" si="2"/>
        <v>Noga Lukas</v>
      </c>
      <c r="F72" s="408" t="s">
        <v>694</v>
      </c>
      <c r="G72" s="416">
        <f>IF(AND(D72='1'!$H$8,Teilnehmer_2018!H72&gt;0),1,0)</f>
        <v>0</v>
      </c>
      <c r="H72" s="416">
        <v>3</v>
      </c>
      <c r="K72" s="407" t="s">
        <v>695</v>
      </c>
      <c r="N72" s="409" t="s">
        <v>900</v>
      </c>
      <c r="O72" s="408"/>
    </row>
    <row r="73" spans="1:15" x14ac:dyDescent="0.45">
      <c r="A73" s="407">
        <v>71</v>
      </c>
      <c r="B73" s="408" t="s">
        <v>901</v>
      </c>
      <c r="C73" s="408" t="s">
        <v>902</v>
      </c>
      <c r="D73" s="408" t="str">
        <f t="shared" si="2"/>
        <v>Piticev Kevin</v>
      </c>
      <c r="F73" s="408" t="s">
        <v>694</v>
      </c>
      <c r="G73" s="416">
        <f>IF(AND(D73='1'!$H$8,Teilnehmer_2018!H73&gt;0),1,0)</f>
        <v>0</v>
      </c>
      <c r="H73" s="416">
        <v>3</v>
      </c>
      <c r="K73" s="407" t="s">
        <v>734</v>
      </c>
      <c r="N73" s="409" t="s">
        <v>903</v>
      </c>
      <c r="O73" s="408"/>
    </row>
    <row r="74" spans="1:15" x14ac:dyDescent="0.45">
      <c r="A74" s="407">
        <v>72</v>
      </c>
      <c r="B74" s="408" t="s">
        <v>904</v>
      </c>
      <c r="C74" s="408" t="s">
        <v>905</v>
      </c>
      <c r="D74" s="408" t="str">
        <f t="shared" si="2"/>
        <v>Prewein Norbert</v>
      </c>
      <c r="E74" s="408" t="s">
        <v>793</v>
      </c>
      <c r="F74" s="408" t="s">
        <v>694</v>
      </c>
      <c r="G74" s="416">
        <f>IF(AND(D74='1'!$H$8,Teilnehmer_2018!H74&gt;0),1,0)</f>
        <v>0</v>
      </c>
      <c r="H74" s="416">
        <v>3</v>
      </c>
      <c r="K74" s="407" t="s">
        <v>709</v>
      </c>
      <c r="N74" s="409" t="s">
        <v>906</v>
      </c>
      <c r="O74" s="408"/>
    </row>
    <row r="75" spans="1:15" x14ac:dyDescent="0.45">
      <c r="A75" s="407">
        <v>73</v>
      </c>
      <c r="B75" s="408" t="s">
        <v>907</v>
      </c>
      <c r="C75" s="408" t="s">
        <v>715</v>
      </c>
      <c r="D75" s="408" t="str">
        <f t="shared" si="2"/>
        <v>Priglinger Markus</v>
      </c>
      <c r="F75" s="408" t="s">
        <v>694</v>
      </c>
      <c r="G75" s="416">
        <f>IF(AND(D75='1'!$H$8,Teilnehmer_2018!H75&gt;0),1,0)</f>
        <v>0</v>
      </c>
      <c r="H75" s="416">
        <v>26</v>
      </c>
      <c r="K75" s="407" t="s">
        <v>699</v>
      </c>
      <c r="N75" s="409" t="s">
        <v>908</v>
      </c>
      <c r="O75" s="408"/>
    </row>
    <row r="76" spans="1:15" x14ac:dyDescent="0.45">
      <c r="A76" s="407">
        <v>74</v>
      </c>
      <c r="B76" s="408" t="s">
        <v>909</v>
      </c>
      <c r="C76" s="408" t="s">
        <v>870</v>
      </c>
      <c r="D76" s="408" t="str">
        <f t="shared" si="2"/>
        <v>Rabl Christoph</v>
      </c>
      <c r="F76" s="408" t="s">
        <v>694</v>
      </c>
      <c r="G76" s="416">
        <f>IF(AND(D76='1'!$H$8,Teilnehmer_2018!H76&gt;0),1,0)</f>
        <v>0</v>
      </c>
      <c r="H76" s="416">
        <v>32</v>
      </c>
      <c r="K76" s="407" t="s">
        <v>709</v>
      </c>
      <c r="N76" s="412" t="s">
        <v>910</v>
      </c>
      <c r="O76" s="408"/>
    </row>
    <row r="77" spans="1:15" x14ac:dyDescent="0.45">
      <c r="A77" s="407">
        <v>75</v>
      </c>
      <c r="B77" s="408" t="s">
        <v>911</v>
      </c>
      <c r="C77" s="408" t="s">
        <v>707</v>
      </c>
      <c r="D77" s="408" t="str">
        <f t="shared" si="2"/>
        <v>Raith Alexander</v>
      </c>
      <c r="F77" s="408" t="s">
        <v>694</v>
      </c>
      <c r="G77" s="416">
        <f>IF(AND(D77='1'!$H$8,Teilnehmer_2018!H77&gt;0),1,0)</f>
        <v>0</v>
      </c>
      <c r="H77" s="416">
        <v>36</v>
      </c>
      <c r="K77" s="407" t="s">
        <v>699</v>
      </c>
      <c r="N77" s="409" t="s">
        <v>912</v>
      </c>
      <c r="O77" s="408"/>
    </row>
    <row r="78" spans="1:15" x14ac:dyDescent="0.45">
      <c r="A78" s="407">
        <v>76</v>
      </c>
      <c r="B78" s="408" t="s">
        <v>911</v>
      </c>
      <c r="C78" s="408" t="s">
        <v>913</v>
      </c>
      <c r="D78" s="408" t="str">
        <f t="shared" si="2"/>
        <v>Raith Babsi</v>
      </c>
      <c r="F78" s="408" t="s">
        <v>724</v>
      </c>
      <c r="G78" s="416">
        <f>IF(AND(D78='1'!$H$8,Teilnehmer_2018!H78&gt;0),1,0)</f>
        <v>0</v>
      </c>
      <c r="H78" s="416">
        <v>3</v>
      </c>
      <c r="K78" s="407" t="s">
        <v>699</v>
      </c>
      <c r="N78" s="409" t="s">
        <v>914</v>
      </c>
      <c r="O78" s="408"/>
    </row>
    <row r="79" spans="1:15" x14ac:dyDescent="0.45">
      <c r="A79" s="407">
        <v>77</v>
      </c>
      <c r="B79" s="408" t="s">
        <v>911</v>
      </c>
      <c r="C79" s="408" t="s">
        <v>915</v>
      </c>
      <c r="D79" s="408" t="str">
        <f t="shared" si="2"/>
        <v>Raith Julia</v>
      </c>
      <c r="F79" s="408" t="s">
        <v>724</v>
      </c>
      <c r="G79" s="416">
        <f>IF(AND(D79='1'!$H$8,Teilnehmer_2018!H79&gt;0),1,0)</f>
        <v>0</v>
      </c>
      <c r="H79" s="416">
        <v>37</v>
      </c>
      <c r="K79" s="407" t="s">
        <v>699</v>
      </c>
      <c r="N79" s="409" t="s">
        <v>916</v>
      </c>
      <c r="O79" s="408"/>
    </row>
    <row r="80" spans="1:15" x14ac:dyDescent="0.45">
      <c r="A80" s="407">
        <v>78</v>
      </c>
      <c r="B80" s="408" t="s">
        <v>911</v>
      </c>
      <c r="C80" s="408" t="s">
        <v>841</v>
      </c>
      <c r="D80" s="408" t="str">
        <f t="shared" si="2"/>
        <v>Raith Leopold</v>
      </c>
      <c r="F80" s="408" t="s">
        <v>694</v>
      </c>
      <c r="G80" s="416">
        <f>IF(AND(D80='1'!$H$8,Teilnehmer_2018!H80&gt;0),1,0)</f>
        <v>0</v>
      </c>
      <c r="H80" s="416">
        <v>67</v>
      </c>
      <c r="K80" s="407" t="s">
        <v>699</v>
      </c>
      <c r="N80" s="409" t="s">
        <v>917</v>
      </c>
      <c r="O80" s="408"/>
    </row>
    <row r="81" spans="1:15" x14ac:dyDescent="0.45">
      <c r="A81" s="407">
        <v>79</v>
      </c>
      <c r="B81" s="408" t="s">
        <v>911</v>
      </c>
      <c r="C81" s="408" t="s">
        <v>918</v>
      </c>
      <c r="D81" s="408" t="str">
        <f t="shared" si="2"/>
        <v>Raith Ursula</v>
      </c>
      <c r="F81" s="408" t="s">
        <v>724</v>
      </c>
      <c r="G81" s="416">
        <f>IF(AND(D81='1'!$H$8,Teilnehmer_2018!H81&gt;0),1,0)</f>
        <v>0</v>
      </c>
      <c r="H81" s="416">
        <v>66</v>
      </c>
      <c r="K81" s="407" t="s">
        <v>699</v>
      </c>
      <c r="N81" s="409" t="s">
        <v>919</v>
      </c>
      <c r="O81" s="408"/>
    </row>
    <row r="82" spans="1:15" x14ac:dyDescent="0.45">
      <c r="A82" s="407">
        <v>80</v>
      </c>
      <c r="B82" s="408" t="s">
        <v>920</v>
      </c>
      <c r="C82" s="408" t="s">
        <v>752</v>
      </c>
      <c r="D82" s="408" t="str">
        <f t="shared" si="2"/>
        <v>Rathmayr Bernhard</v>
      </c>
      <c r="F82" s="408" t="s">
        <v>694</v>
      </c>
      <c r="G82" s="416">
        <f>IF(AND(D82='1'!$H$8,Teilnehmer_2018!H82&gt;0),1,0)</f>
        <v>0</v>
      </c>
      <c r="H82" s="416">
        <v>42</v>
      </c>
      <c r="K82" s="407" t="s">
        <v>734</v>
      </c>
      <c r="N82" s="409" t="s">
        <v>921</v>
      </c>
      <c r="O82" s="408"/>
    </row>
    <row r="83" spans="1:15" x14ac:dyDescent="0.45">
      <c r="A83" s="407">
        <v>81</v>
      </c>
      <c r="B83" s="408" t="s">
        <v>922</v>
      </c>
      <c r="C83" s="408" t="s">
        <v>923</v>
      </c>
      <c r="D83" s="408" t="str">
        <f t="shared" si="2"/>
        <v>Regitnig Horst</v>
      </c>
      <c r="E83" s="408" t="s">
        <v>815</v>
      </c>
      <c r="F83" s="408" t="s">
        <v>694</v>
      </c>
      <c r="G83" s="416">
        <f>IF(AND(D83='1'!$H$8,Teilnehmer_2018!H83&gt;0),1,0)</f>
        <v>0</v>
      </c>
      <c r="H83" s="416">
        <v>3</v>
      </c>
      <c r="K83" s="407" t="s">
        <v>695</v>
      </c>
      <c r="N83" s="409" t="s">
        <v>924</v>
      </c>
      <c r="O83" s="408"/>
    </row>
    <row r="84" spans="1:15" x14ac:dyDescent="0.45">
      <c r="A84" s="407">
        <v>82</v>
      </c>
      <c r="B84" s="408" t="s">
        <v>925</v>
      </c>
      <c r="C84" s="408" t="s">
        <v>926</v>
      </c>
      <c r="D84" s="408" t="str">
        <f t="shared" si="2"/>
        <v>Reimond Nicolai</v>
      </c>
      <c r="F84" s="408" t="s">
        <v>694</v>
      </c>
      <c r="G84" s="416">
        <f>IF(AND(D84='1'!$H$8,Teilnehmer_2018!H84&gt;0),1,0)</f>
        <v>0</v>
      </c>
      <c r="H84" s="416">
        <v>3</v>
      </c>
      <c r="K84" s="407" t="s">
        <v>734</v>
      </c>
      <c r="N84" s="409" t="s">
        <v>927</v>
      </c>
      <c r="O84" s="408"/>
    </row>
    <row r="85" spans="1:15" x14ac:dyDescent="0.45">
      <c r="A85" s="407">
        <v>83</v>
      </c>
      <c r="B85" s="408" t="s">
        <v>928</v>
      </c>
      <c r="C85" s="408" t="s">
        <v>929</v>
      </c>
      <c r="D85" s="408" t="str">
        <f t="shared" si="2"/>
        <v>Rivic Petar</v>
      </c>
      <c r="F85" s="408" t="s">
        <v>694</v>
      </c>
      <c r="G85" s="416">
        <f>IF(AND(D85='1'!$H$8,Teilnehmer_2018!H85&gt;0),1,0)</f>
        <v>0</v>
      </c>
      <c r="H85" s="416">
        <v>3</v>
      </c>
      <c r="K85" s="407" t="s">
        <v>734</v>
      </c>
      <c r="N85" s="409" t="s">
        <v>930</v>
      </c>
      <c r="O85" s="408"/>
    </row>
    <row r="86" spans="1:15" x14ac:dyDescent="0.45">
      <c r="A86" s="407">
        <v>84</v>
      </c>
      <c r="B86" s="408" t="s">
        <v>931</v>
      </c>
      <c r="C86" s="408" t="s">
        <v>806</v>
      </c>
      <c r="D86" s="408" t="str">
        <f t="shared" si="2"/>
        <v>Rohrer Matthias</v>
      </c>
      <c r="F86" s="408" t="s">
        <v>694</v>
      </c>
      <c r="G86" s="416">
        <f>IF(AND(D86='1'!$H$8,Teilnehmer_2018!H86&gt;0),1,0)</f>
        <v>0</v>
      </c>
      <c r="H86" s="416">
        <v>69</v>
      </c>
      <c r="K86" s="407" t="s">
        <v>695</v>
      </c>
      <c r="N86" s="409" t="s">
        <v>932</v>
      </c>
      <c r="O86" s="408"/>
    </row>
    <row r="87" spans="1:15" x14ac:dyDescent="0.45">
      <c r="A87" s="407">
        <v>85</v>
      </c>
      <c r="B87" s="408" t="s">
        <v>933</v>
      </c>
      <c r="C87" s="408" t="s">
        <v>934</v>
      </c>
      <c r="D87" s="408" t="str">
        <f t="shared" si="2"/>
        <v>Rotter Wolfgang</v>
      </c>
      <c r="F87" s="408" t="s">
        <v>694</v>
      </c>
      <c r="G87" s="416">
        <f>IF(AND(D87='1'!$H$8,Teilnehmer_2018!H87&gt;0),1,0)</f>
        <v>0</v>
      </c>
      <c r="H87" s="416">
        <v>50</v>
      </c>
      <c r="K87" s="407" t="s">
        <v>709</v>
      </c>
      <c r="N87" s="409" t="s">
        <v>935</v>
      </c>
      <c r="O87" s="408"/>
    </row>
    <row r="88" spans="1:15" x14ac:dyDescent="0.45">
      <c r="A88" s="407">
        <v>86</v>
      </c>
      <c r="B88" s="408" t="s">
        <v>936</v>
      </c>
      <c r="C88" s="408" t="s">
        <v>937</v>
      </c>
      <c r="D88" s="408" t="str">
        <f t="shared" si="2"/>
        <v>Saatzer Sascha</v>
      </c>
      <c r="F88" s="408" t="s">
        <v>694</v>
      </c>
      <c r="G88" s="416">
        <f>IF(AND(D88='1'!$H$8,Teilnehmer_2018!H88&gt;0),1,0)</f>
        <v>0</v>
      </c>
      <c r="H88" s="416">
        <v>55</v>
      </c>
      <c r="K88" s="407" t="s">
        <v>699</v>
      </c>
      <c r="L88" s="407" t="s">
        <v>695</v>
      </c>
      <c r="M88" s="407"/>
      <c r="N88" s="409" t="s">
        <v>938</v>
      </c>
      <c r="O88" s="408"/>
    </row>
    <row r="89" spans="1:15" x14ac:dyDescent="0.45">
      <c r="A89" s="407">
        <v>87</v>
      </c>
      <c r="B89" s="408" t="s">
        <v>939</v>
      </c>
      <c r="C89" s="408" t="s">
        <v>896</v>
      </c>
      <c r="D89" s="408" t="str">
        <f t="shared" si="2"/>
        <v>Sack Martin</v>
      </c>
      <c r="F89" s="408" t="s">
        <v>694</v>
      </c>
      <c r="G89" s="416">
        <f>IF(AND(D89='1'!$H$8,Teilnehmer_2018!H89&gt;0),1,0)</f>
        <v>0</v>
      </c>
      <c r="H89" s="416">
        <v>3</v>
      </c>
      <c r="K89" s="407" t="s">
        <v>695</v>
      </c>
      <c r="N89" s="409" t="s">
        <v>940</v>
      </c>
      <c r="O89" s="408"/>
    </row>
    <row r="90" spans="1:15" x14ac:dyDescent="0.45">
      <c r="A90" s="407">
        <v>88</v>
      </c>
      <c r="B90" s="408" t="s">
        <v>941</v>
      </c>
      <c r="C90" s="408" t="s">
        <v>942</v>
      </c>
      <c r="D90" s="408" t="str">
        <f t="shared" si="2"/>
        <v>Schrattenecker Emil</v>
      </c>
      <c r="F90" s="408" t="s">
        <v>694</v>
      </c>
      <c r="G90" s="416">
        <f>IF(AND(D90='1'!$H$8,Teilnehmer_2018!H90&gt;0),1,0)</f>
        <v>0</v>
      </c>
      <c r="H90" s="416">
        <v>19</v>
      </c>
      <c r="K90" s="407" t="s">
        <v>763</v>
      </c>
      <c r="N90" s="409" t="s">
        <v>943</v>
      </c>
      <c r="O90" s="408"/>
    </row>
    <row r="91" spans="1:15" x14ac:dyDescent="0.45">
      <c r="A91" s="407">
        <v>89</v>
      </c>
      <c r="B91" s="408" t="s">
        <v>941</v>
      </c>
      <c r="C91" s="408" t="s">
        <v>944</v>
      </c>
      <c r="D91" s="408" t="str">
        <f t="shared" si="2"/>
        <v>Schrattenecker Johann</v>
      </c>
      <c r="F91" s="408" t="s">
        <v>694</v>
      </c>
      <c r="G91" s="416">
        <f>IF(AND(D91='1'!$H$8,Teilnehmer_2018!H91&gt;0),1,0)</f>
        <v>0</v>
      </c>
      <c r="H91" s="416">
        <v>23</v>
      </c>
      <c r="K91" s="407" t="s">
        <v>763</v>
      </c>
      <c r="N91" s="409" t="s">
        <v>945</v>
      </c>
      <c r="O91" s="408"/>
    </row>
    <row r="92" spans="1:15" x14ac:dyDescent="0.45">
      <c r="A92" s="407">
        <v>90</v>
      </c>
      <c r="B92" s="408" t="s">
        <v>946</v>
      </c>
      <c r="C92" s="408" t="s">
        <v>780</v>
      </c>
      <c r="D92" s="408" t="str">
        <f t="shared" si="2"/>
        <v>Schrenk Robert</v>
      </c>
      <c r="E92" s="408" t="s">
        <v>698</v>
      </c>
      <c r="F92" s="408" t="s">
        <v>694</v>
      </c>
      <c r="G92" s="416">
        <f>IF(AND(D92='1'!$H$8,Teilnehmer_2018!H92&gt;0),1,0)</f>
        <v>0</v>
      </c>
      <c r="H92" s="416">
        <v>56</v>
      </c>
      <c r="K92" s="407" t="s">
        <v>695</v>
      </c>
      <c r="N92" s="409" t="s">
        <v>947</v>
      </c>
      <c r="O92" s="408"/>
    </row>
    <row r="93" spans="1:15" x14ac:dyDescent="0.45">
      <c r="A93" s="407">
        <v>91</v>
      </c>
      <c r="B93" s="408" t="s">
        <v>948</v>
      </c>
      <c r="C93" s="408" t="s">
        <v>949</v>
      </c>
      <c r="D93" s="408" t="str">
        <f t="shared" si="2"/>
        <v>Seifi Behdad</v>
      </c>
      <c r="F93" s="408" t="s">
        <v>694</v>
      </c>
      <c r="G93" s="416">
        <f>IF(AND(D93='1'!$H$8,Teilnehmer_2018!H93&gt;0),1,0)</f>
        <v>0</v>
      </c>
      <c r="H93" s="416">
        <v>26</v>
      </c>
      <c r="K93" s="407" t="s">
        <v>695</v>
      </c>
      <c r="N93" s="409" t="s">
        <v>950</v>
      </c>
      <c r="O93" s="408"/>
    </row>
    <row r="94" spans="1:15" x14ac:dyDescent="0.45">
      <c r="A94" s="407">
        <v>92</v>
      </c>
      <c r="B94" s="408" t="s">
        <v>948</v>
      </c>
      <c r="C94" s="408" t="s">
        <v>951</v>
      </c>
      <c r="D94" s="408" t="str">
        <f t="shared" si="2"/>
        <v>Seifi Behnoud</v>
      </c>
      <c r="F94" s="408" t="s">
        <v>694</v>
      </c>
      <c r="G94" s="416">
        <f>IF(AND(D94='1'!$H$8,Teilnehmer_2018!H94&gt;0),1,0)</f>
        <v>0</v>
      </c>
      <c r="H94" s="416">
        <v>38</v>
      </c>
      <c r="K94" s="407" t="s">
        <v>695</v>
      </c>
      <c r="N94" s="409" t="s">
        <v>950</v>
      </c>
      <c r="O94" s="408"/>
    </row>
    <row r="95" spans="1:15" x14ac:dyDescent="0.45">
      <c r="A95" s="407">
        <v>93</v>
      </c>
      <c r="B95" s="408" t="s">
        <v>948</v>
      </c>
      <c r="C95" s="408" t="s">
        <v>952</v>
      </c>
      <c r="D95" s="408" t="str">
        <f t="shared" si="2"/>
        <v>Seifi Behrooz</v>
      </c>
      <c r="F95" s="408" t="s">
        <v>694</v>
      </c>
      <c r="G95" s="416">
        <f>IF(AND(D95='1'!$H$8,Teilnehmer_2018!H95&gt;0),1,0)</f>
        <v>0</v>
      </c>
      <c r="H95" s="416">
        <v>65</v>
      </c>
      <c r="K95" s="407" t="s">
        <v>695</v>
      </c>
      <c r="N95" s="409" t="s">
        <v>950</v>
      </c>
      <c r="O95" s="408"/>
    </row>
    <row r="96" spans="1:15" x14ac:dyDescent="0.45">
      <c r="A96" s="407">
        <v>94</v>
      </c>
      <c r="B96" s="408" t="s">
        <v>953</v>
      </c>
      <c r="C96" s="408" t="s">
        <v>954</v>
      </c>
      <c r="D96" s="408" t="str">
        <f t="shared" si="2"/>
        <v>Sen Serkan</v>
      </c>
      <c r="F96" s="408" t="s">
        <v>694</v>
      </c>
      <c r="G96" s="416">
        <f>IF(AND(D96='1'!$H$8,Teilnehmer_2018!H96&gt;0),1,0)</f>
        <v>0</v>
      </c>
      <c r="H96" s="416">
        <v>32</v>
      </c>
      <c r="K96" s="407" t="s">
        <v>709</v>
      </c>
      <c r="N96" s="409" t="s">
        <v>955</v>
      </c>
      <c r="O96" s="408"/>
    </row>
    <row r="97" spans="1:15" x14ac:dyDescent="0.45">
      <c r="A97" s="407">
        <v>95</v>
      </c>
      <c r="B97" s="408" t="s">
        <v>956</v>
      </c>
      <c r="C97" s="408" t="s">
        <v>699</v>
      </c>
      <c r="D97" s="408" t="str">
        <f t="shared" si="2"/>
        <v>Sirucek Gerhard</v>
      </c>
      <c r="E97" s="408" t="s">
        <v>698</v>
      </c>
      <c r="F97" s="408" t="s">
        <v>694</v>
      </c>
      <c r="G97" s="416">
        <f>IF(AND(D97='1'!$H$8,Teilnehmer_2018!H97&gt;0),1,0)</f>
        <v>0</v>
      </c>
      <c r="H97" s="416">
        <v>59</v>
      </c>
      <c r="K97" s="407" t="s">
        <v>695</v>
      </c>
      <c r="N97" s="409" t="s">
        <v>957</v>
      </c>
      <c r="O97" s="408"/>
    </row>
    <row r="98" spans="1:15" x14ac:dyDescent="0.45">
      <c r="A98" s="407">
        <v>96</v>
      </c>
      <c r="B98" s="408" t="s">
        <v>958</v>
      </c>
      <c r="C98" s="408" t="s">
        <v>707</v>
      </c>
      <c r="D98" s="408" t="str">
        <f t="shared" ref="D98:D129" si="3">CONCATENATE(B98," ",C98)</f>
        <v>Skorsch Alexander</v>
      </c>
      <c r="F98" s="408" t="s">
        <v>694</v>
      </c>
      <c r="G98" s="416">
        <f>IF(AND(D98='1'!$H$8,Teilnehmer_2018!H98&gt;0),1,0)</f>
        <v>0</v>
      </c>
      <c r="H98" s="416">
        <v>3</v>
      </c>
      <c r="K98" s="407" t="s">
        <v>734</v>
      </c>
      <c r="N98" s="409" t="s">
        <v>959</v>
      </c>
      <c r="O98" s="408"/>
    </row>
    <row r="99" spans="1:15" x14ac:dyDescent="0.45">
      <c r="A99" s="407">
        <v>97</v>
      </c>
      <c r="B99" s="408" t="s">
        <v>960</v>
      </c>
      <c r="C99" s="408" t="s">
        <v>961</v>
      </c>
      <c r="D99" s="408" t="str">
        <f t="shared" si="3"/>
        <v>Soysal Asim</v>
      </c>
      <c r="F99" s="408" t="s">
        <v>694</v>
      </c>
      <c r="G99" s="416">
        <f>IF(AND(D99='1'!$H$8,Teilnehmer_2018!H99&gt;0),1,0)</f>
        <v>0</v>
      </c>
      <c r="H99" s="416">
        <v>55</v>
      </c>
      <c r="K99" s="407" t="s">
        <v>719</v>
      </c>
      <c r="N99" s="409" t="s">
        <v>962</v>
      </c>
      <c r="O99" s="408"/>
    </row>
    <row r="100" spans="1:15" x14ac:dyDescent="0.45">
      <c r="A100" s="407">
        <v>98</v>
      </c>
      <c r="B100" s="408" t="s">
        <v>963</v>
      </c>
      <c r="C100" s="408" t="s">
        <v>789</v>
      </c>
      <c r="D100" s="408" t="str">
        <f t="shared" si="3"/>
        <v>Spandl Christian</v>
      </c>
      <c r="F100" s="408" t="s">
        <v>694</v>
      </c>
      <c r="G100" s="416">
        <f>IF(AND(D100='1'!$H$8,Teilnehmer_2018!H100&gt;0),1,0)</f>
        <v>0</v>
      </c>
      <c r="H100" s="416">
        <v>3</v>
      </c>
      <c r="K100" s="407" t="s">
        <v>709</v>
      </c>
      <c r="N100" s="409" t="s">
        <v>964</v>
      </c>
      <c r="O100" s="408"/>
    </row>
    <row r="101" spans="1:15" x14ac:dyDescent="0.45">
      <c r="A101" s="407">
        <v>99</v>
      </c>
      <c r="B101" s="408" t="s">
        <v>965</v>
      </c>
      <c r="C101" s="408" t="s">
        <v>786</v>
      </c>
      <c r="D101" s="408" t="str">
        <f t="shared" si="3"/>
        <v>Staribacher Michael</v>
      </c>
      <c r="F101" s="408" t="s">
        <v>694</v>
      </c>
      <c r="G101" s="416">
        <f>IF(AND(D101='1'!$H$8,Teilnehmer_2018!H101&gt;0),1,0)</f>
        <v>0</v>
      </c>
      <c r="H101" s="416">
        <v>45</v>
      </c>
      <c r="K101" s="407" t="s">
        <v>709</v>
      </c>
      <c r="N101" s="409" t="s">
        <v>966</v>
      </c>
      <c r="O101" s="408"/>
    </row>
    <row r="102" spans="1:15" x14ac:dyDescent="0.45">
      <c r="A102" s="407">
        <v>100</v>
      </c>
      <c r="B102" s="408" t="s">
        <v>967</v>
      </c>
      <c r="C102" s="408" t="s">
        <v>968</v>
      </c>
      <c r="D102" s="408" t="str">
        <f t="shared" si="3"/>
        <v>Stockinger Harald</v>
      </c>
      <c r="E102" s="408" t="s">
        <v>815</v>
      </c>
      <c r="F102" s="408" t="s">
        <v>694</v>
      </c>
      <c r="G102" s="416">
        <f>IF(AND(D102='1'!$H$8,Teilnehmer_2018!H102&gt;0),1,0)</f>
        <v>0</v>
      </c>
      <c r="H102" s="416">
        <v>51</v>
      </c>
      <c r="K102" s="407" t="s">
        <v>719</v>
      </c>
      <c r="N102" s="409" t="s">
        <v>969</v>
      </c>
      <c r="O102" s="408"/>
    </row>
    <row r="103" spans="1:15" x14ac:dyDescent="0.45">
      <c r="A103" s="407">
        <v>101</v>
      </c>
      <c r="B103" s="408" t="s">
        <v>967</v>
      </c>
      <c r="C103" s="408" t="s">
        <v>970</v>
      </c>
      <c r="D103" s="408" t="str">
        <f t="shared" si="3"/>
        <v>Stockinger Herwig</v>
      </c>
      <c r="F103" s="408" t="s">
        <v>694</v>
      </c>
      <c r="G103" s="416">
        <f>IF(AND(D103='1'!$H$8,Teilnehmer_2018!H103&gt;0),1,0)</f>
        <v>0</v>
      </c>
      <c r="H103" s="416">
        <v>20</v>
      </c>
      <c r="K103" s="407" t="s">
        <v>719</v>
      </c>
      <c r="N103" s="409" t="s">
        <v>971</v>
      </c>
      <c r="O103" s="408"/>
    </row>
    <row r="104" spans="1:15" x14ac:dyDescent="0.45">
      <c r="A104" s="407">
        <v>102</v>
      </c>
      <c r="B104" s="408" t="s">
        <v>967</v>
      </c>
      <c r="C104" s="408" t="s">
        <v>715</v>
      </c>
      <c r="D104" s="408" t="str">
        <f t="shared" si="3"/>
        <v>Stockinger Markus</v>
      </c>
      <c r="F104" s="408" t="s">
        <v>694</v>
      </c>
      <c r="G104" s="416">
        <f>IF(AND(D104='1'!$H$8,Teilnehmer_2018!H104&gt;0),1,0)</f>
        <v>0</v>
      </c>
      <c r="H104" s="416">
        <v>3</v>
      </c>
      <c r="K104" s="407" t="s">
        <v>719</v>
      </c>
      <c r="N104" s="409" t="s">
        <v>972</v>
      </c>
      <c r="O104" s="408"/>
    </row>
    <row r="105" spans="1:15" x14ac:dyDescent="0.45">
      <c r="A105" s="407">
        <v>103</v>
      </c>
      <c r="B105" s="408" t="s">
        <v>967</v>
      </c>
      <c r="C105" s="408" t="s">
        <v>786</v>
      </c>
      <c r="D105" s="408" t="str">
        <f t="shared" si="3"/>
        <v>Stockinger Michael</v>
      </c>
      <c r="E105" s="408" t="s">
        <v>693</v>
      </c>
      <c r="F105" s="408" t="s">
        <v>694</v>
      </c>
      <c r="G105" s="416">
        <f>IF(AND(D105='1'!$H$8,Teilnehmer_2018!H105&gt;0),1,0)</f>
        <v>0</v>
      </c>
      <c r="H105" s="416">
        <v>49</v>
      </c>
      <c r="K105" s="407" t="s">
        <v>719</v>
      </c>
      <c r="L105" s="407"/>
      <c r="M105" s="407"/>
      <c r="N105" s="409" t="s">
        <v>973</v>
      </c>
      <c r="O105" s="408"/>
    </row>
    <row r="106" spans="1:15" x14ac:dyDescent="0.45">
      <c r="A106" s="407">
        <v>104</v>
      </c>
      <c r="B106" s="408" t="s">
        <v>974</v>
      </c>
      <c r="C106" s="408" t="s">
        <v>975</v>
      </c>
      <c r="D106" s="408" t="str">
        <f t="shared" si="3"/>
        <v>Struhacek Raimund</v>
      </c>
      <c r="F106" s="408" t="s">
        <v>694</v>
      </c>
      <c r="G106" s="416">
        <f>IF(AND(D106='1'!$H$8,Teilnehmer_2018!H106&gt;0),1,0)</f>
        <v>0</v>
      </c>
      <c r="H106" s="416">
        <v>37</v>
      </c>
      <c r="K106" s="407" t="s">
        <v>734</v>
      </c>
      <c r="N106" s="409" t="s">
        <v>781</v>
      </c>
      <c r="O106" s="408"/>
    </row>
    <row r="107" spans="1:15" x14ac:dyDescent="0.45">
      <c r="A107" s="407">
        <v>105</v>
      </c>
      <c r="B107" s="408" t="s">
        <v>976</v>
      </c>
      <c r="C107" s="408" t="s">
        <v>896</v>
      </c>
      <c r="D107" s="408" t="str">
        <f t="shared" si="3"/>
        <v>Szoka Martin</v>
      </c>
      <c r="E107" s="408" t="s">
        <v>893</v>
      </c>
      <c r="F107" s="408" t="s">
        <v>694</v>
      </c>
      <c r="G107" s="416">
        <f>IF(AND(D107='1'!$H$8,Teilnehmer_2018!H107&gt;0),1,0)</f>
        <v>0</v>
      </c>
      <c r="H107" s="416">
        <v>49</v>
      </c>
      <c r="K107" s="407" t="s">
        <v>709</v>
      </c>
      <c r="N107" s="413" t="s">
        <v>977</v>
      </c>
      <c r="O107" s="408"/>
    </row>
    <row r="108" spans="1:15" x14ac:dyDescent="0.45">
      <c r="A108" s="407">
        <v>106</v>
      </c>
      <c r="B108" s="408" t="s">
        <v>978</v>
      </c>
      <c r="C108" s="408" t="s">
        <v>789</v>
      </c>
      <c r="D108" s="408" t="str">
        <f t="shared" si="3"/>
        <v>Tang Christian</v>
      </c>
      <c r="F108" s="408" t="s">
        <v>694</v>
      </c>
      <c r="G108" s="416">
        <f>IF(AND(D108='1'!$H$8,Teilnehmer_2018!H108&gt;0),1,0)</f>
        <v>0</v>
      </c>
      <c r="H108" s="416">
        <v>40</v>
      </c>
      <c r="K108" s="407" t="s">
        <v>734</v>
      </c>
      <c r="N108" s="409" t="s">
        <v>979</v>
      </c>
      <c r="O108" s="408"/>
    </row>
    <row r="109" spans="1:15" x14ac:dyDescent="0.45">
      <c r="A109" s="407">
        <v>107</v>
      </c>
      <c r="B109" s="408" t="s">
        <v>980</v>
      </c>
      <c r="C109" s="408" t="s">
        <v>789</v>
      </c>
      <c r="D109" s="408" t="str">
        <f t="shared" si="3"/>
        <v>Tröster Christian</v>
      </c>
      <c r="F109" s="408" t="s">
        <v>694</v>
      </c>
      <c r="G109" s="416">
        <f>IF(AND(D109='1'!$H$8,Teilnehmer_2018!H109&gt;0),1,0)</f>
        <v>0</v>
      </c>
      <c r="H109" s="416">
        <v>61</v>
      </c>
      <c r="K109" s="407" t="s">
        <v>695</v>
      </c>
      <c r="N109" s="409" t="s">
        <v>981</v>
      </c>
      <c r="O109" s="408"/>
    </row>
    <row r="110" spans="1:15" x14ac:dyDescent="0.45">
      <c r="A110" s="407">
        <v>108</v>
      </c>
      <c r="B110" s="408" t="s">
        <v>982</v>
      </c>
      <c r="C110" s="408" t="s">
        <v>983</v>
      </c>
      <c r="D110" s="408" t="str">
        <f t="shared" si="3"/>
        <v>Unterassinger Mario</v>
      </c>
      <c r="F110" s="408" t="s">
        <v>694</v>
      </c>
      <c r="G110" s="416">
        <f>IF(AND(D110='1'!$H$8,Teilnehmer_2018!H110&gt;0),1,0)</f>
        <v>0</v>
      </c>
      <c r="H110" s="416">
        <v>3</v>
      </c>
      <c r="K110" s="407" t="s">
        <v>699</v>
      </c>
      <c r="L110" s="407" t="s">
        <v>695</v>
      </c>
      <c r="M110" s="407"/>
      <c r="N110" s="409" t="s">
        <v>984</v>
      </c>
      <c r="O110" s="408"/>
    </row>
    <row r="111" spans="1:15" x14ac:dyDescent="0.45">
      <c r="A111" s="407">
        <v>109</v>
      </c>
      <c r="B111" s="408" t="s">
        <v>985</v>
      </c>
      <c r="C111" s="408" t="s">
        <v>986</v>
      </c>
      <c r="D111" s="408" t="str">
        <f t="shared" si="3"/>
        <v>Urbanek Georg</v>
      </c>
      <c r="F111" s="408" t="s">
        <v>694</v>
      </c>
      <c r="G111" s="416">
        <f>IF(AND(D111='1'!$H$8,Teilnehmer_2018!H111&gt;0),1,0)</f>
        <v>0</v>
      </c>
      <c r="H111" s="416">
        <v>3</v>
      </c>
      <c r="K111" s="407" t="s">
        <v>699</v>
      </c>
      <c r="L111" s="407" t="s">
        <v>719</v>
      </c>
      <c r="M111" s="407"/>
      <c r="N111" s="409" t="s">
        <v>987</v>
      </c>
      <c r="O111" s="408"/>
    </row>
    <row r="112" spans="1:15" x14ac:dyDescent="0.45">
      <c r="A112" s="407">
        <v>110</v>
      </c>
      <c r="B112" s="408" t="s">
        <v>988</v>
      </c>
      <c r="C112" s="408" t="s">
        <v>989</v>
      </c>
      <c r="D112" s="408" t="str">
        <f t="shared" si="3"/>
        <v>Varadin Boris</v>
      </c>
      <c r="F112" s="408" t="s">
        <v>694</v>
      </c>
      <c r="G112" s="416">
        <f>IF(AND(D112='1'!$H$8,Teilnehmer_2018!H112&gt;0),1,0)</f>
        <v>0</v>
      </c>
      <c r="H112" s="416">
        <v>3</v>
      </c>
      <c r="K112" s="407" t="s">
        <v>749</v>
      </c>
      <c r="N112" s="409" t="s">
        <v>990</v>
      </c>
      <c r="O112" s="408"/>
    </row>
    <row r="113" spans="1:15" x14ac:dyDescent="0.45">
      <c r="A113" s="407">
        <v>111</v>
      </c>
      <c r="B113" s="408" t="s">
        <v>988</v>
      </c>
      <c r="C113" s="408" t="s">
        <v>991</v>
      </c>
      <c r="D113" s="408" t="str">
        <f t="shared" si="3"/>
        <v>Varadin Dejana</v>
      </c>
      <c r="F113" s="408" t="s">
        <v>724</v>
      </c>
      <c r="G113" s="416">
        <f>IF(AND(D113='1'!$H$8,Teilnehmer_2018!H113&gt;0),1,0)</f>
        <v>0</v>
      </c>
      <c r="H113" s="416">
        <v>36</v>
      </c>
      <c r="K113" s="407" t="s">
        <v>749</v>
      </c>
      <c r="N113" s="409" t="s">
        <v>990</v>
      </c>
      <c r="O113" s="408"/>
    </row>
    <row r="114" spans="1:15" x14ac:dyDescent="0.45">
      <c r="A114" s="407">
        <v>112</v>
      </c>
      <c r="B114" s="408" t="s">
        <v>988</v>
      </c>
      <c r="C114" s="408" t="s">
        <v>983</v>
      </c>
      <c r="D114" s="408" t="str">
        <f t="shared" si="3"/>
        <v>Varadin Mario</v>
      </c>
      <c r="F114" s="408" t="s">
        <v>694</v>
      </c>
      <c r="G114" s="416">
        <f>IF(AND(D114='1'!$H$8,Teilnehmer_2018!H114&gt;0),1,0)</f>
        <v>0</v>
      </c>
      <c r="H114" s="416">
        <v>3</v>
      </c>
      <c r="K114" s="407" t="s">
        <v>749</v>
      </c>
      <c r="N114" s="409" t="s">
        <v>992</v>
      </c>
      <c r="O114" s="408"/>
    </row>
    <row r="115" spans="1:15" ht="15" customHeight="1" x14ac:dyDescent="0.45">
      <c r="A115" s="407">
        <v>113</v>
      </c>
      <c r="B115" s="408" t="s">
        <v>993</v>
      </c>
      <c r="C115" s="408" t="s">
        <v>707</v>
      </c>
      <c r="D115" s="408" t="str">
        <f t="shared" si="3"/>
        <v>Wagner Alexander</v>
      </c>
      <c r="F115" s="408" t="s">
        <v>694</v>
      </c>
      <c r="G115" s="416">
        <f>IF(AND(D115='1'!$H$8,Teilnehmer_2018!H115&gt;0),1,0)</f>
        <v>0</v>
      </c>
      <c r="H115" s="416">
        <v>43</v>
      </c>
      <c r="K115" s="407" t="s">
        <v>749</v>
      </c>
      <c r="L115" s="407" t="s">
        <v>734</v>
      </c>
      <c r="M115" s="407" t="s">
        <v>709</v>
      </c>
      <c r="N115" s="409" t="s">
        <v>429</v>
      </c>
      <c r="O115" s="408"/>
    </row>
    <row r="116" spans="1:15" x14ac:dyDescent="0.45">
      <c r="A116" s="407">
        <v>114</v>
      </c>
      <c r="B116" s="408" t="s">
        <v>993</v>
      </c>
      <c r="C116" s="408" t="s">
        <v>703</v>
      </c>
      <c r="D116" s="408" t="str">
        <f t="shared" si="3"/>
        <v>Wagner Clemens</v>
      </c>
      <c r="E116" s="408" t="s">
        <v>693</v>
      </c>
      <c r="F116" s="408" t="s">
        <v>694</v>
      </c>
      <c r="G116" s="416">
        <f>IF(AND(D116='1'!$H$8,Teilnehmer_2018!H116&gt;0),1,0)</f>
        <v>0</v>
      </c>
      <c r="H116" s="416">
        <v>36</v>
      </c>
      <c r="K116" s="407" t="s">
        <v>749</v>
      </c>
      <c r="N116" s="409" t="s">
        <v>994</v>
      </c>
      <c r="O116" s="408"/>
    </row>
    <row r="117" spans="1:15" x14ac:dyDescent="0.45">
      <c r="A117" s="407">
        <v>115</v>
      </c>
      <c r="B117" s="408" t="s">
        <v>993</v>
      </c>
      <c r="C117" s="408" t="s">
        <v>699</v>
      </c>
      <c r="D117" s="408" t="str">
        <f>CONCATENATE(B117," ",C117)</f>
        <v>Wagner Gerhard</v>
      </c>
      <c r="E117" s="408" t="s">
        <v>815</v>
      </c>
      <c r="F117" s="408" t="s">
        <v>694</v>
      </c>
      <c r="G117" s="416">
        <f>IF(AND(D117='1'!$H$8,Teilnehmer_2018!H117&gt;0),1,0)</f>
        <v>0</v>
      </c>
      <c r="H117" s="416">
        <v>65</v>
      </c>
      <c r="K117" s="407" t="s">
        <v>749</v>
      </c>
      <c r="L117" s="407" t="s">
        <v>695</v>
      </c>
      <c r="M117" s="407" t="s">
        <v>699</v>
      </c>
      <c r="N117" s="409" t="s">
        <v>428</v>
      </c>
      <c r="O117" s="408"/>
    </row>
    <row r="118" spans="1:15" x14ac:dyDescent="0.45">
      <c r="A118" s="407">
        <v>116</v>
      </c>
      <c r="B118" s="408" t="s">
        <v>993</v>
      </c>
      <c r="C118" s="408" t="s">
        <v>995</v>
      </c>
      <c r="D118" s="408" t="str">
        <f t="shared" si="3"/>
        <v>Wagner Marie-Catherine</v>
      </c>
      <c r="E118" s="408" t="s">
        <v>693</v>
      </c>
      <c r="F118" s="408" t="s">
        <v>724</v>
      </c>
      <c r="G118" s="416">
        <f>IF(AND(D118='1'!$H$8,Teilnehmer_2018!H118&gt;0),1,0)</f>
        <v>0</v>
      </c>
      <c r="H118" s="416">
        <v>32</v>
      </c>
      <c r="K118" s="407" t="s">
        <v>749</v>
      </c>
      <c r="N118" s="409" t="s">
        <v>996</v>
      </c>
      <c r="O118" s="408"/>
    </row>
    <row r="119" spans="1:15" x14ac:dyDescent="0.45">
      <c r="A119" s="407">
        <v>117</v>
      </c>
      <c r="B119" s="408" t="s">
        <v>993</v>
      </c>
      <c r="C119" s="408" t="s">
        <v>786</v>
      </c>
      <c r="D119" s="408" t="str">
        <f t="shared" si="3"/>
        <v>Wagner Michael</v>
      </c>
      <c r="E119" s="408" t="s">
        <v>815</v>
      </c>
      <c r="F119" s="408" t="s">
        <v>694</v>
      </c>
      <c r="G119" s="416">
        <f>IF(AND(D119='1'!$H$8,Teilnehmer_2018!H119&gt;0),1,0)</f>
        <v>0</v>
      </c>
      <c r="H119" s="416">
        <v>54</v>
      </c>
      <c r="K119" s="407" t="s">
        <v>749</v>
      </c>
      <c r="N119" s="409" t="s">
        <v>818</v>
      </c>
      <c r="O119" s="408"/>
    </row>
    <row r="120" spans="1:15" x14ac:dyDescent="0.45">
      <c r="A120" s="407">
        <v>118</v>
      </c>
      <c r="B120" s="408" t="s">
        <v>993</v>
      </c>
      <c r="C120" s="408" t="s">
        <v>997</v>
      </c>
      <c r="D120" s="408" t="str">
        <f t="shared" si="3"/>
        <v>Wagner Olivia</v>
      </c>
      <c r="F120" s="408" t="s">
        <v>724</v>
      </c>
      <c r="G120" s="416">
        <f>IF(AND(D120='1'!$H$8,Teilnehmer_2018!H120&gt;0),1,0)</f>
        <v>0</v>
      </c>
      <c r="H120" s="416">
        <v>5</v>
      </c>
      <c r="K120" s="407" t="s">
        <v>749</v>
      </c>
      <c r="N120" s="409" t="s">
        <v>998</v>
      </c>
      <c r="O120" s="408"/>
    </row>
    <row r="121" spans="1:15" x14ac:dyDescent="0.45">
      <c r="A121" s="407">
        <v>119</v>
      </c>
      <c r="B121" s="408" t="s">
        <v>993</v>
      </c>
      <c r="C121" s="408" t="s">
        <v>999</v>
      </c>
      <c r="D121" s="408" t="str">
        <f t="shared" si="3"/>
        <v>Wagner Susi</v>
      </c>
      <c r="E121" s="408" t="s">
        <v>815</v>
      </c>
      <c r="F121" s="408" t="s">
        <v>724</v>
      </c>
      <c r="G121" s="416">
        <f>IF(AND(D121='1'!$H$8,Teilnehmer_2018!H121&gt;0),1,0)</f>
        <v>0</v>
      </c>
      <c r="H121" s="416">
        <v>68</v>
      </c>
      <c r="K121" s="407" t="s">
        <v>749</v>
      </c>
      <c r="N121" s="409" t="s">
        <v>1000</v>
      </c>
      <c r="O121" s="408"/>
    </row>
    <row r="122" spans="1:15" x14ac:dyDescent="0.45">
      <c r="A122" s="407">
        <v>120</v>
      </c>
      <c r="B122" s="408" t="s">
        <v>1001</v>
      </c>
      <c r="C122" s="408" t="s">
        <v>1002</v>
      </c>
      <c r="D122" s="408" t="str">
        <f t="shared" si="3"/>
        <v>Weigl Marcel</v>
      </c>
      <c r="F122" s="408" t="s">
        <v>694</v>
      </c>
      <c r="G122" s="416">
        <f>IF(AND(D122='1'!$H$8,Teilnehmer_2018!H122&gt;0),1,0)</f>
        <v>0</v>
      </c>
      <c r="H122" s="416">
        <v>3</v>
      </c>
      <c r="K122" s="407" t="s">
        <v>709</v>
      </c>
      <c r="N122" s="409" t="s">
        <v>1003</v>
      </c>
      <c r="O122" s="408"/>
    </row>
    <row r="123" spans="1:15" x14ac:dyDescent="0.45">
      <c r="A123" s="407">
        <v>121</v>
      </c>
      <c r="B123" s="408" t="s">
        <v>1004</v>
      </c>
      <c r="C123" s="408" t="s">
        <v>899</v>
      </c>
      <c r="D123" s="408" t="str">
        <f t="shared" si="3"/>
        <v>Weinhappl Lukas</v>
      </c>
      <c r="F123" s="408" t="s">
        <v>694</v>
      </c>
      <c r="G123" s="416">
        <f>IF(AND(D123='1'!$H$8,Teilnehmer_2018!H123&gt;0),1,0)</f>
        <v>0</v>
      </c>
      <c r="H123" s="416">
        <v>3</v>
      </c>
      <c r="K123" s="407" t="s">
        <v>734</v>
      </c>
      <c r="N123" s="409" t="s">
        <v>1005</v>
      </c>
      <c r="O123" s="408"/>
    </row>
    <row r="124" spans="1:15" x14ac:dyDescent="0.45">
      <c r="A124" s="407">
        <v>122</v>
      </c>
      <c r="B124" s="408" t="s">
        <v>1004</v>
      </c>
      <c r="C124" s="408" t="s">
        <v>896</v>
      </c>
      <c r="D124" s="408" t="str">
        <f t="shared" si="3"/>
        <v>Weinhappl Martin</v>
      </c>
      <c r="F124" s="408" t="s">
        <v>694</v>
      </c>
      <c r="G124" s="416">
        <f>IF(AND(D124='1'!$H$8,Teilnehmer_2018!H124&gt;0),1,0)</f>
        <v>0</v>
      </c>
      <c r="H124" s="416">
        <v>3</v>
      </c>
      <c r="K124" s="407" t="s">
        <v>734</v>
      </c>
      <c r="N124" s="409" t="s">
        <v>1006</v>
      </c>
      <c r="O124" s="408"/>
    </row>
    <row r="125" spans="1:15" x14ac:dyDescent="0.45">
      <c r="A125" s="407">
        <v>123</v>
      </c>
      <c r="B125" s="408" t="s">
        <v>1004</v>
      </c>
      <c r="C125" s="408" t="s">
        <v>1007</v>
      </c>
      <c r="D125" s="408" t="str">
        <f t="shared" si="3"/>
        <v>Weinhappl Paul</v>
      </c>
      <c r="F125" s="408" t="s">
        <v>694</v>
      </c>
      <c r="G125" s="416">
        <f>IF(AND(D125='1'!$H$8,Teilnehmer_2018!H125&gt;0),1,0)</f>
        <v>0</v>
      </c>
      <c r="H125" s="416">
        <v>3</v>
      </c>
      <c r="K125" s="407" t="s">
        <v>734</v>
      </c>
      <c r="N125" s="409" t="s">
        <v>1008</v>
      </c>
      <c r="O125" s="408"/>
    </row>
    <row r="126" spans="1:15" x14ac:dyDescent="0.45">
      <c r="A126" s="407">
        <v>124</v>
      </c>
      <c r="B126" s="408" t="s">
        <v>1004</v>
      </c>
      <c r="C126" s="408" t="s">
        <v>1009</v>
      </c>
      <c r="D126" s="408" t="str">
        <f t="shared" si="3"/>
        <v>Weinhappl Petra</v>
      </c>
      <c r="F126" s="408" t="s">
        <v>724</v>
      </c>
      <c r="G126" s="416">
        <f>IF(AND(D126='1'!$H$8,Teilnehmer_2018!H126&gt;0),1,0)</f>
        <v>0</v>
      </c>
      <c r="H126" s="416">
        <v>50</v>
      </c>
      <c r="K126" s="407" t="s">
        <v>734</v>
      </c>
      <c r="N126" s="409" t="s">
        <v>1010</v>
      </c>
      <c r="O126" s="408"/>
    </row>
    <row r="127" spans="1:15" x14ac:dyDescent="0.45">
      <c r="A127" s="407">
        <v>125</v>
      </c>
      <c r="B127" s="408" t="s">
        <v>1011</v>
      </c>
      <c r="C127" s="408" t="s">
        <v>1012</v>
      </c>
      <c r="D127" s="408" t="str">
        <f t="shared" si="3"/>
        <v>Wertheim Daniel</v>
      </c>
      <c r="F127" s="408" t="s">
        <v>694</v>
      </c>
      <c r="G127" s="416">
        <f>IF(AND(D127='1'!$H$8,Teilnehmer_2018!H127&gt;0),1,0)</f>
        <v>0</v>
      </c>
      <c r="H127" s="416">
        <v>3</v>
      </c>
      <c r="K127" s="407" t="s">
        <v>734</v>
      </c>
      <c r="N127" s="409" t="s">
        <v>1013</v>
      </c>
      <c r="O127" s="408"/>
    </row>
    <row r="128" spans="1:15" x14ac:dyDescent="0.45">
      <c r="A128" s="407">
        <v>126</v>
      </c>
      <c r="B128" s="408" t="s">
        <v>1014</v>
      </c>
      <c r="C128" s="408" t="s">
        <v>703</v>
      </c>
      <c r="D128" s="408" t="str">
        <f t="shared" si="3"/>
        <v>Zavarsky Clemens</v>
      </c>
      <c r="F128" s="408" t="s">
        <v>694</v>
      </c>
      <c r="G128" s="416">
        <f>IF(AND(D128='1'!$H$8,Teilnehmer_2018!H128&gt;0),1,0)</f>
        <v>0</v>
      </c>
      <c r="H128" s="416">
        <v>3</v>
      </c>
      <c r="K128" s="407" t="s">
        <v>703</v>
      </c>
      <c r="L128" s="407" t="s">
        <v>704</v>
      </c>
      <c r="M128" s="407"/>
      <c r="N128" s="409" t="s">
        <v>1015</v>
      </c>
      <c r="O128" s="408"/>
    </row>
    <row r="129" spans="1:15" x14ac:dyDescent="0.45">
      <c r="A129" s="407">
        <v>127</v>
      </c>
      <c r="B129" s="408" t="s">
        <v>1016</v>
      </c>
      <c r="C129" s="408" t="s">
        <v>806</v>
      </c>
      <c r="D129" s="408" t="str">
        <f t="shared" si="3"/>
        <v>Zechner Matthias</v>
      </c>
      <c r="F129" s="408" t="s">
        <v>694</v>
      </c>
      <c r="G129" s="416">
        <f>IF(AND(D129='1'!$H$8,Teilnehmer_2018!H129&gt;0),1,0)</f>
        <v>0</v>
      </c>
      <c r="H129" s="416">
        <v>3</v>
      </c>
      <c r="K129" s="407" t="s">
        <v>695</v>
      </c>
      <c r="N129" s="409" t="s">
        <v>1017</v>
      </c>
      <c r="O129" s="408"/>
    </row>
    <row r="130" spans="1:15" x14ac:dyDescent="0.45">
      <c r="A130" s="407">
        <v>128</v>
      </c>
      <c r="B130" s="408" t="s">
        <v>751</v>
      </c>
      <c r="C130" s="408" t="s">
        <v>1018</v>
      </c>
      <c r="D130" s="408" t="str">
        <f t="shared" ref="D130:D137" si="4">CONCATENATE(B130," ",C130)</f>
        <v>Egger Andy</v>
      </c>
      <c r="F130" s="408" t="s">
        <v>694</v>
      </c>
      <c r="G130" s="416">
        <f>IF(AND(D130='1'!$H$8,Teilnehmer_2018!H130&gt;0),1,0)</f>
        <v>0</v>
      </c>
      <c r="H130" s="416">
        <v>3</v>
      </c>
      <c r="K130" s="407" t="s">
        <v>749</v>
      </c>
      <c r="O130" s="408"/>
    </row>
    <row r="131" spans="1:15" x14ac:dyDescent="0.45">
      <c r="A131" s="407">
        <v>129</v>
      </c>
      <c r="B131" s="408" t="s">
        <v>751</v>
      </c>
      <c r="C131" s="408" t="s">
        <v>1019</v>
      </c>
      <c r="D131" s="408" t="str">
        <f t="shared" si="4"/>
        <v>Egger Andrés</v>
      </c>
      <c r="F131" s="408" t="s">
        <v>694</v>
      </c>
      <c r="G131" s="416">
        <f>IF(AND(D131='1'!$H$8,Teilnehmer_2018!H131&gt;0),1,0)</f>
        <v>0</v>
      </c>
      <c r="H131" s="416">
        <v>3</v>
      </c>
      <c r="K131" s="407" t="s">
        <v>749</v>
      </c>
      <c r="O131" s="408"/>
    </row>
    <row r="132" spans="1:15" x14ac:dyDescent="0.45">
      <c r="A132" s="407">
        <v>130</v>
      </c>
      <c r="B132" s="408" t="s">
        <v>1020</v>
      </c>
      <c r="C132" s="408" t="s">
        <v>1021</v>
      </c>
      <c r="D132" s="408" t="str">
        <f t="shared" si="4"/>
        <v>Tolic Mihael</v>
      </c>
      <c r="F132" s="408" t="s">
        <v>694</v>
      </c>
      <c r="G132" s="416">
        <f>IF(AND(D132='1'!$H$8,Teilnehmer_2018!H132&gt;0),1,0)</f>
        <v>0</v>
      </c>
      <c r="H132" s="416">
        <v>3</v>
      </c>
      <c r="K132" s="407" t="s">
        <v>734</v>
      </c>
      <c r="O132" s="408"/>
    </row>
    <row r="133" spans="1:15" x14ac:dyDescent="0.45">
      <c r="A133" s="407">
        <v>131</v>
      </c>
      <c r="B133" s="408" t="s">
        <v>1022</v>
      </c>
      <c r="C133" s="408" t="s">
        <v>786</v>
      </c>
      <c r="D133" s="408" t="str">
        <f t="shared" si="4"/>
        <v>Tippl Michael</v>
      </c>
      <c r="F133" s="408" t="s">
        <v>694</v>
      </c>
      <c r="G133" s="416">
        <f>IF(AND(D133='1'!$H$8,Teilnehmer_2018!H133&gt;0),1,0)</f>
        <v>0</v>
      </c>
      <c r="H133" s="416">
        <v>3</v>
      </c>
      <c r="K133" s="407" t="s">
        <v>709</v>
      </c>
      <c r="N133" s="409" t="s">
        <v>1023</v>
      </c>
      <c r="O133" s="408"/>
    </row>
    <row r="134" spans="1:15" x14ac:dyDescent="0.45">
      <c r="A134" s="407">
        <v>132</v>
      </c>
      <c r="B134" s="408" t="s">
        <v>1024</v>
      </c>
      <c r="C134" s="408" t="s">
        <v>1025</v>
      </c>
      <c r="D134" s="408" t="str">
        <f t="shared" si="4"/>
        <v>Wüttrich Philipp</v>
      </c>
      <c r="F134" s="408" t="s">
        <v>694</v>
      </c>
      <c r="G134" s="416">
        <f>IF(AND(D134='1'!$H$8,Teilnehmer_2018!H134&gt;0),1,0)</f>
        <v>0</v>
      </c>
      <c r="H134" s="416">
        <v>3</v>
      </c>
      <c r="K134" s="407" t="s">
        <v>703</v>
      </c>
      <c r="O134" s="408"/>
    </row>
    <row r="135" spans="1:15" x14ac:dyDescent="0.45">
      <c r="A135" s="407">
        <v>133</v>
      </c>
      <c r="B135" s="422" t="s">
        <v>993</v>
      </c>
      <c r="C135" s="422" t="s">
        <v>1099</v>
      </c>
      <c r="D135" s="408" t="str">
        <f t="shared" si="4"/>
        <v>Wagner Emilie</v>
      </c>
      <c r="F135" s="422" t="s">
        <v>724</v>
      </c>
      <c r="G135" s="416">
        <f>IF(AND(D135='1'!$H$8,Teilnehmer_2018!H135&gt;0),1,0)</f>
        <v>0</v>
      </c>
      <c r="H135" s="416">
        <v>4</v>
      </c>
      <c r="K135" s="423" t="s">
        <v>749</v>
      </c>
    </row>
    <row r="136" spans="1:15" x14ac:dyDescent="0.45">
      <c r="A136" s="407">
        <v>134</v>
      </c>
      <c r="B136" s="422" t="s">
        <v>993</v>
      </c>
      <c r="C136" s="422" t="s">
        <v>1100</v>
      </c>
      <c r="D136" s="408" t="str">
        <f t="shared" si="4"/>
        <v>Wagner Victoria</v>
      </c>
      <c r="F136" s="422" t="s">
        <v>724</v>
      </c>
      <c r="G136" s="416">
        <f>IF(AND(D136='1'!$H$8,Teilnehmer_2018!H136&gt;0),1,0)</f>
        <v>0</v>
      </c>
      <c r="H136" s="416">
        <v>2</v>
      </c>
      <c r="K136" s="423" t="s">
        <v>749</v>
      </c>
    </row>
    <row r="137" spans="1:15" x14ac:dyDescent="0.45">
      <c r="A137" s="407">
        <v>135</v>
      </c>
      <c r="B137" s="422" t="s">
        <v>1101</v>
      </c>
      <c r="C137" s="422" t="s">
        <v>1102</v>
      </c>
      <c r="D137" s="408" t="str">
        <f t="shared" si="4"/>
        <v>Hochreiter-Wagner Liliane</v>
      </c>
      <c r="F137" s="422" t="s">
        <v>724</v>
      </c>
      <c r="G137" s="416">
        <f>IF(AND(D137='1'!$H$8,Teilnehmer_2018!H137&gt;0),1,0)</f>
        <v>0</v>
      </c>
      <c r="H137" s="416">
        <v>3</v>
      </c>
      <c r="K137" s="423" t="s">
        <v>749</v>
      </c>
    </row>
  </sheetData>
  <conditionalFormatting sqref="J3:J134">
    <cfRule type="expression" dxfId="378" priority="1">
      <formula>IF(J3="nein",TRUE,FALSE)</formula>
    </cfRule>
  </conditionalFormatting>
  <hyperlinks>
    <hyperlink ref="N26" r:id="rId1" xr:uid="{A1E338E0-9CE4-4BF9-8A3C-AEAC70EB527E}"/>
    <hyperlink ref="N102" r:id="rId2" xr:uid="{9141F196-92D2-4E0C-9B67-0D580AF5B1C5}"/>
    <hyperlink ref="N58" r:id="rId3" xr:uid="{D3FA71E4-D9C7-430B-B4F7-1DD2854FFAAC}"/>
    <hyperlink ref="N5" r:id="rId4" xr:uid="{B62B6C6D-A20C-4DC2-B9CD-F15DD889745F}"/>
    <hyperlink ref="N119" r:id="rId5" xr:uid="{DBA134A6-849F-4EC7-A2D0-AFB411F381F6}"/>
    <hyperlink ref="N39" r:id="rId6" xr:uid="{385F6E59-96AC-416C-909D-7633BCE946EA}"/>
    <hyperlink ref="N41" r:id="rId7" xr:uid="{4ABB5114-3694-4121-93F4-76769F45587A}"/>
    <hyperlink ref="N40" r:id="rId8" xr:uid="{087883D1-F9D9-4E90-A67D-953AA7FB1B50}"/>
    <hyperlink ref="N12" r:id="rId9" display="mailto:olaf.brockmann@gmx.at" xr:uid="{7DD1B057-837A-4D65-8312-E8F09CE9B501}"/>
    <hyperlink ref="N81" r:id="rId10" xr:uid="{C20B4E36-9F7E-4B76-B5D9-7E124F66F88A}"/>
    <hyperlink ref="N20" r:id="rId11" xr:uid="{7DDE1847-A9B1-4A57-B399-11B743F62A22}"/>
    <hyperlink ref="N113" r:id="rId12" xr:uid="{36F67387-BD71-4109-9702-9C602484FFE9}"/>
    <hyperlink ref="N86" r:id="rId13" xr:uid="{89D7EF38-C418-4D79-AD39-17E819374FE6}"/>
    <hyperlink ref="N59" r:id="rId14" xr:uid="{A324A21E-5104-4CCC-9A76-FA397B33901A}"/>
    <hyperlink ref="N63" r:id="rId15" xr:uid="{E0D46A3B-BF22-406F-B808-61646993C216}"/>
    <hyperlink ref="N97" r:id="rId16" xr:uid="{000E2161-75E4-4F41-8429-7FF196E3D95A}"/>
    <hyperlink ref="N105" r:id="rId17" xr:uid="{2328252D-75D7-440A-8410-D3FC805711A1}"/>
    <hyperlink ref="N52" r:id="rId18" xr:uid="{DE18109D-7F80-438B-8366-5255BAD982FD}"/>
    <hyperlink ref="N80" r:id="rId19" xr:uid="{AD225E68-7E53-4E1D-804B-4527C627478A}"/>
    <hyperlink ref="N43" r:id="rId20" xr:uid="{47C4FCB3-233E-4F31-80A2-3F700A462D83}"/>
    <hyperlink ref="N44" r:id="rId21" xr:uid="{FB9F6A4B-14A2-4233-B04E-FA908A30B02F}"/>
    <hyperlink ref="N31" r:id="rId22" xr:uid="{E58AC24F-8839-4373-A3DE-518C6034011E}"/>
    <hyperlink ref="N79" r:id="rId23" xr:uid="{1BBA7319-9AD6-4421-82B2-9D6D7A0337C0}"/>
    <hyperlink ref="N103" r:id="rId24" xr:uid="{AD9855FA-D05A-40CC-A746-89DC5189C376}"/>
    <hyperlink ref="N49" r:id="rId25" xr:uid="{5252B4EA-188A-4D16-A0D6-B269750BFC7F}"/>
    <hyperlink ref="N29" r:id="rId26" xr:uid="{A19937B8-1AF8-4EF5-A932-578BBE8A5314}"/>
    <hyperlink ref="N109" r:id="rId27" xr:uid="{ADF2DC85-29E0-4795-8578-C8F6FA137D21}"/>
    <hyperlink ref="N69" r:id="rId28" xr:uid="{45D18807-148E-4A41-A4D6-4EE504EB8C24}"/>
    <hyperlink ref="N70" r:id="rId29" xr:uid="{E0CAC163-ED0D-468C-8805-FB5C4B2B1E74}"/>
    <hyperlink ref="N6" r:id="rId30" xr:uid="{05F48F70-15BC-49DD-8701-37EEFA8C66C6}"/>
    <hyperlink ref="N10" r:id="rId31" xr:uid="{37C24932-26BE-4F1F-ADA0-C96842B61691}"/>
    <hyperlink ref="N55" r:id="rId32" xr:uid="{2D4652BD-A3F4-43F7-BC9E-D4F01079D513}"/>
    <hyperlink ref="N107" r:id="rId33" xr:uid="{04E333A2-87C9-45F3-B299-0DE7375DFE5A}"/>
    <hyperlink ref="N73" r:id="rId34" xr:uid="{43873C99-407F-429A-8D79-C4BCA08F8DD9}"/>
    <hyperlink ref="N7" r:id="rId35" xr:uid="{BE806088-A78C-4B4F-AE03-E81111C2859F}"/>
    <hyperlink ref="N56" r:id="rId36" xr:uid="{565A08D2-7049-48D1-9DEB-7D09AC87EB83}"/>
    <hyperlink ref="N110" r:id="rId37" xr:uid="{3382F73C-1769-429A-AA72-A0C77A6E04A6}"/>
    <hyperlink ref="N62" r:id="rId38" xr:uid="{CC6A42B1-7EE4-4CDE-AD40-320C45E7B0D4}"/>
    <hyperlink ref="N72" r:id="rId39" xr:uid="{4B0534AF-CE2F-4111-84DF-CDE0AE55D83E}"/>
    <hyperlink ref="N76" r:id="rId40" xr:uid="{300C05A8-CF98-4708-B1A1-766F9F46129C}"/>
    <hyperlink ref="N104" r:id="rId41" xr:uid="{C3BFE39F-94D4-4FD0-B811-099D37AAD966}"/>
    <hyperlink ref="N129" r:id="rId42" xr:uid="{6CB897CE-A8FA-4197-9940-3673F2681B8A}"/>
    <hyperlink ref="N89" r:id="rId43" xr:uid="{D66CCD2E-A0DA-4E76-B4F9-A8588D0D667D}"/>
    <hyperlink ref="N98" r:id="rId44" xr:uid="{1038EBD9-0D30-4B28-9FA3-12C5A442CFD5}"/>
    <hyperlink ref="N108" r:id="rId45" xr:uid="{95293E58-90B9-43ED-97D8-E84B39E08689}"/>
    <hyperlink ref="N23" r:id="rId46" xr:uid="{FD067387-0084-4E32-B1BE-A0F932C0A479}"/>
    <hyperlink ref="N126" r:id="rId47" xr:uid="{009C6D7C-D5D5-4167-9460-A12542C6C82A}"/>
    <hyperlink ref="N13" r:id="rId48" xr:uid="{C6A79BAE-ABCC-4DD1-8F77-8753923A8C27}"/>
    <hyperlink ref="N60" r:id="rId49" xr:uid="{708ADC5C-5EFD-4E2D-A13E-B543A55C5B77}"/>
    <hyperlink ref="N34" r:id="rId50" xr:uid="{E3CA51BD-4313-422C-8B85-599CFAB0BEE2}"/>
    <hyperlink ref="N19" r:id="rId51" xr:uid="{086C4016-990B-4F0A-B686-F1742E244E50}"/>
    <hyperlink ref="N36" r:id="rId52" xr:uid="{9AA3647F-458E-47D5-8F79-19AFCD1361D1}"/>
    <hyperlink ref="N38" r:id="rId53" xr:uid="{26021698-0A7A-4033-9909-E15DB7DEF030}"/>
    <hyperlink ref="N68" r:id="rId54" xr:uid="{53CF5577-823C-47D5-863F-3790D2D7690F}"/>
    <hyperlink ref="N65" r:id="rId55" xr:uid="{3463C437-78A8-41D6-B3C9-8770E73527F5}"/>
    <hyperlink ref="N71" r:id="rId56" xr:uid="{6A644065-F4C9-4713-8C3C-238B9B6B4351}"/>
    <hyperlink ref="N9" r:id="rId57" xr:uid="{36B5B7C6-2D4D-456A-B494-7B5B6F5A5BF8}"/>
    <hyperlink ref="N64" r:id="rId58" xr:uid="{BDA26C95-CC68-4553-89A0-F8B362C48591}"/>
    <hyperlink ref="N83" r:id="rId59" xr:uid="{BC76D260-534A-4537-8778-C08B10A6081D}"/>
    <hyperlink ref="N84" r:id="rId60" xr:uid="{E7EC4770-230E-46BE-A33E-7277DB030E0D}"/>
    <hyperlink ref="N82" r:id="rId61" xr:uid="{E453ADD2-8399-410E-ACAC-2C8A73D2773E}"/>
    <hyperlink ref="N21" r:id="rId62" xr:uid="{0F4A7C7B-9EC7-48AE-A10A-455E5B7D8F91}"/>
    <hyperlink ref="N51" r:id="rId63" xr:uid="{0376E6FF-7B09-4F8F-96BD-39E9202100F3}"/>
    <hyperlink ref="N77" r:id="rId64" xr:uid="{B1B00ED5-978F-41AC-8D1F-BC459225401F}"/>
    <hyperlink ref="N78" r:id="rId65" xr:uid="{24F3167F-DF39-4583-B800-42C439370CFD}"/>
    <hyperlink ref="N88" r:id="rId66" xr:uid="{467EEFE0-C9E5-4166-B36D-61CABB75198A}"/>
    <hyperlink ref="N121" r:id="rId67" xr:uid="{F0BCD787-F661-441D-8725-7DDD8ECB8A66}"/>
    <hyperlink ref="N74" r:id="rId68" xr:uid="{0CFA251F-24EC-43C5-8D4B-A5D0A4271E51}"/>
    <hyperlink ref="N96" r:id="rId69" xr:uid="{B56FE955-6FD1-4F80-98C6-E37CF9241EDE}"/>
    <hyperlink ref="N100" r:id="rId70" xr:uid="{39854FD5-F951-4809-AA10-6344F75BA498}"/>
    <hyperlink ref="N90" r:id="rId71" xr:uid="{18DB8484-B4C5-432D-8C41-A847162F8499}"/>
    <hyperlink ref="N61" r:id="rId72" xr:uid="{29D38B47-7D36-4330-AE15-A789F8108A9C}"/>
    <hyperlink ref="N50" r:id="rId73" xr:uid="{075F626C-6454-4208-A9B2-63266ECF5146}"/>
    <hyperlink ref="N47" r:id="rId74" xr:uid="{F7D4AA93-9217-4DAF-B7EB-4CCB5D8D513B}"/>
    <hyperlink ref="N54" r:id="rId75" xr:uid="{C585453F-056C-4C4B-94AB-F914158809FC}"/>
    <hyperlink ref="N87" r:id="rId76" xr:uid="{ED48E48C-076E-4BB0-BB4A-4C243F27BEEE}"/>
    <hyperlink ref="N111" r:id="rId77" xr:uid="{5C794530-D203-4AE4-90D5-F2034F4461E0}"/>
    <hyperlink ref="N118" r:id="rId78" xr:uid="{79FC513F-954F-46EB-BF06-283154837644}"/>
    <hyperlink ref="N32" r:id="rId79" xr:uid="{0045AFB8-5F6A-43AF-834B-AE69C8B95AF6}"/>
    <hyperlink ref="N37" r:id="rId80" xr:uid="{20AC8910-1423-46A5-9139-E5C1B836DD8C}"/>
    <hyperlink ref="N57" r:id="rId81" xr:uid="{F831FB57-4A3F-4E67-BF9A-D93ED23984E1}"/>
    <hyperlink ref="N85" r:id="rId82" xr:uid="{7A0693B4-5CDB-44C1-8117-FF201B05BD33}"/>
    <hyperlink ref="N114" r:id="rId83" xr:uid="{2216C7C7-B8FA-4C60-B5E4-FF2B1379D421}"/>
    <hyperlink ref="N28" r:id="rId84" xr:uid="{3028921C-B6FC-4B7B-B85E-2E9DCF01C50D}"/>
    <hyperlink ref="N99" r:id="rId85" xr:uid="{3F1A3F5D-41F5-4DD3-B2AE-5DA0561FE3BA}"/>
    <hyperlink ref="N17" r:id="rId86" xr:uid="{BFCA8DFF-C850-4398-BFBC-56FDD6F68460}"/>
    <hyperlink ref="N95" r:id="rId87" xr:uid="{F4A4BE53-213C-4543-9B27-EA9F3B3E63F5}"/>
    <hyperlink ref="N93" r:id="rId88" xr:uid="{7FA98E4B-396B-4A2D-A504-2B143F27023C}"/>
    <hyperlink ref="N94" r:id="rId89" xr:uid="{3827055D-24D7-4834-B3D4-B7E598E2E00D}"/>
    <hyperlink ref="N116" r:id="rId90" xr:uid="{AAC55D95-AA4A-40BE-97FC-4A2714077941}"/>
    <hyperlink ref="N15" r:id="rId91" xr:uid="{92B3A7D4-D55D-45A2-9A29-B13DE3E35D63}"/>
    <hyperlink ref="N22" r:id="rId92" xr:uid="{C1D22F30-89A2-4242-B988-6B339B068A7B}"/>
    <hyperlink ref="N8" r:id="rId93" xr:uid="{2EDDB27C-D0F9-4ABF-B75F-4A9724A07933}"/>
    <hyperlink ref="N33" r:id="rId94" xr:uid="{4E761152-3944-476E-9E4D-5DB81EF494F3}"/>
    <hyperlink ref="N128" r:id="rId95" xr:uid="{A21DEE1E-1AF9-40F2-9EC0-B0655D230F14}"/>
    <hyperlink ref="N27" r:id="rId96" xr:uid="{157E4329-08A3-4DC9-B3D2-690A11F36236}"/>
    <hyperlink ref="N117" r:id="rId97" xr:uid="{AC0E7C1D-BD74-451D-A5C2-83DD55FE66AC}"/>
    <hyperlink ref="N106" r:id="rId98" xr:uid="{A8877099-9E81-4216-89D1-D81DFC0708B0}"/>
    <hyperlink ref="N30" r:id="rId99" xr:uid="{E1215192-83A4-472E-8D8A-FF0D09E53122}"/>
    <hyperlink ref="N115" r:id="rId100" xr:uid="{47267BA9-E84F-4121-AED4-2ADB13F6C8C8}"/>
    <hyperlink ref="N92" r:id="rId101" xr:uid="{C96902C4-3FB6-4C20-89EE-4ED262D71377}"/>
    <hyperlink ref="N46" r:id="rId102" xr:uid="{9B8E1FCC-9F11-49AA-BF68-2A8E360DA51B}"/>
    <hyperlink ref="N127" r:id="rId103" xr:uid="{409B0E77-6098-4CAF-BADF-8D8430567726}"/>
    <hyperlink ref="N45" r:id="rId104" xr:uid="{FBE0E988-C3CC-4E36-86F3-91B73E78ADC2}"/>
    <hyperlink ref="N120" r:id="rId105" xr:uid="{EF32D70A-CB98-4137-9920-67FA68B3B213}"/>
    <hyperlink ref="N4" r:id="rId106" xr:uid="{0F12C450-5961-4F37-AE67-181BFC73EEB3}"/>
    <hyperlink ref="N11" r:id="rId107" xr:uid="{00EF8D03-ADF5-4407-9590-20AD9BB2FBF7}"/>
    <hyperlink ref="N14" r:id="rId108" xr:uid="{6650EE35-72B9-40B0-8DE6-C8E6755E1D3C}"/>
    <hyperlink ref="N18" r:id="rId109" xr:uid="{C59E9A83-105E-491A-8018-492CB184FE37}"/>
    <hyperlink ref="N25" r:id="rId110" xr:uid="{8EDC7F9E-15D9-4E1E-87E8-DE9FA23A75D8}"/>
    <hyperlink ref="N35" r:id="rId111" xr:uid="{7D411ACD-67CE-4940-AD8D-F2944B287896}"/>
    <hyperlink ref="N42" r:id="rId112" xr:uid="{04B46AB9-A54E-4FC7-AD0E-24368EB9B88E}"/>
    <hyperlink ref="N48" r:id="rId113" xr:uid="{76963A0F-40AC-4263-AA7C-EC7555F17A6E}"/>
    <hyperlink ref="N66" r:id="rId114" xr:uid="{35A7CF77-5FF3-4BF0-BEEB-92F244AF0671}"/>
    <hyperlink ref="N67" r:id="rId115" xr:uid="{2C048545-4D82-4A59-B42D-1EE457E763FF}"/>
    <hyperlink ref="N75" r:id="rId116" xr:uid="{3D6F7BCC-8601-4C13-9049-81B5A90E9636}"/>
    <hyperlink ref="N91" r:id="rId117" xr:uid="{67A5158A-6047-40A8-AB9E-F3B3FED488A0}"/>
    <hyperlink ref="N101" r:id="rId118" xr:uid="{7E7BF36D-4037-400A-BE8B-D4BD07BDF243}"/>
    <hyperlink ref="N112" r:id="rId119" xr:uid="{E4E99E32-6D15-4541-8055-DDA1A668A4E6}"/>
    <hyperlink ref="N122" r:id="rId120" xr:uid="{4D25E5E8-69E2-4FCA-85FC-C1B5D8E799CD}"/>
    <hyperlink ref="N123" r:id="rId121" xr:uid="{E9C68848-5094-4941-BAD9-15D102D88903}"/>
    <hyperlink ref="N124" r:id="rId122" xr:uid="{F7642F59-3B58-4CC8-9536-AC04A88DF925}"/>
    <hyperlink ref="N125" r:id="rId123" xr:uid="{C71BEA22-66C6-4A14-BCA0-AA52A9A0F1EA}"/>
    <hyperlink ref="N133" r:id="rId124" xr:uid="{5C41881B-E047-4128-A7D1-74B8EC598184}"/>
  </hyperlinks>
  <pageMargins left="0.25" right="0.25" top="0.75" bottom="0.75" header="0.3" footer="0.3"/>
  <pageSetup paperSize="9" orientation="landscape" r:id="rId1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2"/>
  <dimension ref="B2:X133"/>
  <sheetViews>
    <sheetView topLeftCell="A93" workbookViewId="0">
      <selection activeCell="L40" sqref="L40:L52"/>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135</v>
      </c>
    </row>
    <row r="4" spans="2:21" x14ac:dyDescent="0.35">
      <c r="B4" s="44" t="s">
        <v>325</v>
      </c>
      <c r="C4" s="44" t="s">
        <v>326</v>
      </c>
      <c r="P4" s="115" t="str">
        <f>IF(P10=3,"nein","ja")</f>
        <v>nein</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173</v>
      </c>
      <c r="C6" s="44" t="str">
        <f>VLOOKUP(B6,'Gen-Tab'!$Q$3:$S$26,3,0)</f>
        <v>Spanien</v>
      </c>
      <c r="F6" s="120">
        <f>SUMIF(D11:D13,C6,F11:F13)+SUMIF(E11:E13,C6,G11:G13)</f>
        <v>0</v>
      </c>
      <c r="G6" s="120">
        <f>SUMIF(D11:D13,C6,G11:G13)+SUMIF(E11:E13,C6,F11:F13)</f>
        <v>0</v>
      </c>
      <c r="H6" s="120">
        <f>F6-G6</f>
        <v>0</v>
      </c>
      <c r="I6" s="120">
        <f>SUMIF(D11:D13,C6,I11:I13)+SUMIF(E11:E13,C6,J11:J13)</f>
        <v>0</v>
      </c>
      <c r="J6" s="121">
        <f>RANK(I6,I6:I8,0)</f>
        <v>1</v>
      </c>
      <c r="K6" s="120">
        <f>IF(AND(I6=I7,H6&gt;H7),I6+0.1,IF(AND(I6=I8,H6&gt;H8),I6+0.1,I6))</f>
        <v>0</v>
      </c>
      <c r="L6" s="120">
        <f>IF(AND(K6=K7,H6&gt;H7),K6+0.1,IF(AND(K6=K8,H6&gt;H8),K6+0.1,K6))</f>
        <v>0</v>
      </c>
      <c r="M6" s="121">
        <f>RANK(L6,L6:L8,0)</f>
        <v>1</v>
      </c>
      <c r="N6" s="120">
        <f>IF(AND(L6=L7,F6&gt;F7),L6+0.1,IF(AND(L6=L8,F6&gt;F8),L6+0.1,L6))</f>
        <v>0</v>
      </c>
      <c r="O6" s="120">
        <f>IF(AND(N6=N7,F6&gt;F7),N6+0.1,IF(AND(N6=N8,F6&gt;F8),N6+0.1,N6))</f>
        <v>0</v>
      </c>
      <c r="P6" s="121">
        <f>RANK(O6,O6:O8,0)</f>
        <v>1</v>
      </c>
      <c r="Q6" s="46">
        <f>IF(P$4="nein",0,0.072/P6)</f>
        <v>0</v>
      </c>
      <c r="T6" s="116"/>
    </row>
    <row r="7" spans="2:21" x14ac:dyDescent="0.35">
      <c r="B7" s="119" t="s">
        <v>174</v>
      </c>
      <c r="C7" s="44" t="str">
        <f>VLOOKUP(B7,'Gen-Tab'!$Q$3:$S$26,3,0)</f>
        <v>Kroatien</v>
      </c>
      <c r="F7" s="120">
        <f>SUMIF(D11:D13,C7,F11:F13)+SUMIF(E11:E13,C7,G11:G13)</f>
        <v>0</v>
      </c>
      <c r="G7" s="120">
        <f>SUMIF(D11:D13,C7,G11:G13)+SUMIF(E11:E13,C7,F11:F13)</f>
        <v>0</v>
      </c>
      <c r="H7" s="120">
        <f>F7-G7</f>
        <v>0</v>
      </c>
      <c r="I7" s="120">
        <f>SUMIF(D11:D13,C7,I11:I13)+SUMIF(E11:E13,C7,J11:J13)</f>
        <v>0</v>
      </c>
      <c r="J7" s="121">
        <f>RANK(I7,I6:I8,0)</f>
        <v>1</v>
      </c>
      <c r="K7" s="120">
        <f>IF(AND(I7=I8,H7&gt;H8),I7+0.1,IF(AND(I7=I6,H7&gt;H6),I7+0.1,I7))</f>
        <v>0</v>
      </c>
      <c r="L7" s="120">
        <f>IF(AND(K7=K8,H7&gt;H8),K7+0.1,IF(AND(K7=K6,H7&gt;H6),K7+0.1,K7))</f>
        <v>0</v>
      </c>
      <c r="M7" s="121">
        <f>RANK(L7,L6:L8,0)</f>
        <v>1</v>
      </c>
      <c r="N7" s="120">
        <f>IF(AND(L7=L8,F7&gt;F8),L7+0.1,IF(AND(L7=L6,F7&gt;F6),L7+0.1,L7))</f>
        <v>0</v>
      </c>
      <c r="O7" s="120">
        <f>IF(AND(N7=N8,F7&gt;F8),N7+0.1,IF(AND(N7=N6,F7&gt;F6),N7+0.1,N7))</f>
        <v>0</v>
      </c>
      <c r="P7" s="121">
        <f>RANK(O7,O6:O8,0)</f>
        <v>1</v>
      </c>
      <c r="Q7" s="46">
        <f>IF(P$4="nein",0,0.072/P7)</f>
        <v>0</v>
      </c>
    </row>
    <row r="8" spans="2:21" x14ac:dyDescent="0.35">
      <c r="B8" s="119" t="s">
        <v>175</v>
      </c>
      <c r="C8" s="44" t="str">
        <f>VLOOKUP(B8,'Gen-Tab'!$Q$3:$S$26,3,0)</f>
        <v>Italien</v>
      </c>
      <c r="F8" s="120">
        <f>SUMIF(D11:D13,C8,F11:F13)+SUMIF(E11:E13,C8,G11:G13)</f>
        <v>0</v>
      </c>
      <c r="G8" s="120">
        <f>SUMIF(D11:D13,C8,G11:G13)+SUMIF(E11:E13,C8,F11:F13)</f>
        <v>0</v>
      </c>
      <c r="H8" s="120">
        <f>F8-G8</f>
        <v>0</v>
      </c>
      <c r="I8" s="120">
        <f>SUMIF(D11:D13,C8,I11:I13)+SUMIF(E11:E13,C8,J11:J13)</f>
        <v>0</v>
      </c>
      <c r="J8" s="121">
        <f>RANK(I8,I6:I8,0)</f>
        <v>1</v>
      </c>
      <c r="K8" s="120">
        <f>IF(AND(I8=I6,H8&gt;H6),I8+0.1,IF(AND(I8=I7,H8&gt;H7),I8+0.1,I8))</f>
        <v>0</v>
      </c>
      <c r="L8" s="120">
        <f>IF(AND(K8=K7,H8&gt;H7),K8+0.1,IF(AND(K8=K6,H8&gt;H6),K8+0.1,K8))</f>
        <v>0</v>
      </c>
      <c r="M8" s="121">
        <f>RANK(L8,L6:L8,0)</f>
        <v>1</v>
      </c>
      <c r="N8" s="120">
        <f>IF(AND(L8=L6,F8&gt;F6),L8+0.1,IF(AND(L8=L7,F8&gt;F7),L8+0.1,L8))</f>
        <v>0</v>
      </c>
      <c r="O8" s="120">
        <f>IF(AND(N8=N7,F8&gt;F7),N8+0.1,IF(AND(N8=N6,F8&gt;F6),N8+0.1,N8))</f>
        <v>0</v>
      </c>
      <c r="P8" s="122">
        <f>RANK(O8,O6:O8,0)</f>
        <v>1</v>
      </c>
      <c r="Q8" s="46">
        <f>IF(P$4="nein",0,0.072/P8)</f>
        <v>0</v>
      </c>
    </row>
    <row r="9" spans="2:21" x14ac:dyDescent="0.35">
      <c r="B9" s="119" t="s">
        <v>176</v>
      </c>
      <c r="C9" s="44" t="str">
        <f>VLOOKUP(B9,'Gen-Tab'!$Q$3:$S$26,3,0)</f>
        <v>Albanien</v>
      </c>
      <c r="F9" s="120"/>
      <c r="G9" s="120"/>
      <c r="H9" s="120"/>
      <c r="I9" s="120"/>
      <c r="J9" s="121"/>
      <c r="K9" s="120"/>
      <c r="L9" s="120"/>
      <c r="M9" s="121"/>
      <c r="N9" s="120"/>
      <c r="O9" s="120"/>
      <c r="P9" s="121"/>
      <c r="Q9" s="46">
        <v>0</v>
      </c>
    </row>
    <row r="10" spans="2:21" x14ac:dyDescent="0.35">
      <c r="P10" s="120">
        <f>SUM(P6:P8)</f>
        <v>3</v>
      </c>
    </row>
    <row r="11" spans="2:21" x14ac:dyDescent="0.35">
      <c r="B11" s="119" t="s">
        <v>327</v>
      </c>
      <c r="C11" s="46">
        <f>VLOOKUP(B11,'Gen-Tab'!$F$3:$G$38,2,0)</f>
        <v>3</v>
      </c>
      <c r="D11" s="44" t="str">
        <f>VLOOKUP(C11,'Gen-Tab'!$G$3:$I$55,2,0)</f>
        <v>Spanien</v>
      </c>
      <c r="E11" s="44" t="str">
        <f>VLOOKUP(C11,'Gen-Tab'!$G$3:$I$55,3,0)</f>
        <v>Kroatien</v>
      </c>
      <c r="F11" s="44">
        <f>IF(U11=0,0,VLOOKUP(C11,'Tipp-Formular'!$B$2:$I$48,6,0))</f>
        <v>0</v>
      </c>
      <c r="G11" s="44">
        <f>IF(U11=0,0,VLOOKUP(C11,'Tipp-Formular'!$B$2:$I$48,8,0))</f>
        <v>0</v>
      </c>
      <c r="I11" s="44">
        <f>IF(U11=0,0,IF(F11&gt;G11,3,IF(F11=G11,1,0)))</f>
        <v>0</v>
      </c>
      <c r="J11" s="44">
        <f>IF(U11=0,0,IF(G11&gt;F11,3,IF(G11=F11,1,0)))</f>
        <v>0</v>
      </c>
      <c r="U11" s="44">
        <f>VLOOKUP(C11,'Tipp-Formular'!$B$3:$L$48,11,0)</f>
        <v>0</v>
      </c>
    </row>
    <row r="12" spans="2:21" x14ac:dyDescent="0.35">
      <c r="B12" s="119" t="s">
        <v>328</v>
      </c>
      <c r="C12" s="46">
        <f>VLOOKUP(B12,'Gen-Tab'!$F$3:$G$38,2,0)</f>
        <v>16</v>
      </c>
      <c r="D12" s="44" t="str">
        <f>VLOOKUP(C12,'Gen-Tab'!$G$3:$I$55,2,0)</f>
        <v>Spanien</v>
      </c>
      <c r="E12" s="44" t="str">
        <f>VLOOKUP(C12,'Gen-Tab'!$G$3:$I$55,3,0)</f>
        <v>Italien</v>
      </c>
      <c r="F12" s="44">
        <f>IF(U12=0,0,VLOOKUP(C12,'Tipp-Formular'!$B$2:$I$48,6,0))</f>
        <v>0</v>
      </c>
      <c r="G12" s="44">
        <f>IF(U12=0,0,VLOOKUP(C12,'Tipp-Formular'!$B$2:$I$48,8,0))</f>
        <v>0</v>
      </c>
      <c r="I12" s="44">
        <f>IF(U12=0,0,IF(F12&gt;G12,3,IF(F12=G12,1,0)))</f>
        <v>0</v>
      </c>
      <c r="J12" s="44">
        <f>IF(U12=0,0,IF(G12&gt;F12,3,IF(G12=F12,1,0)))</f>
        <v>0</v>
      </c>
      <c r="U12" s="44">
        <f>VLOOKUP(C12,'Tipp-Formular'!$B$3:$L$48,11,0)</f>
        <v>0</v>
      </c>
    </row>
    <row r="13" spans="2:21" x14ac:dyDescent="0.35">
      <c r="B13" s="119" t="s">
        <v>329</v>
      </c>
      <c r="C13" s="46">
        <f>VLOOKUP(B13,'Gen-Tab'!$F$3:$G$38,2,0)</f>
        <v>28</v>
      </c>
      <c r="D13" s="44" t="str">
        <f>VLOOKUP(C13,'Gen-Tab'!$G$3:$I$55,2,0)</f>
        <v>Kroatien</v>
      </c>
      <c r="E13" s="44" t="str">
        <f>VLOOKUP(C13,'Gen-Tab'!$G$3:$I$55,3,0)</f>
        <v>Italien</v>
      </c>
      <c r="F13" s="44">
        <f>IF(U13=0,0,VLOOKUP(C13,'Tipp-Formular'!$B$2:$I$48,6,0))</f>
        <v>0</v>
      </c>
      <c r="G13" s="44">
        <f>IF(U13=0,0,VLOOKUP(C13,'Tipp-Formular'!$B$2:$I$48,8,0))</f>
        <v>0</v>
      </c>
      <c r="I13" s="44">
        <f>IF(U13=0,0,IF(F13&gt;G13,3,IF(F13=G13,1,0)))</f>
        <v>0</v>
      </c>
      <c r="J13" s="44">
        <f>IF(U13=0,0,IF(G13&gt;F13,3,IF(G13=F13,1,0)))</f>
        <v>0</v>
      </c>
      <c r="U13" s="44">
        <f>VLOOKUP(C13,'Tipp-Formular'!$B$3:$L$48,11,0)</f>
        <v>0</v>
      </c>
    </row>
    <row r="19" spans="2:21" x14ac:dyDescent="0.35">
      <c r="B19" s="44" t="s">
        <v>330</v>
      </c>
      <c r="C19" s="44" t="s">
        <v>331</v>
      </c>
      <c r="P19" s="115" t="str">
        <f>IF(P25=3,"nein","ja")</f>
        <v>nein</v>
      </c>
      <c r="R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173</v>
      </c>
      <c r="C21" s="44" t="str">
        <f>VLOOKUP(B21,'Gen-Tab'!$Q$3:$S$26,3,0)</f>
        <v>Spanien</v>
      </c>
      <c r="F21" s="120">
        <f>SUMIF(D26:D28,C21,F26:F28)+SUMIF(E26:E28,C21,G26:G28)</f>
        <v>0</v>
      </c>
      <c r="G21" s="120">
        <f>SUMIF(D26:D28,C21,G26:G28)+SUMIF(E26:E28,C21,F26:F28)</f>
        <v>0</v>
      </c>
      <c r="H21" s="120">
        <f>F21-G21</f>
        <v>0</v>
      </c>
      <c r="I21" s="120">
        <f>SUMIF(D26:D28,C21,I26:I28)+SUMIF(E26:E28,C21,J26:J28)</f>
        <v>0</v>
      </c>
      <c r="J21" s="121">
        <f>RANK(I21,I21:I23,0)</f>
        <v>1</v>
      </c>
      <c r="K21" s="120">
        <f>IF(AND(I21=I22,H21&gt;H22),I21+0.1,IF(AND(I21=I23,H21&gt;H23),I21+0.1,I21))</f>
        <v>0</v>
      </c>
      <c r="L21" s="120">
        <f>IF(AND(K21=K22,H21&gt;H22),K21+0.1,IF(AND(K21=K23,H21&gt;H23),K21+0.1,K21))</f>
        <v>0</v>
      </c>
      <c r="M21" s="121">
        <f>RANK(L21,L21:L23,0)</f>
        <v>1</v>
      </c>
      <c r="N21" s="120">
        <f>IF(AND(L21=L22,F21&gt;F22),L21+0.1,IF(AND(L21=L23,F21&gt;F23),L21+0.1,L21))</f>
        <v>0</v>
      </c>
      <c r="O21" s="120">
        <f>IF(AND(N21=N22,F21&gt;F22),N21+0.1,IF(AND(N21=N23,F21&gt;F23),N21+0.1,N21))</f>
        <v>0</v>
      </c>
      <c r="P21" s="121">
        <f>RANK(O21,O21:O23,0)</f>
        <v>1</v>
      </c>
      <c r="Q21" s="46">
        <f>IF(P$19="nein",0,0.072/P21)</f>
        <v>0</v>
      </c>
    </row>
    <row r="22" spans="2:21" x14ac:dyDescent="0.35">
      <c r="B22" s="119" t="s">
        <v>174</v>
      </c>
      <c r="C22" s="44" t="str">
        <f>VLOOKUP(B22,'Gen-Tab'!$Q$3:$S$26,3,0)</f>
        <v>Kroatien</v>
      </c>
      <c r="F22" s="120">
        <f>SUMIF(D26:D28,C22,F26:F28)+SUMIF(E26:E28,C22,G26:G28)</f>
        <v>0</v>
      </c>
      <c r="G22" s="120">
        <f>SUMIF(D26:D28,C22,G26:G28)+SUMIF(E26:E28,C22,F26:F28)</f>
        <v>0</v>
      </c>
      <c r="H22" s="120">
        <f>F22-G22</f>
        <v>0</v>
      </c>
      <c r="I22" s="120">
        <f>SUMIF(D26:D28,C22,I26:I28)+SUMIF(E26:E28,C22,J26:J28)</f>
        <v>0</v>
      </c>
      <c r="J22" s="121">
        <f>RANK(I22,I21:I23,0)</f>
        <v>1</v>
      </c>
      <c r="K22" s="120">
        <f>IF(AND(I22=I23,H22&gt;H23),I22+0.1,IF(AND(I22=I21,H22&gt;H21),I22+0.1,I22))</f>
        <v>0</v>
      </c>
      <c r="L22" s="120">
        <f>IF(AND(K22=K23,H22&gt;H23),K22+0.1,IF(AND(K22=K21,H22&gt;H21),K22+0.1,K22))</f>
        <v>0</v>
      </c>
      <c r="M22" s="121">
        <f>RANK(L22,L21:L23,0)</f>
        <v>1</v>
      </c>
      <c r="N22" s="120">
        <f>IF(AND(L22=L23,F22&gt;F23),L22+0.1,IF(AND(L22=L21,F22&gt;F21),L22+0.1,L22))</f>
        <v>0</v>
      </c>
      <c r="O22" s="120">
        <f>IF(AND(N22=N23,F22&gt;F23),N22+0.1,IF(AND(N22=N21,F22&gt;F21),N22+0.1,N22))</f>
        <v>0</v>
      </c>
      <c r="P22" s="121">
        <f>RANK(O22,O21:O23,0)</f>
        <v>1</v>
      </c>
      <c r="Q22" s="46">
        <f>IF(P$19="nein",0,0.072/P22)</f>
        <v>0</v>
      </c>
    </row>
    <row r="23" spans="2:21" x14ac:dyDescent="0.35">
      <c r="B23" s="119" t="s">
        <v>176</v>
      </c>
      <c r="C23" s="44" t="str">
        <f>VLOOKUP(B23,'Gen-Tab'!$Q$3:$S$26,3,0)</f>
        <v>Albanien</v>
      </c>
      <c r="F23" s="120">
        <f>SUMIF(D26:D28,C23,F26:F28)+SUMIF(E26:E28,C23,G26:G28)</f>
        <v>0</v>
      </c>
      <c r="G23" s="120">
        <f>SUMIF(D26:D28,C23,G26:G28)+SUMIF(E26:E28,C23,F26:F28)</f>
        <v>0</v>
      </c>
      <c r="H23" s="120">
        <f>F23-G23</f>
        <v>0</v>
      </c>
      <c r="I23" s="120">
        <f>SUMIF(D26:D28,C23,I26:I28)+SUMIF(E26:E28,C23,J26:J28)</f>
        <v>0</v>
      </c>
      <c r="J23" s="121">
        <f>RANK(I23,I21:I23,0)</f>
        <v>1</v>
      </c>
      <c r="K23" s="120">
        <f>IF(AND(I23=I21,H23&gt;H21),I23+0.1,IF(AND(I23=I22,H23&gt;H22),I23+0.1,I23))</f>
        <v>0</v>
      </c>
      <c r="L23" s="120">
        <f>IF(AND(K23=K22,H23&gt;H22),K23+0.1,IF(AND(K23=K21,H23&gt;H21),K23+0.1,K23))</f>
        <v>0</v>
      </c>
      <c r="M23" s="121">
        <f>RANK(L23,L21:L23,0)</f>
        <v>1</v>
      </c>
      <c r="N23" s="120">
        <f>IF(AND(L23=L21,F23&gt;F21),L23+0.1,IF(AND(L23=L22,F23&gt;F22),L23+0.1,L23))</f>
        <v>0</v>
      </c>
      <c r="O23" s="120">
        <f>IF(AND(N23=N22,F23&gt;F22),N23+0.1,IF(AND(N23=N21,F23&gt;F21),N23+0.1,N23))</f>
        <v>0</v>
      </c>
      <c r="P23" s="122">
        <f>RANK(O23,O21:O23,0)</f>
        <v>1</v>
      </c>
      <c r="Q23" s="46">
        <f>IF(P$19="nein",0,0.072/P23)</f>
        <v>0</v>
      </c>
    </row>
    <row r="24" spans="2:21" x14ac:dyDescent="0.35">
      <c r="B24" s="119" t="s">
        <v>175</v>
      </c>
      <c r="C24" s="44" t="str">
        <f>VLOOKUP(B24,'Gen-Tab'!$Q$3:$S$26,3,0)</f>
        <v>Italien</v>
      </c>
      <c r="F24" s="120"/>
      <c r="G24" s="120"/>
      <c r="H24" s="120"/>
      <c r="I24" s="120"/>
      <c r="J24" s="121"/>
      <c r="K24" s="120"/>
      <c r="L24" s="120"/>
      <c r="M24" s="121"/>
      <c r="N24" s="120"/>
      <c r="O24" s="120"/>
      <c r="P24" s="121"/>
      <c r="Q24" s="46">
        <v>0</v>
      </c>
    </row>
    <row r="25" spans="2:21" x14ac:dyDescent="0.35">
      <c r="P25" s="120">
        <f>SUM(P21:P23)</f>
        <v>3</v>
      </c>
    </row>
    <row r="26" spans="2:21" x14ac:dyDescent="0.35">
      <c r="B26" s="119" t="s">
        <v>327</v>
      </c>
      <c r="C26" s="46">
        <f>VLOOKUP(B26,'Gen-Tab'!$F$3:$G$38,2,0)</f>
        <v>3</v>
      </c>
      <c r="D26" s="44" t="str">
        <f>VLOOKUP(C26,'Gen-Tab'!$G$3:$I$55,2,0)</f>
        <v>Spanien</v>
      </c>
      <c r="E26" s="44" t="str">
        <f>VLOOKUP(C26,'Gen-Tab'!$G$3:$I$55,3,0)</f>
        <v>Kroatien</v>
      </c>
      <c r="F26" s="44">
        <f>IF(U26=0,0,VLOOKUP(C26,'Tipp-Formular'!$B$2:$I$48,6,0))</f>
        <v>0</v>
      </c>
      <c r="G26" s="44">
        <f>IF(U26=0,0,VLOOKUP(C26,'Tipp-Formular'!$B$2:$I$48,8,0))</f>
        <v>0</v>
      </c>
      <c r="I26" s="44">
        <f>IF(U26=0,0,IF(F26&gt;G26,3,IF(F26=G26,1,0)))</f>
        <v>0</v>
      </c>
      <c r="J26" s="44">
        <f>IF(U26=0,0,IF(G26&gt;F26,3,IF(G26=F26,1,0)))</f>
        <v>0</v>
      </c>
      <c r="U26" s="44">
        <f>VLOOKUP(C26,'Tipp-Formular'!$B$3:$L$48,11,0)</f>
        <v>0</v>
      </c>
    </row>
    <row r="27" spans="2:21" x14ac:dyDescent="0.35">
      <c r="B27" s="119" t="s">
        <v>332</v>
      </c>
      <c r="C27" s="46">
        <f>VLOOKUP(B27,'Gen-Tab'!$F$3:$G$38,2,0)</f>
        <v>27</v>
      </c>
      <c r="D27" s="44" t="str">
        <f>VLOOKUP(C27,'Gen-Tab'!$G$3:$I$55,2,0)</f>
        <v>Albanien</v>
      </c>
      <c r="E27" s="44" t="str">
        <f>VLOOKUP(C27,'Gen-Tab'!$G$3:$I$55,3,0)</f>
        <v>Spanien</v>
      </c>
      <c r="F27" s="44">
        <f>IF(U27=0,0,VLOOKUP(C27,'Tipp-Formular'!$B$2:$I$48,6,0))</f>
        <v>0</v>
      </c>
      <c r="G27" s="44">
        <f>IF(U27=0,0,VLOOKUP(C27,'Tipp-Formular'!$B$2:$I$48,8,0))</f>
        <v>0</v>
      </c>
      <c r="I27" s="44">
        <f>IF(U27=0,0,IF(F27&gt;G27,3,IF(F27=G27,1,0)))</f>
        <v>0</v>
      </c>
      <c r="J27" s="44">
        <f>IF(U27=0,0,IF(G27&gt;F27,3,IF(G27=F27,1,0)))</f>
        <v>0</v>
      </c>
      <c r="U27" s="44">
        <f>VLOOKUP(C27,'Tipp-Formular'!$B$3:$L$48,11,0)</f>
        <v>0</v>
      </c>
    </row>
    <row r="28" spans="2:21" x14ac:dyDescent="0.35">
      <c r="B28" s="119" t="s">
        <v>333</v>
      </c>
      <c r="C28" s="46">
        <f>VLOOKUP(B28,'Gen-Tab'!$F$3:$G$38,2,0)</f>
        <v>15</v>
      </c>
      <c r="D28" s="44" t="str">
        <f>VLOOKUP(C28,'Gen-Tab'!$G$3:$I$55,2,0)</f>
        <v>Kroatien</v>
      </c>
      <c r="E28" s="44" t="str">
        <f>VLOOKUP(C28,'Gen-Tab'!$G$3:$I$55,3,0)</f>
        <v>Albanien</v>
      </c>
      <c r="F28" s="44">
        <f>IF(U28=0,0,VLOOKUP(C28,'Tipp-Formular'!$B$2:$I$48,6,0))</f>
        <v>0</v>
      </c>
      <c r="G28" s="44">
        <f>IF(U28=0,0,VLOOKUP(C28,'Tipp-Formular'!$B$2:$I$48,8,0))</f>
        <v>0</v>
      </c>
      <c r="I28" s="44">
        <f>IF(U28=0,0,IF(F28&gt;G28,3,IF(F28=G28,1,0)))</f>
        <v>0</v>
      </c>
      <c r="J28" s="44">
        <f>IF(U28=0,0,IF(G28&gt;F28,3,IF(G28=F28,1,0)))</f>
        <v>0</v>
      </c>
      <c r="U28" s="44">
        <f>VLOOKUP(C28,'Tipp-Formular'!$B$3:$L$48,11,0)</f>
        <v>0</v>
      </c>
    </row>
    <row r="34" spans="2:21" x14ac:dyDescent="0.35">
      <c r="B34" s="44" t="s">
        <v>334</v>
      </c>
      <c r="C34" s="44" t="s">
        <v>335</v>
      </c>
      <c r="P34" s="115" t="str">
        <f>IF(P40=3,"nein","ja")</f>
        <v>nein</v>
      </c>
      <c r="R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173</v>
      </c>
      <c r="C36" s="44" t="str">
        <f>VLOOKUP(B36,'Gen-Tab'!$Q$3:$S$26,3,0)</f>
        <v>Spanien</v>
      </c>
      <c r="F36" s="120">
        <f>SUMIF(D41:D43,C36,F41:F43)+SUMIF(E41:E43,C36,G41:G43)</f>
        <v>0</v>
      </c>
      <c r="G36" s="120">
        <f>SUMIF(D41:D43,C36,G41:G43)+SUMIF(E41:E43,C36,F41:F43)</f>
        <v>0</v>
      </c>
      <c r="H36" s="120">
        <f>F36-G36</f>
        <v>0</v>
      </c>
      <c r="I36" s="120">
        <f>SUMIF(D41:D43,C36,I41:I43)+SUMIF(E41:E43,C36,J41:J43)</f>
        <v>0</v>
      </c>
      <c r="J36" s="121">
        <f>RANK(I36,I36:I38,0)</f>
        <v>1</v>
      </c>
      <c r="K36" s="120">
        <f>IF(AND(I36=I37,H36&gt;H37),I36+0.1,IF(AND(I36=I38,H36&gt;H38),I36+0.1,I36))</f>
        <v>0</v>
      </c>
      <c r="L36" s="120">
        <f>IF(AND(K36=K37,H36&gt;H37),K36+0.1,IF(AND(K36=K38,H36&gt;H38),K36+0.1,K36))</f>
        <v>0</v>
      </c>
      <c r="M36" s="121">
        <f>RANK(L36,L36:L38,0)</f>
        <v>1</v>
      </c>
      <c r="N36" s="120">
        <f>IF(AND(L36=L37,F36&gt;F37),L36+0.1,IF(AND(L36=L38,F36&gt;F38),L36+0.1,L36))</f>
        <v>0</v>
      </c>
      <c r="O36" s="120">
        <f>IF(AND(N36=N37,F36&gt;F37),N36+0.1,IF(AND(N36=N38,F36&gt;F38),N36+0.1,N36))</f>
        <v>0</v>
      </c>
      <c r="P36" s="121">
        <f>RANK(O36,O36:O38,0)</f>
        <v>1</v>
      </c>
      <c r="Q36" s="46">
        <f>IF(P$34="nein",0,0.072/P36)</f>
        <v>0</v>
      </c>
    </row>
    <row r="37" spans="2:21" x14ac:dyDescent="0.35">
      <c r="B37" s="119" t="s">
        <v>175</v>
      </c>
      <c r="C37" s="44" t="str">
        <f>VLOOKUP(B37,'Gen-Tab'!$Q$3:$S$26,3,0)</f>
        <v>Italien</v>
      </c>
      <c r="F37" s="120">
        <f>SUMIF(D41:D43,C37,F41:F43)+SUMIF(E41:E43,C37,G41:G43)</f>
        <v>0</v>
      </c>
      <c r="G37" s="120">
        <f>SUMIF(D41:D43,C37,G41:G43)+SUMIF(E41:E43,C37,F41:F43)</f>
        <v>0</v>
      </c>
      <c r="H37" s="120">
        <f>F37-G37</f>
        <v>0</v>
      </c>
      <c r="I37" s="120">
        <f>SUMIF(D41:D43,C37,I41:I43)+SUMIF(E41:E43,C37,J41:J43)</f>
        <v>0</v>
      </c>
      <c r="J37" s="121">
        <f>RANK(I37,I36:I38,0)</f>
        <v>1</v>
      </c>
      <c r="K37" s="120">
        <f>IF(AND(I37=I38,H37&gt;H38),I37+0.1,IF(AND(I37=I36,H37&gt;H36),I37+0.1,I37))</f>
        <v>0</v>
      </c>
      <c r="L37" s="120">
        <f>IF(AND(K37=K38,H37&gt;H38),K37+0.1,IF(AND(K37=K36,H37&gt;H36),K37+0.1,K37))</f>
        <v>0</v>
      </c>
      <c r="M37" s="121">
        <f>RANK(L37,L36:L38,0)</f>
        <v>1</v>
      </c>
      <c r="N37" s="120">
        <f>IF(AND(L37=L38,F37&gt;F38),L37+0.1,IF(AND(L37=L36,F37&gt;F36),L37+0.1,L37))</f>
        <v>0</v>
      </c>
      <c r="O37" s="120">
        <f>IF(AND(N37=N38,F37&gt;F38),N37+0.1,IF(AND(N37=N36,F37&gt;F36),N37+0.1,N37))</f>
        <v>0</v>
      </c>
      <c r="P37" s="121">
        <f>RANK(O37,O36:O38,0)</f>
        <v>1</v>
      </c>
      <c r="Q37" s="46">
        <f>IF(P$34="nein",0,0.072/P37)</f>
        <v>0</v>
      </c>
    </row>
    <row r="38" spans="2:21" x14ac:dyDescent="0.35">
      <c r="B38" s="119" t="s">
        <v>176</v>
      </c>
      <c r="C38" s="44" t="str">
        <f>VLOOKUP(B38,'Gen-Tab'!$Q$3:$S$26,3,0)</f>
        <v>Albanien</v>
      </c>
      <c r="F38" s="120">
        <f>SUMIF(D41:D43,C38,F41:F43)+SUMIF(E41:E43,C38,G41:G43)</f>
        <v>0</v>
      </c>
      <c r="G38" s="120">
        <f>SUMIF(D41:D43,C38,G41:G43)+SUMIF(E41:E43,C38,F41:F43)</f>
        <v>0</v>
      </c>
      <c r="H38" s="120">
        <f>F38-G38</f>
        <v>0</v>
      </c>
      <c r="I38" s="120">
        <f>SUMIF(D41:D43,C38,I41:I43)+SUMIF(E41:E43,C38,J41:J43)</f>
        <v>0</v>
      </c>
      <c r="J38" s="121">
        <f>RANK(I38,I36:I38,0)</f>
        <v>1</v>
      </c>
      <c r="K38" s="120">
        <f>IF(AND(I38=I36,H38&gt;H36),I38+0.1,IF(AND(I38=I37,H38&gt;H37),I38+0.1,I38))</f>
        <v>0</v>
      </c>
      <c r="L38" s="120">
        <f>IF(AND(K38=K37,H38&gt;H37),K38+0.1,IF(AND(K38=K36,H38&gt;H36),K38+0.1,K38))</f>
        <v>0</v>
      </c>
      <c r="M38" s="121">
        <f>RANK(L38,L36:L38,0)</f>
        <v>1</v>
      </c>
      <c r="N38" s="120">
        <f>IF(AND(L38=L36,F38&gt;F36),L38+0.1,IF(AND(L38=L37,F38&gt;F37),L38+0.1,L38))</f>
        <v>0</v>
      </c>
      <c r="O38" s="120">
        <f>IF(AND(N38=N37,F38&gt;F37),N38+0.1,IF(AND(N38=N36,F38&gt;F36),N38+0.1,N38))</f>
        <v>0</v>
      </c>
      <c r="P38" s="122">
        <f>RANK(O38,O36:O38,0)</f>
        <v>1</v>
      </c>
      <c r="Q38" s="46">
        <f>IF(P$34="nein",0,0.072/P38)</f>
        <v>0</v>
      </c>
    </row>
    <row r="39" spans="2:21" x14ac:dyDescent="0.35">
      <c r="B39" s="119" t="s">
        <v>174</v>
      </c>
      <c r="C39" s="44" t="str">
        <f>VLOOKUP(B39,'Gen-Tab'!$Q$3:$S$26,3,0)</f>
        <v>Kroatien</v>
      </c>
      <c r="F39" s="120"/>
      <c r="G39" s="120"/>
      <c r="H39" s="120"/>
      <c r="I39" s="120"/>
      <c r="J39" s="121"/>
      <c r="K39" s="120"/>
      <c r="L39" s="120"/>
      <c r="M39" s="121"/>
      <c r="N39" s="120"/>
      <c r="O39" s="120"/>
      <c r="P39" s="121"/>
      <c r="Q39" s="46">
        <v>0</v>
      </c>
    </row>
    <row r="40" spans="2:21" x14ac:dyDescent="0.35">
      <c r="P40" s="120">
        <f>SUM(P36:P38)</f>
        <v>3</v>
      </c>
    </row>
    <row r="41" spans="2:21" x14ac:dyDescent="0.35">
      <c r="B41" s="119" t="s">
        <v>328</v>
      </c>
      <c r="C41" s="46">
        <f>VLOOKUP(B41,'Gen-Tab'!$F$3:$G$38,2,0)</f>
        <v>16</v>
      </c>
      <c r="D41" s="44" t="str">
        <f>VLOOKUP(C41,'Gen-Tab'!$G$3:$I$55,2,0)</f>
        <v>Spanien</v>
      </c>
      <c r="E41" s="44" t="str">
        <f>VLOOKUP(C41,'Gen-Tab'!$G$3:$I$55,3,0)</f>
        <v>Italien</v>
      </c>
      <c r="F41" s="44">
        <f>IF(U41=0,0,VLOOKUP(C41,'Tipp-Formular'!$B$2:$I$48,6,0))</f>
        <v>0</v>
      </c>
      <c r="G41" s="44">
        <f>IF(U41=0,0,VLOOKUP(C41,'Tipp-Formular'!$B$2:$I$48,8,0))</f>
        <v>0</v>
      </c>
      <c r="I41" s="44">
        <f>IF(U41=0,0,IF(F41&gt;G41,3,IF(F41=G41,1,0)))</f>
        <v>0</v>
      </c>
      <c r="J41" s="44">
        <f>IF(U41=0,0,IF(G41&gt;F41,3,IF(G41=F41,1,0)))</f>
        <v>0</v>
      </c>
      <c r="U41" s="44">
        <f>VLOOKUP(C41,'Tipp-Formular'!$B$3:$L$48,11,0)</f>
        <v>0</v>
      </c>
    </row>
    <row r="42" spans="2:21" x14ac:dyDescent="0.35">
      <c r="B42" s="119" t="s">
        <v>332</v>
      </c>
      <c r="C42" s="46">
        <f>VLOOKUP(B42,'Gen-Tab'!$F$3:$G$38,2,0)</f>
        <v>27</v>
      </c>
      <c r="D42" s="44" t="str">
        <f>VLOOKUP(C42,'Gen-Tab'!$G$3:$I$55,2,0)</f>
        <v>Albanien</v>
      </c>
      <c r="E42" s="44" t="str">
        <f>VLOOKUP(C42,'Gen-Tab'!$G$3:$I$55,3,0)</f>
        <v>Spanien</v>
      </c>
      <c r="F42" s="44">
        <f>IF(U42=0,0,VLOOKUP(C42,'Tipp-Formular'!$B$2:$I$48,6,0))</f>
        <v>0</v>
      </c>
      <c r="G42" s="44">
        <f>IF(U42=0,0,VLOOKUP(C42,'Tipp-Formular'!$B$2:$I$48,8,0))</f>
        <v>0</v>
      </c>
      <c r="I42" s="44">
        <f>IF(U42=0,0,IF(F42&gt;G42,3,IF(F42=G42,1,0)))</f>
        <v>0</v>
      </c>
      <c r="J42" s="44">
        <f>IF(U42=0,0,IF(G42&gt;F42,3,IF(G42=F42,1,0)))</f>
        <v>0</v>
      </c>
      <c r="U42" s="44">
        <f>VLOOKUP(C42,'Tipp-Formular'!$B$3:$L$48,11,0)</f>
        <v>0</v>
      </c>
    </row>
    <row r="43" spans="2:21" x14ac:dyDescent="0.35">
      <c r="B43" s="119" t="s">
        <v>336</v>
      </c>
      <c r="C43" s="46">
        <f>VLOOKUP(B43,'Gen-Tab'!$F$3:$G$38,2,0)</f>
        <v>4</v>
      </c>
      <c r="D43" s="44" t="str">
        <f>VLOOKUP(C43,'Gen-Tab'!$G$3:$I$55,2,0)</f>
        <v>Italien</v>
      </c>
      <c r="E43" s="44" t="str">
        <f>VLOOKUP(C43,'Gen-Tab'!$G$3:$I$55,3,0)</f>
        <v>Albanien</v>
      </c>
      <c r="F43" s="44">
        <f>IF(U43=0,0,VLOOKUP(C43,'Tipp-Formular'!$B$2:$I$48,6,0))</f>
        <v>0</v>
      </c>
      <c r="G43" s="44">
        <f>IF(U43=0,0,VLOOKUP(C43,'Tipp-Formular'!$B$2:$I$48,8,0))</f>
        <v>0</v>
      </c>
      <c r="I43" s="44">
        <f>IF(U43=0,0,IF(F43&gt;G43,3,IF(F43=G43,1,0)))</f>
        <v>0</v>
      </c>
      <c r="J43" s="44">
        <f>IF(U43=0,0,IF(G43&gt;F43,3,IF(G43=F43,1,0)))</f>
        <v>0</v>
      </c>
      <c r="U43" s="44">
        <f>VLOOKUP(C43,'Tipp-Formular'!$B$3:$L$48,11,0)</f>
        <v>0</v>
      </c>
    </row>
    <row r="49" spans="2:21" x14ac:dyDescent="0.35">
      <c r="B49" s="44" t="s">
        <v>337</v>
      </c>
      <c r="C49" s="44" t="s">
        <v>338</v>
      </c>
      <c r="P49" s="115" t="str">
        <f>IF(P55=3,"nein","ja")</f>
        <v>nein</v>
      </c>
      <c r="R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174</v>
      </c>
      <c r="C51" s="44" t="str">
        <f>VLOOKUP(B51,'Gen-Tab'!$Q$3:$S$26,3,0)</f>
        <v>Kroatien</v>
      </c>
      <c r="F51" s="120">
        <f>SUMIF(D56:D58,C51,F56:F58)+SUMIF(E56:E58,C51,G56:G58)</f>
        <v>0</v>
      </c>
      <c r="G51" s="120">
        <f>SUMIF(D56:D58,C51,G56:G58)+SUMIF(E56:E58,C51,F56:F58)</f>
        <v>0</v>
      </c>
      <c r="H51" s="120">
        <f>F51-G51</f>
        <v>0</v>
      </c>
      <c r="I51" s="120">
        <f>SUMIF(D56:D58,C51,I56:I58)+SUMIF(E56:E58,C51,J56:J58)</f>
        <v>0</v>
      </c>
      <c r="J51" s="121">
        <f>RANK(I51,I51:I53,0)</f>
        <v>1</v>
      </c>
      <c r="K51" s="120">
        <f>IF(AND(I51=I52,H51&gt;H52),I51+0.1,IF(AND(I51=I53,H51&gt;H53),I51+0.1,I51))</f>
        <v>0</v>
      </c>
      <c r="L51" s="120">
        <f>IF(AND(K51=K52,H51&gt;H52),K51+0.1,IF(AND(K51=K53,H51&gt;H53),K51+0.1,K51))</f>
        <v>0</v>
      </c>
      <c r="M51" s="121">
        <f>RANK(L51,L51:L53,0)</f>
        <v>1</v>
      </c>
      <c r="N51" s="120">
        <f>IF(AND(L51=L52,F51&gt;F52),L51+0.1,IF(AND(L51=L53,F51&gt;F53),L51+0.1,L51))</f>
        <v>0</v>
      </c>
      <c r="O51" s="120">
        <f>IF(AND(N51=N52,F51&gt;F52),N51+0.1,IF(AND(N51=N53,F51&gt;F53),N51+0.1,N51))</f>
        <v>0</v>
      </c>
      <c r="P51" s="121">
        <f>RANK(O51,O51:O53,0)</f>
        <v>1</v>
      </c>
      <c r="Q51" s="46">
        <f>IF(P$49="nein",0,0.072/P51)</f>
        <v>0</v>
      </c>
    </row>
    <row r="52" spans="2:21" x14ac:dyDescent="0.35">
      <c r="B52" s="119" t="s">
        <v>175</v>
      </c>
      <c r="C52" s="44" t="str">
        <f>VLOOKUP(B52,'Gen-Tab'!$Q$3:$S$26,3,0)</f>
        <v>Italien</v>
      </c>
      <c r="F52" s="120">
        <f>SUMIF(D56:D58,C52,F56:F58)+SUMIF(E56:E58,C52,G56:G58)</f>
        <v>0</v>
      </c>
      <c r="G52" s="120">
        <f>SUMIF(D56:D58,C52,G56:G58)+SUMIF(E56:E58,C52,F56:F58)</f>
        <v>0</v>
      </c>
      <c r="H52" s="120">
        <f>F52-G52</f>
        <v>0</v>
      </c>
      <c r="I52" s="120">
        <f>SUMIF(D56:D58,C52,I56:I58)+SUMIF(E56:E58,C52,J56:J58)</f>
        <v>0</v>
      </c>
      <c r="J52" s="121">
        <f>RANK(I52,I51:I53,0)</f>
        <v>1</v>
      </c>
      <c r="K52" s="120">
        <f>IF(AND(I52=I53,H52&gt;H53),I52+0.1,IF(AND(I52=I51,H52&gt;H51),I52+0.1,I52))</f>
        <v>0</v>
      </c>
      <c r="L52" s="120">
        <f>IF(AND(K52=K53,H52&gt;H53),K52+0.1,IF(AND(K52=K51,H52&gt;H51),K52+0.1,K52))</f>
        <v>0</v>
      </c>
      <c r="M52" s="121">
        <f>RANK(L52,L51:L53,0)</f>
        <v>1</v>
      </c>
      <c r="N52" s="120">
        <f>IF(AND(L52=L53,F52&gt;F53),L52+0.1,IF(AND(L52=L51,F52&gt;F51),L52+0.1,L52))</f>
        <v>0</v>
      </c>
      <c r="O52" s="120">
        <f>IF(AND(N52=N53,F52&gt;F53),N52+0.1,IF(AND(N52=N51,F52&gt;F51),N52+0.1,N52))</f>
        <v>0</v>
      </c>
      <c r="P52" s="121">
        <f>RANK(O52,O51:O53,0)</f>
        <v>1</v>
      </c>
      <c r="Q52" s="46">
        <f>IF(P$49="nein",0,0.072/P52)</f>
        <v>0</v>
      </c>
    </row>
    <row r="53" spans="2:21" x14ac:dyDescent="0.35">
      <c r="B53" s="119" t="s">
        <v>176</v>
      </c>
      <c r="C53" s="44" t="str">
        <f>VLOOKUP(B53,'Gen-Tab'!$Q$3:$S$26,3,0)</f>
        <v>Albanien</v>
      </c>
      <c r="F53" s="120">
        <f>SUMIF(D56:D58,C53,F56:F58)+SUMIF(E56:E58,C53,G56:G58)</f>
        <v>0</v>
      </c>
      <c r="G53" s="120">
        <f>SUMIF(D56:D58,C53,G56:G58)+SUMIF(E56:E58,C53,F56:F58)</f>
        <v>0</v>
      </c>
      <c r="H53" s="120">
        <f>F53-G53</f>
        <v>0</v>
      </c>
      <c r="I53" s="120">
        <f>SUMIF(D56:D58,C53,I56:I58)+SUMIF(E56:E58,C53,J56:J58)</f>
        <v>0</v>
      </c>
      <c r="J53" s="121">
        <f>RANK(I53,I51:I53,0)</f>
        <v>1</v>
      </c>
      <c r="K53" s="120">
        <f>IF(AND(I53=I51,H53&gt;H51),I53+0.1,IF(AND(I53=I52,H53&gt;H52),I53+0.1,I53))</f>
        <v>0</v>
      </c>
      <c r="L53" s="120">
        <f>IF(AND(K53=K52,H53&gt;H52),K53+0.1,IF(AND(K53=K51,H53&gt;H51),K53+0.1,K53))</f>
        <v>0</v>
      </c>
      <c r="M53" s="121">
        <f>RANK(L53,L51:L53,0)</f>
        <v>1</v>
      </c>
      <c r="N53" s="120">
        <f>IF(AND(L53=L51,F53&gt;F51),L53+0.1,IF(AND(L53=L52,F53&gt;F52),L53+0.1,L53))</f>
        <v>0</v>
      </c>
      <c r="O53" s="120">
        <f>IF(AND(N53=N52,F53&gt;F52),N53+0.1,IF(AND(N53=N51,F53&gt;F51),N53+0.1,N53))</f>
        <v>0</v>
      </c>
      <c r="P53" s="122">
        <f>RANK(O53,O51:O53,0)</f>
        <v>1</v>
      </c>
      <c r="Q53" s="46">
        <f>IF(P$49="nein",0,0.072/P53)</f>
        <v>0</v>
      </c>
    </row>
    <row r="54" spans="2:21" x14ac:dyDescent="0.35">
      <c r="B54" s="119" t="s">
        <v>173</v>
      </c>
      <c r="C54" s="44" t="str">
        <f>VLOOKUP(B54,'Gen-Tab'!$Q$3:$S$26,3,0)</f>
        <v>Spanien</v>
      </c>
      <c r="F54" s="120"/>
      <c r="G54" s="120"/>
      <c r="H54" s="120"/>
      <c r="I54" s="120"/>
      <c r="J54" s="121"/>
      <c r="K54" s="120"/>
      <c r="L54" s="120"/>
      <c r="M54" s="121"/>
      <c r="N54" s="120"/>
      <c r="O54" s="120"/>
      <c r="P54" s="121"/>
      <c r="Q54" s="46">
        <v>0</v>
      </c>
    </row>
    <row r="55" spans="2:21" x14ac:dyDescent="0.35">
      <c r="N55" s="120"/>
      <c r="P55" s="120">
        <f>SUM(P51:P53)</f>
        <v>3</v>
      </c>
    </row>
    <row r="56" spans="2:21" x14ac:dyDescent="0.35">
      <c r="B56" s="119" t="s">
        <v>329</v>
      </c>
      <c r="C56" s="46">
        <f>VLOOKUP(B56,'Gen-Tab'!$F$3:$G$38,2,0)</f>
        <v>28</v>
      </c>
      <c r="D56" s="44" t="str">
        <f>VLOOKUP(C56,'Gen-Tab'!$G$3:$I$55,2,0)</f>
        <v>Kroatien</v>
      </c>
      <c r="E56" s="44" t="str">
        <f>VLOOKUP(C56,'Gen-Tab'!$G$3:$I$55,3,0)</f>
        <v>Italien</v>
      </c>
      <c r="F56" s="44">
        <f>IF(U56=0,0,VLOOKUP(C56,'Tipp-Formular'!$B$2:$I$48,6,0))</f>
        <v>0</v>
      </c>
      <c r="G56" s="44">
        <f>IF(U56=0,0,VLOOKUP(C56,'Tipp-Formular'!$B$2:$I$48,8,0))</f>
        <v>0</v>
      </c>
      <c r="I56" s="44">
        <f>IF(U56=0,0,IF(F56&gt;G56,3,IF(F56=G56,1,0)))</f>
        <v>0</v>
      </c>
      <c r="J56" s="44">
        <f>IF(U56=0,0,IF(G56&gt;F56,3,IF(G56=F56,1,0)))</f>
        <v>0</v>
      </c>
      <c r="U56" s="44">
        <f>VLOOKUP(C56,'Tipp-Formular'!$B$3:$L$48,11,0)</f>
        <v>0</v>
      </c>
    </row>
    <row r="57" spans="2:21" x14ac:dyDescent="0.35">
      <c r="B57" s="119" t="s">
        <v>333</v>
      </c>
      <c r="C57" s="46">
        <f>VLOOKUP(B57,'Gen-Tab'!$F$3:$G$38,2,0)</f>
        <v>15</v>
      </c>
      <c r="D57" s="44" t="str">
        <f>VLOOKUP(C57,'Gen-Tab'!$G$3:$I$55,2,0)</f>
        <v>Kroatien</v>
      </c>
      <c r="E57" s="44" t="str">
        <f>VLOOKUP(C57,'Gen-Tab'!$G$3:$I$55,3,0)</f>
        <v>Albanien</v>
      </c>
      <c r="F57" s="44">
        <f>IF(U57=0,0,VLOOKUP(C57,'Tipp-Formular'!$B$2:$I$48,6,0))</f>
        <v>0</v>
      </c>
      <c r="G57" s="44">
        <f>IF(U57=0,0,VLOOKUP(C57,'Tipp-Formular'!$B$2:$I$48,8,0))</f>
        <v>0</v>
      </c>
      <c r="I57" s="44">
        <f>IF(U57=0,0,IF(F57&gt;G57,3,IF(F57=G57,1,0)))</f>
        <v>0</v>
      </c>
      <c r="J57" s="44">
        <f>IF(U57=0,0,IF(G57&gt;F57,3,IF(G57=F57,1,0)))</f>
        <v>0</v>
      </c>
      <c r="U57" s="44">
        <f>VLOOKUP(C57,'Tipp-Formular'!$B$3:$L$48,11,0)</f>
        <v>0</v>
      </c>
    </row>
    <row r="58" spans="2:21" x14ac:dyDescent="0.35">
      <c r="B58" s="119" t="s">
        <v>336</v>
      </c>
      <c r="C58" s="46">
        <f>VLOOKUP(B58,'Gen-Tab'!$F$3:$G$38,2,0)</f>
        <v>4</v>
      </c>
      <c r="D58" s="44" t="str">
        <f>VLOOKUP(C58,'Gen-Tab'!$G$3:$I$55,2,0)</f>
        <v>Italien</v>
      </c>
      <c r="E58" s="44" t="str">
        <f>VLOOKUP(C58,'Gen-Tab'!$G$3:$I$55,3,0)</f>
        <v>Albanien</v>
      </c>
      <c r="F58" s="44">
        <f>IF(U58=0,0,VLOOKUP(C58,'Tipp-Formular'!$B$2:$I$48,6,0))</f>
        <v>0</v>
      </c>
      <c r="G58" s="44">
        <f>IF(U58=0,0,VLOOKUP(C58,'Tipp-Formular'!$B$2:$I$48,8,0))</f>
        <v>0</v>
      </c>
      <c r="I58" s="44">
        <f>IF(U58=0,0,IF(F58&gt;G58,3,IF(F58=G58,1,0)))</f>
        <v>0</v>
      </c>
      <c r="J58" s="44">
        <f>IF(U58=0,0,IF(G58&gt;F58,3,IF(G58=F58,1,0)))</f>
        <v>0</v>
      </c>
      <c r="U58" s="44">
        <f>VLOOKUP(C58,'Tipp-Formular'!$B$3:$L$48,11,0)</f>
        <v>0</v>
      </c>
    </row>
    <row r="64" spans="2:21" x14ac:dyDescent="0.35">
      <c r="B64" s="44" t="s">
        <v>323</v>
      </c>
    </row>
    <row r="65" spans="2:21" x14ac:dyDescent="0.35">
      <c r="P65" s="115" t="str">
        <f>IF(SUM(P66:P69)=3,"ja","nein")</f>
        <v>nein</v>
      </c>
    </row>
    <row r="66" spans="2:21" x14ac:dyDescent="0.35">
      <c r="B66" s="119" t="s">
        <v>173</v>
      </c>
      <c r="C66" s="44" t="str">
        <f>VLOOKUP(B66,'Gen-Tab'!$Q$3:$S$26,3,0)</f>
        <v>Spanien</v>
      </c>
      <c r="F66" s="120">
        <f>SUMIF(D71,C66,F71)+SUMIF(E71,C66,G71)</f>
        <v>0</v>
      </c>
      <c r="P66" s="121">
        <f>RANK(F66,F66:F69,0)</f>
        <v>1</v>
      </c>
      <c r="Q66" s="46">
        <f>IF(AND(P65="ja",P66=1),0.0072,IF(AND(P65="ja",P66=2),0.0036,0))</f>
        <v>0</v>
      </c>
    </row>
    <row r="67" spans="2:21" x14ac:dyDescent="0.35">
      <c r="B67" s="119" t="s">
        <v>174</v>
      </c>
      <c r="C67" s="44" t="str">
        <f>VLOOKUP(B67,'Gen-Tab'!$Q$3:$S$26,3,0)</f>
        <v>Kroatien</v>
      </c>
      <c r="F67" s="120">
        <f>SUMIF(D71,C67,F71)+SUMIF(E71,C67,G71)</f>
        <v>0</v>
      </c>
      <c r="P67" s="121">
        <f>RANK(F67,F66:F69,0)</f>
        <v>1</v>
      </c>
      <c r="Q67" s="46">
        <f>IF(AND(P65="ja",P67=1),0.0072,IF(AND(P65="ja",P67=2),0.0036,0))</f>
        <v>0</v>
      </c>
    </row>
    <row r="68" spans="2:21" x14ac:dyDescent="0.35">
      <c r="B68" s="119" t="s">
        <v>175</v>
      </c>
      <c r="C68" s="44" t="str">
        <f>VLOOKUP(B68,'Gen-Tab'!$Q$3:$S$26,3,0)</f>
        <v>Italien</v>
      </c>
      <c r="Q68" s="46">
        <v>0</v>
      </c>
    </row>
    <row r="69" spans="2:21" x14ac:dyDescent="0.35">
      <c r="B69" s="119" t="s">
        <v>176</v>
      </c>
      <c r="C69" s="44" t="str">
        <f>VLOOKUP(B69,'Gen-Tab'!$Q$3:$S$26,3,0)</f>
        <v>Albanien</v>
      </c>
      <c r="Q69" s="46">
        <v>0</v>
      </c>
    </row>
    <row r="70" spans="2:21" x14ac:dyDescent="0.35">
      <c r="B70" s="46"/>
    </row>
    <row r="71" spans="2:21" x14ac:dyDescent="0.35">
      <c r="B71" s="119" t="s">
        <v>327</v>
      </c>
      <c r="C71" s="46">
        <f>VLOOKUP(B71,'Gen-Tab'!$F$3:$G$38,2,0)</f>
        <v>3</v>
      </c>
      <c r="D71" s="44" t="str">
        <f>VLOOKUP(C71,'Gen-Tab'!$G$3:$I$55,2,0)</f>
        <v>Spanien</v>
      </c>
      <c r="E71" s="44" t="str">
        <f>VLOOKUP(C71,'Gen-Tab'!$G$3:$I$55,3,0)</f>
        <v>Kroatien</v>
      </c>
      <c r="F71" s="44">
        <f>IF(U71=0,0,VLOOKUP(C71,'Tipp-Formular'!$B$2:$I$48,6,0))</f>
        <v>0</v>
      </c>
      <c r="G71" s="44">
        <f>IF(U71=0,0,VLOOKUP(C71,'Tipp-Formular'!$B$2:$I$48,8,0))</f>
        <v>0</v>
      </c>
      <c r="R71" s="46"/>
      <c r="U71" s="44">
        <f>VLOOKUP(C71,'Tipp-Formular'!$B$3:$L$48,11,0)</f>
        <v>0</v>
      </c>
    </row>
    <row r="72" spans="2:21" x14ac:dyDescent="0.35">
      <c r="B72" s="46"/>
    </row>
    <row r="73" spans="2:21" x14ac:dyDescent="0.35">
      <c r="B73" s="46"/>
      <c r="P73" s="115" t="str">
        <f>IF(SUM(P74:P77)=3,"ja","nein")</f>
        <v>nein</v>
      </c>
    </row>
    <row r="74" spans="2:21" x14ac:dyDescent="0.35">
      <c r="B74" s="119" t="s">
        <v>173</v>
      </c>
      <c r="C74" s="44" t="str">
        <f>VLOOKUP(B74,'Gen-Tab'!$Q$3:$S$26,3,0)</f>
        <v>Spanien</v>
      </c>
      <c r="F74" s="120">
        <f>SUMIF(D79,C74,F79)+SUMIF(E79,C74,G79)</f>
        <v>0</v>
      </c>
      <c r="P74" s="121">
        <f>RANK(F74,F74:F77,0)</f>
        <v>1</v>
      </c>
      <c r="Q74" s="46">
        <f>IF(AND(P73="ja",P74=1),0.0072,IF(AND(P73="ja",P74=2),0.0036,0))</f>
        <v>0</v>
      </c>
    </row>
    <row r="75" spans="2:21" x14ac:dyDescent="0.35">
      <c r="B75" s="119" t="s">
        <v>174</v>
      </c>
      <c r="C75" s="44" t="str">
        <f>VLOOKUP(B75,'Gen-Tab'!$Q$3:$S$26,3,0)</f>
        <v>Kroatien</v>
      </c>
      <c r="Q75" s="46">
        <v>0</v>
      </c>
    </row>
    <row r="76" spans="2:21" x14ac:dyDescent="0.35">
      <c r="B76" s="119" t="s">
        <v>175</v>
      </c>
      <c r="C76" s="44" t="str">
        <f>VLOOKUP(B76,'Gen-Tab'!$Q$3:$S$26,3,0)</f>
        <v>Italien</v>
      </c>
      <c r="F76" s="120">
        <f>SUMIF(D79,C76,F79)+SUMIF(E79,C76,G79)</f>
        <v>0</v>
      </c>
      <c r="P76" s="121">
        <f>RANK(F76,F74:F77,0)</f>
        <v>1</v>
      </c>
      <c r="Q76" s="46">
        <f>IF(AND(P73="ja",P76=1),0.0072,IF(AND(P73="ja",P76=2),0.0036,0))</f>
        <v>0</v>
      </c>
    </row>
    <row r="77" spans="2:21" x14ac:dyDescent="0.35">
      <c r="B77" s="119" t="s">
        <v>176</v>
      </c>
      <c r="C77" s="44" t="str">
        <f>VLOOKUP(B77,'Gen-Tab'!$Q$3:$S$26,3,0)</f>
        <v>Albanien</v>
      </c>
      <c r="Q77" s="46">
        <v>0</v>
      </c>
    </row>
    <row r="78" spans="2:21" x14ac:dyDescent="0.35">
      <c r="B78" s="46"/>
    </row>
    <row r="79" spans="2:21" x14ac:dyDescent="0.35">
      <c r="B79" s="119" t="s">
        <v>328</v>
      </c>
      <c r="C79" s="46">
        <f>VLOOKUP(B79,'Gen-Tab'!$F$3:$G$38,2,0)</f>
        <v>16</v>
      </c>
      <c r="D79" s="44" t="str">
        <f>VLOOKUP(C79,'Gen-Tab'!$G$3:$I$55,2,0)</f>
        <v>Spanien</v>
      </c>
      <c r="E79" s="44" t="str">
        <f>VLOOKUP(C79,'Gen-Tab'!$G$3:$I$55,3,0)</f>
        <v>Italien</v>
      </c>
      <c r="F79" s="44">
        <f>IF(U79=0,0,VLOOKUP(C79,'Tipp-Formular'!$B$2:$I$48,6,0))</f>
        <v>0</v>
      </c>
      <c r="G79" s="44">
        <f>IF(U79=0,0,VLOOKUP(C79,'Tipp-Formular'!$B$2:$I$48,8,0))</f>
        <v>0</v>
      </c>
      <c r="R79" s="46"/>
      <c r="U79" s="44">
        <f>VLOOKUP(C79,'Tipp-Formular'!$B$3:$L$48,11,0)</f>
        <v>0</v>
      </c>
    </row>
    <row r="80" spans="2:21" x14ac:dyDescent="0.35">
      <c r="B80" s="46"/>
    </row>
    <row r="81" spans="2:21" x14ac:dyDescent="0.35">
      <c r="B81" s="46"/>
      <c r="P81" s="115" t="str">
        <f>IF(SUM(P82:P85)=3,"ja","nein")</f>
        <v>nein</v>
      </c>
    </row>
    <row r="82" spans="2:21" x14ac:dyDescent="0.35">
      <c r="B82" s="119" t="s">
        <v>173</v>
      </c>
      <c r="C82" s="44" t="str">
        <f>VLOOKUP(B82,'Gen-Tab'!$Q$3:$S$26,3,0)</f>
        <v>Spanien</v>
      </c>
      <c r="F82" s="120">
        <f>SUMIF(D87,C82,F87)+SUMIF(E87,C82,G87)</f>
        <v>0</v>
      </c>
      <c r="P82" s="121">
        <f>RANK(F82,F82:F85,0)</f>
        <v>1</v>
      </c>
      <c r="Q82" s="46">
        <f>IF(AND(P81="ja",P82=1),0.0072,IF(AND(P81="ja",P82=2),0.0036,0))</f>
        <v>0</v>
      </c>
    </row>
    <row r="83" spans="2:21" x14ac:dyDescent="0.35">
      <c r="B83" s="119" t="s">
        <v>174</v>
      </c>
      <c r="C83" s="44" t="str">
        <f>VLOOKUP(B83,'Gen-Tab'!$Q$3:$S$26,3,0)</f>
        <v>Kroatien</v>
      </c>
      <c r="Q83" s="46">
        <v>0</v>
      </c>
    </row>
    <row r="84" spans="2:21" x14ac:dyDescent="0.35">
      <c r="B84" s="119" t="s">
        <v>175</v>
      </c>
      <c r="C84" s="44" t="str">
        <f>VLOOKUP(B84,'Gen-Tab'!$Q$3:$S$26,3,0)</f>
        <v>Italien</v>
      </c>
      <c r="Q84" s="46">
        <v>0</v>
      </c>
    </row>
    <row r="85" spans="2:21" x14ac:dyDescent="0.35">
      <c r="B85" s="119" t="s">
        <v>176</v>
      </c>
      <c r="C85" s="44" t="str">
        <f>VLOOKUP(B85,'Gen-Tab'!$Q$3:$S$26,3,0)</f>
        <v>Albanien</v>
      </c>
      <c r="F85" s="120">
        <f>SUMIF(D87,C85,F87)+SUMIF(E87,C85,G87)</f>
        <v>0</v>
      </c>
      <c r="P85" s="121">
        <f>RANK(F85,F82:F85,0)</f>
        <v>1</v>
      </c>
      <c r="Q85" s="46">
        <f>IF(AND(P81="ja",P85=1),0.0072,IF(AND(P81="ja",P85=2),0.0036,0))</f>
        <v>0</v>
      </c>
    </row>
    <row r="86" spans="2:21" x14ac:dyDescent="0.35">
      <c r="B86" s="46"/>
    </row>
    <row r="87" spans="2:21" x14ac:dyDescent="0.35">
      <c r="B87" s="119" t="s">
        <v>332</v>
      </c>
      <c r="C87" s="46">
        <f>VLOOKUP(B87,'Gen-Tab'!$F$3:$G$38,2,0)</f>
        <v>27</v>
      </c>
      <c r="D87" s="44" t="str">
        <f>VLOOKUP(C87,'Gen-Tab'!$G$3:$I$55,2,0)</f>
        <v>Albanien</v>
      </c>
      <c r="E87" s="44" t="str">
        <f>VLOOKUP(C87,'Gen-Tab'!$G$3:$I$55,3,0)</f>
        <v>Spanien</v>
      </c>
      <c r="F87" s="44">
        <f>IF(U87=0,0,VLOOKUP(C87,'Tipp-Formular'!$B$2:$I$48,6,0))</f>
        <v>0</v>
      </c>
      <c r="G87" s="44">
        <f>IF(U87=0,0,VLOOKUP(C87,'Tipp-Formular'!$B$2:$I$48,8,0))</f>
        <v>0</v>
      </c>
      <c r="R87" s="46"/>
      <c r="U87" s="44">
        <f>VLOOKUP(C87,'Tipp-Formular'!$B$3:$L$48,11,0)</f>
        <v>0</v>
      </c>
    </row>
    <row r="88" spans="2:21" x14ac:dyDescent="0.35">
      <c r="B88" s="46"/>
    </row>
    <row r="89" spans="2:21" x14ac:dyDescent="0.35">
      <c r="B89" s="46"/>
      <c r="P89" s="115" t="str">
        <f>IF(SUM(P90:P93)=3,"ja","nein")</f>
        <v>nein</v>
      </c>
    </row>
    <row r="90" spans="2:21" x14ac:dyDescent="0.35">
      <c r="B90" s="119" t="s">
        <v>173</v>
      </c>
      <c r="C90" s="44" t="str">
        <f>VLOOKUP(B90,'Gen-Tab'!$Q$3:$S$26,3,0)</f>
        <v>Spanien</v>
      </c>
      <c r="Q90" s="46">
        <v>0</v>
      </c>
    </row>
    <row r="91" spans="2:21" x14ac:dyDescent="0.35">
      <c r="B91" s="119" t="s">
        <v>174</v>
      </c>
      <c r="C91" s="44" t="str">
        <f>VLOOKUP(B91,'Gen-Tab'!$Q$3:$S$26,3,0)</f>
        <v>Kroatien</v>
      </c>
      <c r="F91" s="120">
        <f>SUMIF(D95,C91,F95)+SUMIF(E95,C91,G95)</f>
        <v>0</v>
      </c>
      <c r="P91" s="121">
        <f>RANK(F91,F90:F93,0)</f>
        <v>1</v>
      </c>
      <c r="Q91" s="46">
        <f>IF(AND(P89="ja",P91=1),0.0072,IF(AND(P89="ja",P91=2),0.0036,0))</f>
        <v>0</v>
      </c>
    </row>
    <row r="92" spans="2:21" x14ac:dyDescent="0.35">
      <c r="B92" s="119" t="s">
        <v>175</v>
      </c>
      <c r="C92" s="44" t="str">
        <f>VLOOKUP(B92,'Gen-Tab'!$Q$3:$S$26,3,0)</f>
        <v>Italien</v>
      </c>
      <c r="F92" s="120">
        <f>SUMIF(D95,C92,F95)+SUMIF(E95,C92,G95)</f>
        <v>0</v>
      </c>
      <c r="P92" s="121">
        <f>RANK(F92,F90:F93,0)</f>
        <v>1</v>
      </c>
      <c r="Q92" s="46">
        <f>IF(AND(P89="ja",P92=1),0.0072,IF(AND(P89="ja",P92=2),0.0036,0))</f>
        <v>0</v>
      </c>
    </row>
    <row r="93" spans="2:21" x14ac:dyDescent="0.35">
      <c r="B93" s="119" t="s">
        <v>176</v>
      </c>
      <c r="C93" s="44" t="str">
        <f>VLOOKUP(B93,'Gen-Tab'!$Q$3:$S$26,3,0)</f>
        <v>Albanien</v>
      </c>
      <c r="Q93" s="46">
        <v>0</v>
      </c>
    </row>
    <row r="94" spans="2:21" x14ac:dyDescent="0.35">
      <c r="B94" s="46"/>
    </row>
    <row r="95" spans="2:21" x14ac:dyDescent="0.35">
      <c r="B95" s="119" t="s">
        <v>329</v>
      </c>
      <c r="C95" s="46">
        <f>VLOOKUP(B95,'Gen-Tab'!$F$3:$G$38,2,0)</f>
        <v>28</v>
      </c>
      <c r="D95" s="44" t="str">
        <f>VLOOKUP(C95,'Gen-Tab'!$G$3:$I$55,2,0)</f>
        <v>Kroatien</v>
      </c>
      <c r="E95" s="44" t="str">
        <f>VLOOKUP(C95,'Gen-Tab'!$G$3:$I$55,3,0)</f>
        <v>Italien</v>
      </c>
      <c r="F95" s="44">
        <f>IF(U95=0,0,VLOOKUP(C95,'Tipp-Formular'!$B$2:$I$48,6,0))</f>
        <v>0</v>
      </c>
      <c r="G95" s="44">
        <f>IF(U95=0,0,VLOOKUP(C95,'Tipp-Formular'!$B$2:$I$48,8,0))</f>
        <v>0</v>
      </c>
      <c r="R95" s="46"/>
      <c r="U95" s="44">
        <f>VLOOKUP(C95,'Tipp-Formular'!$B$3:$L$48,11,0)</f>
        <v>0</v>
      </c>
    </row>
    <row r="96" spans="2:21" x14ac:dyDescent="0.35">
      <c r="B96" s="46"/>
    </row>
    <row r="97" spans="2:21" x14ac:dyDescent="0.35">
      <c r="B97" s="46"/>
      <c r="P97" s="115" t="str">
        <f>IF(SUM(P98:P101)=3,"ja","nein")</f>
        <v>nein</v>
      </c>
    </row>
    <row r="98" spans="2:21" x14ac:dyDescent="0.35">
      <c r="B98" s="119" t="s">
        <v>173</v>
      </c>
      <c r="C98" s="44" t="str">
        <f>VLOOKUP(B98,'Gen-Tab'!$Q$3:$S$26,3,0)</f>
        <v>Spanien</v>
      </c>
      <c r="Q98" s="46">
        <v>0</v>
      </c>
    </row>
    <row r="99" spans="2:21" x14ac:dyDescent="0.35">
      <c r="B99" s="119" t="s">
        <v>174</v>
      </c>
      <c r="C99" s="44" t="str">
        <f>VLOOKUP(B99,'Gen-Tab'!$Q$3:$S$26,3,0)</f>
        <v>Kroatien</v>
      </c>
      <c r="F99" s="120">
        <f>SUMIF(D103,C99,F103)+SUMIF(E103,C99,G103)</f>
        <v>0</v>
      </c>
      <c r="P99" s="121">
        <f>RANK(F99,F98:F101,0)</f>
        <v>1</v>
      </c>
      <c r="Q99" s="46">
        <f>IF(AND(P97="ja",P99=1),0.0072,IF(AND(P97="ja",P99=2),0.0036,0))</f>
        <v>0</v>
      </c>
    </row>
    <row r="100" spans="2:21" x14ac:dyDescent="0.35">
      <c r="B100" s="119" t="s">
        <v>175</v>
      </c>
      <c r="C100" s="44" t="str">
        <f>VLOOKUP(B100,'Gen-Tab'!$Q$3:$S$26,3,0)</f>
        <v>Italien</v>
      </c>
      <c r="Q100" s="46">
        <v>0</v>
      </c>
    </row>
    <row r="101" spans="2:21" x14ac:dyDescent="0.35">
      <c r="B101" s="119" t="s">
        <v>176</v>
      </c>
      <c r="C101" s="44" t="str">
        <f>VLOOKUP(B101,'Gen-Tab'!$Q$3:$S$26,3,0)</f>
        <v>Albanien</v>
      </c>
      <c r="F101" s="120">
        <f>SUMIF(D103,C101,F103)+SUMIF(E103,C101,G103)</f>
        <v>0</v>
      </c>
      <c r="P101" s="121">
        <f>RANK(F101,F98:F101,0)</f>
        <v>1</v>
      </c>
      <c r="Q101" s="46">
        <f>IF(AND(P97="ja",P101=1),0.0072,IF(AND(P97="ja",P101=2),0.0036,0))</f>
        <v>0</v>
      </c>
    </row>
    <row r="102" spans="2:21" x14ac:dyDescent="0.35">
      <c r="B102" s="46"/>
    </row>
    <row r="103" spans="2:21" x14ac:dyDescent="0.35">
      <c r="B103" s="119" t="s">
        <v>333</v>
      </c>
      <c r="C103" s="46">
        <f>VLOOKUP(B103,'Gen-Tab'!$F$3:$G$38,2,0)</f>
        <v>15</v>
      </c>
      <c r="D103" s="44" t="str">
        <f>VLOOKUP(C103,'Gen-Tab'!$G$3:$I$55,2,0)</f>
        <v>Kroatien</v>
      </c>
      <c r="E103" s="44" t="str">
        <f>VLOOKUP(C103,'Gen-Tab'!$G$3:$I$55,3,0)</f>
        <v>Albanien</v>
      </c>
      <c r="F103" s="44">
        <f>IF(U103=0,0,VLOOKUP(C103,'Tipp-Formular'!$B$2:$I$48,6,0))</f>
        <v>0</v>
      </c>
      <c r="G103" s="44">
        <f>IF(U103=0,0,VLOOKUP(C103,'Tipp-Formular'!$B$2:$I$48,8,0))</f>
        <v>0</v>
      </c>
      <c r="R103" s="46"/>
      <c r="U103" s="44">
        <f>VLOOKUP(C103,'Tipp-Formular'!$B$3:$L$48,11,0)</f>
        <v>0</v>
      </c>
    </row>
    <row r="104" spans="2:21" x14ac:dyDescent="0.35">
      <c r="B104" s="46"/>
    </row>
    <row r="105" spans="2:21" x14ac:dyDescent="0.35">
      <c r="B105" s="46"/>
      <c r="P105" s="115" t="str">
        <f>IF(SUM(P106:P109)=3,"ja","nein")</f>
        <v>nein</v>
      </c>
    </row>
    <row r="106" spans="2:21" x14ac:dyDescent="0.35">
      <c r="B106" s="119" t="s">
        <v>173</v>
      </c>
      <c r="C106" s="44" t="str">
        <f>VLOOKUP(B106,'Gen-Tab'!$Q$3:$S$26,3,0)</f>
        <v>Spanien</v>
      </c>
      <c r="Q106" s="46">
        <v>0</v>
      </c>
    </row>
    <row r="107" spans="2:21" x14ac:dyDescent="0.35">
      <c r="B107" s="119" t="s">
        <v>174</v>
      </c>
      <c r="C107" s="44" t="str">
        <f>VLOOKUP(B107,'Gen-Tab'!$Q$3:$S$26,3,0)</f>
        <v>Kroatien</v>
      </c>
      <c r="Q107" s="46">
        <v>0</v>
      </c>
    </row>
    <row r="108" spans="2:21" x14ac:dyDescent="0.35">
      <c r="B108" s="119" t="s">
        <v>175</v>
      </c>
      <c r="C108" s="44" t="str">
        <f>VLOOKUP(B108,'Gen-Tab'!$Q$3:$S$26,3,0)</f>
        <v>Italien</v>
      </c>
      <c r="F108" s="120">
        <f>SUMIF(D111,C108,F111)+SUMIF(E111,C108,G111)</f>
        <v>0</v>
      </c>
      <c r="P108" s="121">
        <f>RANK(F108,F106:F109,0)</f>
        <v>1</v>
      </c>
      <c r="Q108" s="46">
        <f>IF(AND(P105="ja",P108=1),0.0072,IF(AND(P105="ja",P108=2),0.0036,0))</f>
        <v>0</v>
      </c>
    </row>
    <row r="109" spans="2:21" x14ac:dyDescent="0.35">
      <c r="B109" s="119" t="s">
        <v>176</v>
      </c>
      <c r="C109" s="44" t="str">
        <f>VLOOKUP(B109,'Gen-Tab'!$Q$3:$S$26,3,0)</f>
        <v>Albanien</v>
      </c>
      <c r="F109" s="120">
        <f>SUMIF(D111,C109,F111)+SUMIF(E111,C109,G111)</f>
        <v>0</v>
      </c>
      <c r="P109" s="121">
        <f>RANK(F109,F106:F109,0)</f>
        <v>1</v>
      </c>
      <c r="Q109" s="46">
        <f>IF(AND(P105="ja",P109=1),0.0072,IF(AND(P105="ja",P109=2),0.0036,0))</f>
        <v>0</v>
      </c>
    </row>
    <row r="111" spans="2:21" x14ac:dyDescent="0.35">
      <c r="B111" s="119" t="s">
        <v>336</v>
      </c>
      <c r="C111" s="46">
        <f>VLOOKUP(B111,'Gen-Tab'!$F$3:$G$38,2,0)</f>
        <v>4</v>
      </c>
      <c r="D111" s="44" t="str">
        <f>VLOOKUP(C111,'Gen-Tab'!$G$3:$I$55,2,0)</f>
        <v>Italien</v>
      </c>
      <c r="E111" s="44" t="str">
        <f>VLOOKUP(C111,'Gen-Tab'!$G$3:$I$55,3,0)</f>
        <v>Albanien</v>
      </c>
      <c r="F111" s="44">
        <f>IF(U111=0,0,VLOOKUP(C111,'Tipp-Formular'!$B$2:$I$48,6,0))</f>
        <v>0</v>
      </c>
      <c r="G111" s="44">
        <f>IF(U111=0,0,VLOOKUP(C111,'Tipp-Formular'!$B$2:$I$48,8,0))</f>
        <v>0</v>
      </c>
      <c r="R111" s="46"/>
      <c r="U111" s="44">
        <f>VLOOKUP(C111,'Tipp-Formular'!$B$3:$L$48,11,0)</f>
        <v>0</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173</v>
      </c>
      <c r="C120" s="125" t="str">
        <f>VLOOKUP(B120,'Gen-Tab'!$Q$3:$S$26,3,0)</f>
        <v>Spanien</v>
      </c>
      <c r="F120" s="44">
        <f>SUMIF(D$125:D$128,C120,F$125:F$128)+SUMIF(E$125:E$128,C120,G$125:G$128)</f>
        <v>0</v>
      </c>
      <c r="G120" s="44">
        <f>SUMIF(E$125:E$128,C120,F$125:F$128)+SUMIF(D$125:D$128,C120,G$125:G$128)</f>
        <v>0</v>
      </c>
      <c r="H120" s="44">
        <f>F120-G120</f>
        <v>0</v>
      </c>
      <c r="I120" s="44">
        <f>SUMIF(D$125:D$128,C120,I$125:I$128)+SUMIF(E$125:E$128,C120,J$125:J$128)</f>
        <v>0</v>
      </c>
      <c r="Q120" s="46">
        <f>IF(V128=0,0,VLOOKUP(C120,R$130:S$133,2,0))</f>
        <v>0</v>
      </c>
      <c r="R120" s="46"/>
      <c r="U120" s="46"/>
      <c r="V120" s="46"/>
      <c r="W120" s="46"/>
    </row>
    <row r="121" spans="2:24" x14ac:dyDescent="0.35">
      <c r="B121" s="124" t="s">
        <v>174</v>
      </c>
      <c r="C121" s="125" t="str">
        <f>VLOOKUP(B121,'Gen-Tab'!$Q$3:$S$26,3,0)</f>
        <v>Kroatien</v>
      </c>
      <c r="F121" s="44">
        <f>SUMIF(D$125:D$128,C121,F$125:F$128)+SUMIF(E$125:E$128,C121,G$125:G$128)</f>
        <v>0</v>
      </c>
      <c r="G121" s="44">
        <f>SUMIF(E$125:E$128,C121,F$125:F$128)+SUMIF(D$125:D$128,C121,G$125:G$128)</f>
        <v>0</v>
      </c>
      <c r="H121" s="44">
        <f>F121-G121</f>
        <v>0</v>
      </c>
      <c r="I121" s="44">
        <f>SUMIF(D$125:D$128,C121,I$125:I$128)+SUMIF(E$125:E$128,C121,J$125:J$128)</f>
        <v>0</v>
      </c>
      <c r="Q121" s="46">
        <f>IF(V128=0,0,VLOOKUP(C121,R$130:S$133,2,0))</f>
        <v>0</v>
      </c>
      <c r="R121" s="46"/>
      <c r="U121" s="46"/>
      <c r="V121" s="46"/>
      <c r="W121" s="46"/>
    </row>
    <row r="122" spans="2:24" x14ac:dyDescent="0.35">
      <c r="B122" s="124" t="s">
        <v>175</v>
      </c>
      <c r="C122" s="125" t="str">
        <f>VLOOKUP(B122,'Gen-Tab'!$Q$3:$S$26,3,0)</f>
        <v>Italien</v>
      </c>
      <c r="F122" s="44">
        <f>SUMIF(D$125:D$128,C122,F$125:F$128)+SUMIF(E$125:E$128,C122,G$125:G$128)</f>
        <v>0</v>
      </c>
      <c r="G122" s="44">
        <f>SUMIF(E$125:E$128,C122,F$125:F$128)+SUMIF(D$125:D$128,C122,G$125:G$128)</f>
        <v>0</v>
      </c>
      <c r="H122" s="44">
        <f>F122-G122</f>
        <v>0</v>
      </c>
      <c r="I122" s="44">
        <f>SUMIF(D$125:D$128,C122,I$125:I$128)+SUMIF(E$125:E$128,C122,J$125:J$128)</f>
        <v>0</v>
      </c>
      <c r="Q122" s="46">
        <f>IF(V128=0,0,VLOOKUP(C122,R$130:S$133,2,0))</f>
        <v>0</v>
      </c>
      <c r="R122" s="46"/>
      <c r="U122" s="46"/>
      <c r="V122" s="46"/>
      <c r="W122" s="46"/>
    </row>
    <row r="123" spans="2:24" x14ac:dyDescent="0.35">
      <c r="B123" s="124" t="s">
        <v>176</v>
      </c>
      <c r="C123" s="125" t="str">
        <f>VLOOKUP(B123,'Gen-Tab'!$Q$3:$S$26,3,0)</f>
        <v>Albanien</v>
      </c>
      <c r="F123" s="44">
        <f>SUMIF(D$125:D$128,C123,F$125:F$128)+SUMIF(E$125:E$128,C123,G$125:G$128)</f>
        <v>0</v>
      </c>
      <c r="G123" s="44">
        <f>SUMIF(E$125:E$128,C123,F$125:F$128)+SUMIF(D$125:D$128,C123,G$125:G$128)</f>
        <v>0</v>
      </c>
      <c r="H123" s="44">
        <f>F123-G123</f>
        <v>0</v>
      </c>
      <c r="I123" s="44">
        <f>SUMIF(D$125:D$128,C123,I$125:I$128)+SUMIF(E$125:E$128,C123,J$125:J$128)</f>
        <v>0</v>
      </c>
      <c r="Q123" s="46">
        <f>IF(V128=0,0,VLOOKUP(C123,R$130:S$133,2,0))</f>
        <v>0</v>
      </c>
      <c r="R123" s="46"/>
      <c r="U123" s="46"/>
      <c r="V123" s="46"/>
      <c r="W123" s="46"/>
    </row>
    <row r="124" spans="2:24" x14ac:dyDescent="0.35">
      <c r="R124" s="46"/>
    </row>
    <row r="125" spans="2:24" x14ac:dyDescent="0.35">
      <c r="C125" s="124">
        <v>3</v>
      </c>
      <c r="D125" s="44" t="str">
        <f>VLOOKUP(C125,'Gen-Tab'!$G$3:$I$55,2,0)</f>
        <v>Spanien</v>
      </c>
      <c r="E125" s="44" t="str">
        <f>VLOOKUP(C125,'Gen-Tab'!$G$3:$I$55,3,0)</f>
        <v>Kroatien</v>
      </c>
      <c r="F125" s="44">
        <f>IF(U125=0,0,VLOOKUP(C125,'Tipp-Formular'!$B$2:$I$48,6,0))</f>
        <v>0</v>
      </c>
      <c r="G125" s="44">
        <f>IF(U125=0,0,VLOOKUP(C125,'Tipp-Formular'!$B$2:$I$48,8,0))</f>
        <v>0</v>
      </c>
      <c r="I125" s="44">
        <f>IF(U125=0,0,IF(F125&gt;G125,3,IF(F125=G125,1,0)))</f>
        <v>0</v>
      </c>
      <c r="J125" s="44">
        <f>IF(U125=0,0,IF(G125&gt;F125,3,IF(G125=F125,1,0)))</f>
        <v>0</v>
      </c>
      <c r="U125" s="44">
        <f>VLOOKUP(C125,'Tipp-Formular'!$B$3:$L$48,11,0)</f>
        <v>0</v>
      </c>
    </row>
    <row r="126" spans="2:24" x14ac:dyDescent="0.35">
      <c r="C126" s="124">
        <v>4</v>
      </c>
      <c r="D126" s="44" t="str">
        <f>VLOOKUP(C126,'Gen-Tab'!$G$3:$I$55,2,0)</f>
        <v>Italien</v>
      </c>
      <c r="E126" s="44" t="str">
        <f>VLOOKUP(C126,'Gen-Tab'!$G$3:$I$55,3,0)</f>
        <v>Albanien</v>
      </c>
      <c r="F126" s="44">
        <f>IF(U126=0,0,VLOOKUP(C126,'Tipp-Formular'!$B$2:$I$48,6,0))</f>
        <v>0</v>
      </c>
      <c r="G126" s="44">
        <f>IF(U126=0,0,VLOOKUP(C126,'Tipp-Formular'!$B$2:$I$48,8,0))</f>
        <v>0</v>
      </c>
      <c r="I126" s="44">
        <f>IF(U126=0,0,IF(F126&gt;G126,3,IF(F126=G126,1,0)))</f>
        <v>0</v>
      </c>
      <c r="J126" s="44">
        <f>IF(U126=0,0,IF(G126&gt;F126,3,IF(G126=F126,1,0)))</f>
        <v>0</v>
      </c>
      <c r="U126" s="44">
        <f>VLOOKUP(C126,'Tipp-Formular'!$B$3:$L$48,11,0)</f>
        <v>0</v>
      </c>
    </row>
    <row r="127" spans="2:24" x14ac:dyDescent="0.35">
      <c r="C127" s="124">
        <v>15</v>
      </c>
      <c r="D127" s="44" t="str">
        <f>VLOOKUP(C127,'Gen-Tab'!$G$3:$I$55,2,0)</f>
        <v>Kroatien</v>
      </c>
      <c r="E127" s="44" t="str">
        <f>VLOOKUP(C127,'Gen-Tab'!$G$3:$I$55,3,0)</f>
        <v>Albanien</v>
      </c>
      <c r="F127" s="44">
        <f>IF(U127=0,0,VLOOKUP(C127,'Tipp-Formular'!$B$2:$I$48,6,0))</f>
        <v>0</v>
      </c>
      <c r="G127" s="44">
        <f>IF(U127=0,0,VLOOKUP(C127,'Tipp-Formular'!$B$2:$I$48,8,0))</f>
        <v>0</v>
      </c>
      <c r="I127" s="44">
        <f>IF(U127=0,0,IF(F127&gt;G127,3,IF(F127=G127,1,0)))</f>
        <v>0</v>
      </c>
      <c r="J127" s="44">
        <f>IF(U127=0,0,IF(G127&gt;F127,3,IF(G127=F127,1,0)))</f>
        <v>0</v>
      </c>
      <c r="U127" s="44">
        <f>VLOOKUP(C127,'Tipp-Formular'!$B$3:$L$48,11,0)</f>
        <v>0</v>
      </c>
    </row>
    <row r="128" spans="2:24" x14ac:dyDescent="0.35">
      <c r="C128" s="124">
        <v>16</v>
      </c>
      <c r="D128" s="44" t="str">
        <f>VLOOKUP(C128,'Gen-Tab'!$G$3:$I$55,2,0)</f>
        <v>Spanien</v>
      </c>
      <c r="E128" s="44" t="str">
        <f>VLOOKUP(C128,'Gen-Tab'!$G$3:$I$55,3,0)</f>
        <v>Italien</v>
      </c>
      <c r="F128" s="44">
        <f>IF(U128=0,0,VLOOKUP(C128,'Tipp-Formular'!$B$2:$I$48,6,0))</f>
        <v>0</v>
      </c>
      <c r="G128" s="44">
        <f>IF(U128=0,0,VLOOKUP(C128,'Tipp-Formular'!$B$2:$I$48,8,0))</f>
        <v>0</v>
      </c>
      <c r="I128" s="44">
        <f>IF(U128=0,0,IF(F128&gt;G128,3,IF(F128=G128,1,0)))</f>
        <v>0</v>
      </c>
      <c r="J128" s="44">
        <f>IF(U128=0,0,IF(G128&gt;F128,3,IF(G128=F128,1,0)))</f>
        <v>0</v>
      </c>
      <c r="U128" s="44">
        <f>VLOOKUP(C128,'Tipp-Formular'!$B$3:$L$48,11,0)</f>
        <v>0</v>
      </c>
      <c r="V128" s="44">
        <f>IF(OR(U125=0,U126=0,U127=0,U128=0),0,1)</f>
        <v>0</v>
      </c>
    </row>
    <row r="130" spans="3:21" x14ac:dyDescent="0.35">
      <c r="C130" s="124">
        <v>27</v>
      </c>
      <c r="D130" s="44" t="str">
        <f>VLOOKUP(C130,'Gen-Tab'!$G$3:$I$55,2,0)</f>
        <v>Albanien</v>
      </c>
      <c r="E130" s="44" t="str">
        <f>VLOOKUP(C130,'Gen-Tab'!$G$3:$I$55,3,0)</f>
        <v>Spanien</v>
      </c>
      <c r="F130" s="44">
        <f>IF(VLOOKUP(D130,$C$120:$I$123,7,0)=VLOOKUP(E130,$C$120:$I$123,7,0),1,0)</f>
        <v>1</v>
      </c>
      <c r="G130" s="44">
        <f>IF(VLOOKUP(D130,$C$120:$I$123,6,0)=VLOOKUP(E130,$C$120:$I$123,6,0),1,0)</f>
        <v>1</v>
      </c>
      <c r="H130" s="44">
        <f>IF(VLOOKUP(D130,$C$120:$I$123,4,0)=VLOOKUP(E130,$C$120:$I$123,4,0),1,0)</f>
        <v>1</v>
      </c>
      <c r="I130" s="44">
        <f>SUM(F130:H130)</f>
        <v>3</v>
      </c>
      <c r="J130" s="115" t="str">
        <f>IF(U130=0,"nein",IF(I130=3,"ja","nein"))</f>
        <v>nein</v>
      </c>
      <c r="K130" s="44">
        <f>IF(U130=0,0,VLOOKUP(C130,'Tipp-Formular'!$B$2:$I$48,6,0))</f>
        <v>0</v>
      </c>
      <c r="L130" s="44">
        <f>IF(U130=0,0,VLOOKUP(C130,'Tipp-Formular'!$B$2:$I$48,8,0))</f>
        <v>0</v>
      </c>
      <c r="M130" s="115" t="str">
        <f>IF(K130=L130,"ja","nein")</f>
        <v>ja</v>
      </c>
      <c r="N130" s="115" t="str">
        <f>IF(OR(VLOOKUP(D130,'Gruppen-Tabellen'!F18:J21,5,0)=VLOOKUP(D131,'Gruppen-Tabellen'!F18:J21,5,0),VLOOKUP(D130,'Gruppen-Tabellen'!F18:J21,5,0)=VLOOKUP(E131,'Gruppen-Tabellen'!F18:J21,5,0)),"nein","ja")</f>
        <v>nein</v>
      </c>
      <c r="P130" s="115" t="str">
        <f>IF(V128=0,"nein",IF(AND(J130="ja",M130="ja",N130="ja"),"ja","nein"))</f>
        <v>nein</v>
      </c>
      <c r="Q130" s="46">
        <f>IF(P130="ja",VLOOKUP(C130,'Tipp-Formular'!B$2:R$99,16,0),0)</f>
        <v>0</v>
      </c>
      <c r="R130" s="44">
        <f>IF(V128=0,0,IF(Q130=1,D130,IF(Q130=2,E130,D130)))</f>
        <v>0</v>
      </c>
      <c r="S130" s="44">
        <f>IF(V128=0,0,IF(AND(P130="ja",Q130&gt;0),0.72,IF(AND(P130="ja",Q130=0),"Fehler",0)))</f>
        <v>0</v>
      </c>
      <c r="U130" s="44">
        <f>VLOOKUP(C130,'Tipp-Formular'!$B$3:$L$48,11,0)</f>
        <v>0</v>
      </c>
    </row>
    <row r="131" spans="3:21" x14ac:dyDescent="0.35">
      <c r="C131" s="124">
        <v>28</v>
      </c>
      <c r="D131" s="44" t="str">
        <f>VLOOKUP(C131,'Gen-Tab'!$G$3:$I$55,2,0)</f>
        <v>Kroatien</v>
      </c>
      <c r="E131" s="44" t="str">
        <f>VLOOKUP(C131,'Gen-Tab'!$G$3:$I$55,3,0)</f>
        <v>Italien</v>
      </c>
      <c r="F131" s="44">
        <f>IF(VLOOKUP(D131,$C$120:$I$123,7,0)=VLOOKUP(E131,$C$120:$I$123,7,0),1,0)</f>
        <v>1</v>
      </c>
      <c r="G131" s="44">
        <f>IF(VLOOKUP(D131,$C$120:$I$123,6,0)=VLOOKUP(E131,$C$120:$I$123,6,0),1,0)</f>
        <v>1</v>
      </c>
      <c r="H131" s="44">
        <f>IF(VLOOKUP(D131,$C$120:$I$123,4,0)=VLOOKUP(E131,$C$120:$I$123,4,0),1,0)</f>
        <v>1</v>
      </c>
      <c r="I131" s="44">
        <f>SUM(F131:H131)</f>
        <v>3</v>
      </c>
      <c r="J131" s="115" t="str">
        <f>IF(U131=0,"nein",IF(I131=3,"ja","nein"))</f>
        <v>nein</v>
      </c>
      <c r="K131" s="44">
        <f>IF(U131=0,0,VLOOKUP(C131,'Tipp-Formular'!$B$2:$I$48,6,0))</f>
        <v>0</v>
      </c>
      <c r="L131" s="44">
        <f>IF(U131=0,0,VLOOKUP(C131,'Tipp-Formular'!$B$2:$I$48,8,0))</f>
        <v>0</v>
      </c>
      <c r="M131" s="115" t="str">
        <f>IF(K131=L131,"ja","nein")</f>
        <v>ja</v>
      </c>
      <c r="N131" s="115" t="str">
        <f>IF(OR(VLOOKUP(D131,'Gruppen-Tabellen'!F18:J21,5,0)=VLOOKUP(D130,'Gruppen-Tabellen'!F18:J21,5,0),VLOOKUP(D131,'Gruppen-Tabellen'!F18:J21,5,0)=VLOOKUP(E130,'Gruppen-Tabellen'!F18:J21,5,0)),"nein","ja")</f>
        <v>nein</v>
      </c>
      <c r="P131" s="115" t="str">
        <f>IF(V128=0,"nein",IF(AND(J131="ja",M131="ja",N131="ja"),"ja","nein"))</f>
        <v>nein</v>
      </c>
      <c r="Q131" s="46">
        <f>IF(P131="ja",VLOOKUP(C131,'Tipp-Formular'!B$2:R$99,16,0),0)</f>
        <v>0</v>
      </c>
      <c r="R131" s="44">
        <f>IF(V128=0,0,IF(Q131=1,D131,IF(Q131=2,E131,D131)))</f>
        <v>0</v>
      </c>
      <c r="S131" s="44">
        <f>IF(V128=0,0,IF(AND(P131="ja",Q131&gt;0),0.72,IF(AND(P131="ja",Q131=0),"Fehler",0)))</f>
        <v>0</v>
      </c>
      <c r="U131" s="44">
        <f>VLOOKUP(C131,'Tipp-Formular'!$B$3:$L$48,11,0)</f>
        <v>0</v>
      </c>
    </row>
    <row r="132" spans="3:21" x14ac:dyDescent="0.35">
      <c r="R132" s="44">
        <f>IF(V128=0,0,IF(R130=D130,E130,IF(R130=E130,D130,0)))</f>
        <v>0</v>
      </c>
      <c r="S132" s="44">
        <f>IF(V128=0,0,IF(AND(P130="ja",Q130&gt;0),0.36,IF(AND(P130="ja",Q130=0),"Fehler",0)))</f>
        <v>0</v>
      </c>
    </row>
    <row r="133" spans="3:21" x14ac:dyDescent="0.35">
      <c r="R133" s="44">
        <f>IF(V128=0,0,IF(R131=D131,E131,IF(R131=E131,D131,0)))</f>
        <v>0</v>
      </c>
      <c r="S133" s="44">
        <f>IF(V128=0,0,IF(AND(P131="ja",Q131&gt;0),0.36,IF(AND(P131="ja",Q131=0),"Fehler",0)))</f>
        <v>0</v>
      </c>
    </row>
  </sheetData>
  <phoneticPr fontId="0" type="noConversion"/>
  <conditionalFormatting sqref="V119:X119">
    <cfRule type="expression" dxfId="9"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dimension ref="B2:X133"/>
  <sheetViews>
    <sheetView topLeftCell="A93" workbookViewId="0">
      <selection activeCell="L40" sqref="L40:L52"/>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135</v>
      </c>
    </row>
    <row r="4" spans="2:21" x14ac:dyDescent="0.35">
      <c r="B4" s="44" t="s">
        <v>325</v>
      </c>
      <c r="C4" s="44" t="s">
        <v>326</v>
      </c>
      <c r="P4" s="115" t="str">
        <f ca="1">IF(P10=3,"nein","ja")</f>
        <v>ja</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173</v>
      </c>
      <c r="C6" s="44" t="str">
        <f>VLOOKUP(B6,'Gen-Tab_Quick'!$Q$3:$S$26,3,0)</f>
        <v>Spanien</v>
      </c>
      <c r="F6" s="120">
        <f ca="1">SUMIF(D11:D13,C6,F11:F13)+SUMIF(E11:E13,C6,G11:G13)</f>
        <v>7</v>
      </c>
      <c r="G6" s="120">
        <f ca="1">SUMIF(D11:D13,C6,G11:G13)+SUMIF(E11:E13,C6,F11:F13)</f>
        <v>5</v>
      </c>
      <c r="H6" s="120">
        <f ca="1">F6-G6</f>
        <v>2</v>
      </c>
      <c r="I6" s="120">
        <f ca="1">SUMIF(D11:D13,C6,I11:I13)+SUMIF(E11:E13,C6,J11:J13)</f>
        <v>4</v>
      </c>
      <c r="J6" s="121">
        <f ca="1">RANK(I6,I6:I8,0)</f>
        <v>1</v>
      </c>
      <c r="K6" s="120">
        <f ca="1">IF(AND(I6=I7,H6&gt;H7),I6+0.1,IF(AND(I6=I8,H6&gt;H8),I6+0.1,I6))</f>
        <v>4</v>
      </c>
      <c r="L6" s="120">
        <f ca="1">IF(AND(K6=K7,H6&gt;H7),K6+0.1,IF(AND(K6=K8,H6&gt;H8),K6+0.1,K6))</f>
        <v>4</v>
      </c>
      <c r="M6" s="121">
        <f ca="1">RANK(L6,L6:L8,0)</f>
        <v>1</v>
      </c>
      <c r="N6" s="120">
        <f ca="1">IF(AND(L6=L7,F6&gt;F7),L6+0.1,IF(AND(L6=L8,F6&gt;F8),L6+0.1,L6))</f>
        <v>4</v>
      </c>
      <c r="O6" s="120">
        <f ca="1">IF(AND(N6=N7,F6&gt;F7),N6+0.1,IF(AND(N6=N8,F6&gt;F8),N6+0.1,N6))</f>
        <v>4</v>
      </c>
      <c r="P6" s="121">
        <f ca="1">RANK(O6,O6:O8,0)</f>
        <v>1</v>
      </c>
      <c r="Q6" s="46">
        <f ca="1">IF(P$4="nein",0,0.072/P6)</f>
        <v>7.1999999999999995E-2</v>
      </c>
      <c r="T6" s="116"/>
    </row>
    <row r="7" spans="2:21" x14ac:dyDescent="0.35">
      <c r="B7" s="119" t="s">
        <v>174</v>
      </c>
      <c r="C7" s="44" t="str">
        <f>VLOOKUP(B7,'Gen-Tab_Quick'!$Q$3:$S$26,3,0)</f>
        <v>Kroatien</v>
      </c>
      <c r="F7" s="120">
        <f ca="1">SUMIF(D11:D13,C7,F11:F13)+SUMIF(E11:E13,C7,G11:G13)</f>
        <v>10</v>
      </c>
      <c r="G7" s="120">
        <f ca="1">SUMIF(D11:D13,C7,G11:G13)+SUMIF(E11:E13,C7,F11:F13)</f>
        <v>7</v>
      </c>
      <c r="H7" s="120">
        <f ca="1">F7-G7</f>
        <v>3</v>
      </c>
      <c r="I7" s="120">
        <f ca="1">SUMIF(D11:D13,C7,I11:I13)+SUMIF(E11:E13,C7,J11:J13)</f>
        <v>3</v>
      </c>
      <c r="J7" s="121">
        <f ca="1">RANK(I7,I6:I8,0)</f>
        <v>2</v>
      </c>
      <c r="K7" s="120">
        <f ca="1">IF(AND(I7=I8,H7&gt;H8),I7+0.1,IF(AND(I7=I6,H7&gt;H6),I7+0.1,I7))</f>
        <v>3</v>
      </c>
      <c r="L7" s="120">
        <f ca="1">IF(AND(K7=K8,H7&gt;H8),K7+0.1,IF(AND(K7=K6,H7&gt;H6),K7+0.1,K7))</f>
        <v>3</v>
      </c>
      <c r="M7" s="121">
        <f ca="1">RANK(L7,L6:L8,0)</f>
        <v>2</v>
      </c>
      <c r="N7" s="120">
        <f ca="1">IF(AND(L7=L8,F7&gt;F8),L7+0.1,IF(AND(L7=L6,F7&gt;F6),L7+0.1,L7))</f>
        <v>3</v>
      </c>
      <c r="O7" s="120">
        <f ca="1">IF(AND(N7=N8,F7&gt;F8),N7+0.1,IF(AND(N7=N6,F7&gt;F6),N7+0.1,N7))</f>
        <v>3</v>
      </c>
      <c r="P7" s="121">
        <f ca="1">RANK(O7,O6:O8,0)</f>
        <v>2</v>
      </c>
      <c r="Q7" s="46">
        <f ca="1">IF(P$4="nein",0,0.072/P7)</f>
        <v>3.5999999999999997E-2</v>
      </c>
    </row>
    <row r="8" spans="2:21" x14ac:dyDescent="0.35">
      <c r="B8" s="119" t="s">
        <v>175</v>
      </c>
      <c r="C8" s="44" t="str">
        <f>VLOOKUP(B8,'Gen-Tab_Quick'!$Q$3:$S$26,3,0)</f>
        <v>Italien</v>
      </c>
      <c r="F8" s="120">
        <f ca="1">SUMIF(D11:D13,C8,F11:F13)+SUMIF(E11:E13,C8,G11:G13)</f>
        <v>2</v>
      </c>
      <c r="G8" s="120">
        <f ca="1">SUMIF(D11:D13,C8,G11:G13)+SUMIF(E11:E13,C8,F11:F13)</f>
        <v>7</v>
      </c>
      <c r="H8" s="120">
        <f ca="1">F8-G8</f>
        <v>-5</v>
      </c>
      <c r="I8" s="120">
        <f ca="1">SUMIF(D11:D13,C8,I11:I13)+SUMIF(E11:E13,C8,J11:J13)</f>
        <v>1</v>
      </c>
      <c r="J8" s="121">
        <f ca="1">RANK(I8,I6:I8,0)</f>
        <v>3</v>
      </c>
      <c r="K8" s="120">
        <f ca="1">IF(AND(I8=I6,H8&gt;H6),I8+0.1,IF(AND(I8=I7,H8&gt;H7),I8+0.1,I8))</f>
        <v>1</v>
      </c>
      <c r="L8" s="120">
        <f ca="1">IF(AND(K8=K7,H8&gt;H7),K8+0.1,IF(AND(K8=K6,H8&gt;H6),K8+0.1,K8))</f>
        <v>1</v>
      </c>
      <c r="M8" s="121">
        <f ca="1">RANK(L8,L6:L8,0)</f>
        <v>3</v>
      </c>
      <c r="N8" s="120">
        <f ca="1">IF(AND(L8=L6,F8&gt;F6),L8+0.1,IF(AND(L8=L7,F8&gt;F7),L8+0.1,L8))</f>
        <v>1</v>
      </c>
      <c r="O8" s="120">
        <f ca="1">IF(AND(N8=N7,F8&gt;F7),N8+0.1,IF(AND(N8=N6,F8&gt;F6),N8+0.1,N8))</f>
        <v>1</v>
      </c>
      <c r="P8" s="122">
        <f ca="1">RANK(O8,O6:O8,0)</f>
        <v>3</v>
      </c>
      <c r="Q8" s="46">
        <f ca="1">IF(P$4="nein",0,0.072/P8)</f>
        <v>2.3999999999999997E-2</v>
      </c>
    </row>
    <row r="9" spans="2:21" x14ac:dyDescent="0.35">
      <c r="B9" s="119" t="s">
        <v>176</v>
      </c>
      <c r="C9" s="44" t="str">
        <f>VLOOKUP(B9,'Gen-Tab_Quick'!$Q$3:$S$26,3,0)</f>
        <v>Albanien</v>
      </c>
      <c r="F9" s="120"/>
      <c r="G9" s="120"/>
      <c r="H9" s="120"/>
      <c r="I9" s="120"/>
      <c r="J9" s="121"/>
      <c r="K9" s="120"/>
      <c r="L9" s="120"/>
      <c r="M9" s="121"/>
      <c r="N9" s="120"/>
      <c r="O9" s="120"/>
      <c r="P9" s="121"/>
      <c r="Q9" s="46">
        <v>0</v>
      </c>
    </row>
    <row r="10" spans="2:21" x14ac:dyDescent="0.35">
      <c r="P10" s="120">
        <f ca="1">SUM(P6:P8)</f>
        <v>6</v>
      </c>
    </row>
    <row r="11" spans="2:21" x14ac:dyDescent="0.35">
      <c r="B11" s="119" t="s">
        <v>327</v>
      </c>
      <c r="C11" s="46">
        <f>VLOOKUP(B11,'Gen-Tab_Quick'!$F$3:$G$38,2,0)</f>
        <v>3</v>
      </c>
      <c r="D11" s="44" t="str">
        <f>VLOOKUP(C11,'Gen-Tab_Quick'!$G$3:$I$55,2,0)</f>
        <v>Spanien</v>
      </c>
      <c r="E11" s="44" t="str">
        <f>VLOOKUP(C11,'Gen-Tab_Quick'!$G$3:$I$55,3,0)</f>
        <v>Kroatien</v>
      </c>
      <c r="F11" s="44">
        <f ca="1">IF(U11=0,0,VLOOKUP(C11,Quicktipp!$B$2:$I$48,6,0))</f>
        <v>6</v>
      </c>
      <c r="G11" s="44">
        <f ca="1">IF(U11=0,0,VLOOKUP(C11,Quicktipp!$B$2:$I$48,8,0))</f>
        <v>4</v>
      </c>
      <c r="I11" s="44">
        <f ca="1">IF(U11=0,0,IF(F11&gt;G11,3,IF(F11=G11,1,0)))</f>
        <v>3</v>
      </c>
      <c r="J11" s="44">
        <f ca="1">IF(U11=0,0,IF(G11&gt;F11,3,IF(G11=F11,1,0)))</f>
        <v>0</v>
      </c>
      <c r="U11" s="44">
        <f ca="1">VLOOKUP(C11,Quicktipp!$B$3:$L$48,11,0)</f>
        <v>41</v>
      </c>
    </row>
    <row r="12" spans="2:21" x14ac:dyDescent="0.35">
      <c r="B12" s="119" t="s">
        <v>328</v>
      </c>
      <c r="C12" s="46">
        <f>VLOOKUP(B12,'Gen-Tab_Quick'!$F$3:$G$38,2,0)</f>
        <v>15</v>
      </c>
      <c r="D12" s="44" t="str">
        <f>VLOOKUP(C12,'Gen-Tab_Quick'!$G$3:$I$55,2,0)</f>
        <v>Spanien</v>
      </c>
      <c r="E12" s="44" t="str">
        <f>VLOOKUP(C12,'Gen-Tab_Quick'!$G$3:$I$55,3,0)</f>
        <v>Italien</v>
      </c>
      <c r="F12" s="44">
        <f ca="1">IF(U12=0,0,VLOOKUP(C12,Quicktipp!$B$2:$I$48,6,0))</f>
        <v>1</v>
      </c>
      <c r="G12" s="44">
        <f ca="1">IF(U12=0,0,VLOOKUP(C12,Quicktipp!$B$2:$I$48,8,0))</f>
        <v>1</v>
      </c>
      <c r="I12" s="44">
        <f ca="1">IF(U12=0,0,IF(F12&gt;G12,3,IF(F12=G12,1,0)))</f>
        <v>1</v>
      </c>
      <c r="J12" s="44">
        <f ca="1">IF(U12=0,0,IF(G12&gt;F12,3,IF(G12=F12,1,0)))</f>
        <v>1</v>
      </c>
      <c r="U12" s="44">
        <f ca="1">VLOOKUP(C12,Quicktipp!$B$3:$L$48,11,0)</f>
        <v>4</v>
      </c>
    </row>
    <row r="13" spans="2:21" x14ac:dyDescent="0.35">
      <c r="B13" s="119" t="s">
        <v>329</v>
      </c>
      <c r="C13" s="46">
        <f>VLOOKUP(B13,'Gen-Tab_Quick'!$F$3:$G$38,2,0)</f>
        <v>28</v>
      </c>
      <c r="D13" s="44" t="str">
        <f>VLOOKUP(C13,'Gen-Tab_Quick'!$G$3:$I$55,2,0)</f>
        <v>Kroatien</v>
      </c>
      <c r="E13" s="44" t="str">
        <f>VLOOKUP(C13,'Gen-Tab_Quick'!$G$3:$I$55,3,0)</f>
        <v>Italien</v>
      </c>
      <c r="F13" s="44">
        <f ca="1">IF(U13=0,0,VLOOKUP(C13,Quicktipp!$B$2:$I$48,6,0))</f>
        <v>6</v>
      </c>
      <c r="G13" s="44">
        <f ca="1">IF(U13=0,0,VLOOKUP(C13,Quicktipp!$B$2:$I$48,8,0))</f>
        <v>1</v>
      </c>
      <c r="I13" s="44">
        <f ca="1">IF(U13=0,0,IF(F13&gt;G13,3,IF(F13=G13,1,0)))</f>
        <v>3</v>
      </c>
      <c r="J13" s="44">
        <f ca="1">IF(U13=0,0,IF(G13&gt;F13,3,IF(G13=F13,1,0)))</f>
        <v>0</v>
      </c>
      <c r="U13" s="44">
        <f ca="1">VLOOKUP(C13,Quicktipp!$B$3:$L$48,11,0)</f>
        <v>38</v>
      </c>
    </row>
    <row r="19" spans="2:21" x14ac:dyDescent="0.35">
      <c r="B19" s="44" t="s">
        <v>330</v>
      </c>
      <c r="C19" s="44" t="s">
        <v>331</v>
      </c>
      <c r="P19" s="115" t="str">
        <f ca="1">IF(P25=3,"nein","ja")</f>
        <v>ja</v>
      </c>
      <c r="R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173</v>
      </c>
      <c r="C21" s="44" t="str">
        <f>VLOOKUP(B21,'Gen-Tab_Quick'!$Q$3:$S$26,3,0)</f>
        <v>Spanien</v>
      </c>
      <c r="F21" s="120">
        <f ca="1">SUMIF(D26:D28,C21,F26:F28)+SUMIF(E26:E28,C21,G26:G28)</f>
        <v>6</v>
      </c>
      <c r="G21" s="120">
        <f ca="1">SUMIF(D26:D28,C21,G26:G28)+SUMIF(E26:E28,C21,F26:F28)</f>
        <v>4</v>
      </c>
      <c r="H21" s="120">
        <f ca="1">F21-G21</f>
        <v>2</v>
      </c>
      <c r="I21" s="120">
        <f ca="1">SUMIF(D26:D28,C21,I26:I28)+SUMIF(E26:E28,C21,J26:J28)</f>
        <v>4</v>
      </c>
      <c r="J21" s="121">
        <f ca="1">RANK(I21,I21:I23,0)</f>
        <v>1</v>
      </c>
      <c r="K21" s="120">
        <f ca="1">IF(AND(I21=I22,H21&gt;H22),I21+0.1,IF(AND(I21=I23,H21&gt;H23),I21+0.1,I21))</f>
        <v>4</v>
      </c>
      <c r="L21" s="120">
        <f ca="1">IF(AND(K21=K22,H21&gt;H22),K21+0.1,IF(AND(K21=K23,H21&gt;H23),K21+0.1,K21))</f>
        <v>4</v>
      </c>
      <c r="M21" s="121">
        <f ca="1">RANK(L21,L21:L23,0)</f>
        <v>1</v>
      </c>
      <c r="N21" s="120">
        <f ca="1">IF(AND(L21=L22,F21&gt;F22),L21+0.1,IF(AND(L21=L23,F21&gt;F23),L21+0.1,L21))</f>
        <v>4</v>
      </c>
      <c r="O21" s="120">
        <f ca="1">IF(AND(N21=N22,F21&gt;F22),N21+0.1,IF(AND(N21=N23,F21&gt;F23),N21+0.1,N21))</f>
        <v>4</v>
      </c>
      <c r="P21" s="121">
        <f ca="1">RANK(O21,O21:O23,0)</f>
        <v>1</v>
      </c>
      <c r="Q21" s="46">
        <f ca="1">IF(P$19="nein",0,0.072/P21)</f>
        <v>7.1999999999999995E-2</v>
      </c>
    </row>
    <row r="22" spans="2:21" x14ac:dyDescent="0.35">
      <c r="B22" s="119" t="s">
        <v>174</v>
      </c>
      <c r="C22" s="44" t="str">
        <f>VLOOKUP(B22,'Gen-Tab_Quick'!$Q$3:$S$26,3,0)</f>
        <v>Kroatien</v>
      </c>
      <c r="F22" s="120">
        <f ca="1">SUMIF(D26:D28,C22,F26:F28)+SUMIF(E26:E28,C22,G26:G28)</f>
        <v>9</v>
      </c>
      <c r="G22" s="120">
        <f ca="1">SUMIF(D26:D28,C22,G26:G28)+SUMIF(E26:E28,C22,F26:F28)</f>
        <v>6</v>
      </c>
      <c r="H22" s="120">
        <f ca="1">F22-G22</f>
        <v>3</v>
      </c>
      <c r="I22" s="120">
        <f ca="1">SUMIF(D26:D28,C22,I26:I28)+SUMIF(E26:E28,C22,J26:J28)</f>
        <v>3</v>
      </c>
      <c r="J22" s="121">
        <f ca="1">RANK(I22,I21:I23,0)</f>
        <v>2</v>
      </c>
      <c r="K22" s="120">
        <f ca="1">IF(AND(I22=I23,H22&gt;H23),I22+0.1,IF(AND(I22=I21,H22&gt;H21),I22+0.1,I22))</f>
        <v>3</v>
      </c>
      <c r="L22" s="120">
        <f ca="1">IF(AND(K22=K23,H22&gt;H23),K22+0.1,IF(AND(K22=K21,H22&gt;H21),K22+0.1,K22))</f>
        <v>3</v>
      </c>
      <c r="M22" s="121">
        <f ca="1">RANK(L22,L21:L23,0)</f>
        <v>2</v>
      </c>
      <c r="N22" s="120">
        <f ca="1">IF(AND(L22=L23,F22&gt;F23),L22+0.1,IF(AND(L22=L21,F22&gt;F21),L22+0.1,L22))</f>
        <v>3</v>
      </c>
      <c r="O22" s="120">
        <f ca="1">IF(AND(N22=N23,F22&gt;F23),N22+0.1,IF(AND(N22=N21,F22&gt;F21),N22+0.1,N22))</f>
        <v>3</v>
      </c>
      <c r="P22" s="121">
        <f ca="1">RANK(O22,O21:O23,0)</f>
        <v>2</v>
      </c>
      <c r="Q22" s="46">
        <f ca="1">IF(P$19="nein",0,0.072/P22)</f>
        <v>3.5999999999999997E-2</v>
      </c>
    </row>
    <row r="23" spans="2:21" x14ac:dyDescent="0.35">
      <c r="B23" s="119" t="s">
        <v>176</v>
      </c>
      <c r="C23" s="44" t="str">
        <f>VLOOKUP(B23,'Gen-Tab_Quick'!$Q$3:$S$26,3,0)</f>
        <v>Albanien</v>
      </c>
      <c r="F23" s="120">
        <f ca="1">SUMIF(D26:D28,C23,F26:F28)+SUMIF(E26:E28,C23,G26:G28)</f>
        <v>0</v>
      </c>
      <c r="G23" s="120">
        <f ca="1">SUMIF(D26:D28,C23,G26:G28)+SUMIF(E26:E28,C23,F26:F28)</f>
        <v>5</v>
      </c>
      <c r="H23" s="120">
        <f ca="1">F23-G23</f>
        <v>-5</v>
      </c>
      <c r="I23" s="120">
        <f ca="1">SUMIF(D26:D28,C23,I26:I28)+SUMIF(E26:E28,C23,J26:J28)</f>
        <v>1</v>
      </c>
      <c r="J23" s="121">
        <f ca="1">RANK(I23,I21:I23,0)</f>
        <v>3</v>
      </c>
      <c r="K23" s="120">
        <f ca="1">IF(AND(I23=I21,H23&gt;H21),I23+0.1,IF(AND(I23=I22,H23&gt;H22),I23+0.1,I23))</f>
        <v>1</v>
      </c>
      <c r="L23" s="120">
        <f ca="1">IF(AND(K23=K22,H23&gt;H22),K23+0.1,IF(AND(K23=K21,H23&gt;H21),K23+0.1,K23))</f>
        <v>1</v>
      </c>
      <c r="M23" s="121">
        <f ca="1">RANK(L23,L21:L23,0)</f>
        <v>3</v>
      </c>
      <c r="N23" s="120">
        <f ca="1">IF(AND(L23=L21,F23&gt;F21),L23+0.1,IF(AND(L23=L22,F23&gt;F22),L23+0.1,L23))</f>
        <v>1</v>
      </c>
      <c r="O23" s="120">
        <f ca="1">IF(AND(N23=N22,F23&gt;F22),N23+0.1,IF(AND(N23=N21,F23&gt;F21),N23+0.1,N23))</f>
        <v>1</v>
      </c>
      <c r="P23" s="122">
        <f ca="1">RANK(O23,O21:O23,0)</f>
        <v>3</v>
      </c>
      <c r="Q23" s="46">
        <f ca="1">IF(P$19="nein",0,0.072/P23)</f>
        <v>2.3999999999999997E-2</v>
      </c>
    </row>
    <row r="24" spans="2:21" x14ac:dyDescent="0.35">
      <c r="B24" s="119" t="s">
        <v>175</v>
      </c>
      <c r="C24" s="44" t="str">
        <f>VLOOKUP(B24,'Gen-Tab_Quick'!$Q$3:$S$26,3,0)</f>
        <v>Italien</v>
      </c>
      <c r="F24" s="120"/>
      <c r="G24" s="120"/>
      <c r="H24" s="120"/>
      <c r="I24" s="120"/>
      <c r="J24" s="121"/>
      <c r="K24" s="120"/>
      <c r="L24" s="120"/>
      <c r="M24" s="121"/>
      <c r="N24" s="120"/>
      <c r="O24" s="120"/>
      <c r="P24" s="121"/>
      <c r="Q24" s="46">
        <v>0</v>
      </c>
    </row>
    <row r="25" spans="2:21" x14ac:dyDescent="0.35">
      <c r="P25" s="120">
        <f ca="1">SUM(P21:P23)</f>
        <v>6</v>
      </c>
    </row>
    <row r="26" spans="2:21" x14ac:dyDescent="0.35">
      <c r="B26" s="119" t="s">
        <v>327</v>
      </c>
      <c r="C26" s="46">
        <f>VLOOKUP(B26,'Gen-Tab_Quick'!$F$3:$G$38,2,0)</f>
        <v>3</v>
      </c>
      <c r="D26" s="44" t="str">
        <f>VLOOKUP(C26,'Gen-Tab_Quick'!$G$3:$I$55,2,0)</f>
        <v>Spanien</v>
      </c>
      <c r="E26" s="44" t="str">
        <f>VLOOKUP(C26,'Gen-Tab_Quick'!$G$3:$I$55,3,0)</f>
        <v>Kroatien</v>
      </c>
      <c r="F26" s="44">
        <f ca="1">IF(U26=0,0,VLOOKUP(C26,Quicktipp!$B$2:$I$48,6,0))</f>
        <v>6</v>
      </c>
      <c r="G26" s="44">
        <f ca="1">IF(U26=0,0,VLOOKUP(C26,Quicktipp!$B$2:$I$48,8,0))</f>
        <v>4</v>
      </c>
      <c r="I26" s="44">
        <f ca="1">IF(U26=0,0,IF(F26&gt;G26,3,IF(F26=G26,1,0)))</f>
        <v>3</v>
      </c>
      <c r="J26" s="44">
        <f ca="1">IF(U26=0,0,IF(G26&gt;F26,3,IF(G26=F26,1,0)))</f>
        <v>0</v>
      </c>
      <c r="U26" s="44">
        <f ca="1">VLOOKUP(C26,Quicktipp!$B$3:$L$48,11,0)</f>
        <v>41</v>
      </c>
    </row>
    <row r="27" spans="2:21" x14ac:dyDescent="0.35">
      <c r="B27" s="119" t="s">
        <v>332</v>
      </c>
      <c r="C27" s="46">
        <f>VLOOKUP(B27,'Gen-Tab_Quick'!$F$3:$G$38,2,0)</f>
        <v>27</v>
      </c>
      <c r="D27" s="44" t="str">
        <f>VLOOKUP(C27,'Gen-Tab_Quick'!$G$3:$I$55,2,0)</f>
        <v>Albanien</v>
      </c>
      <c r="E27" s="44" t="str">
        <f>VLOOKUP(C27,'Gen-Tab_Quick'!$G$3:$I$55,3,0)</f>
        <v>Spanien</v>
      </c>
      <c r="F27" s="44">
        <f ca="1">IF(U27=0,0,VLOOKUP(C27,Quicktipp!$B$2:$I$48,6,0))</f>
        <v>0</v>
      </c>
      <c r="G27" s="44">
        <f ca="1">IF(U27=0,0,VLOOKUP(C27,Quicktipp!$B$2:$I$48,8,0))</f>
        <v>0</v>
      </c>
      <c r="I27" s="44">
        <f ca="1">IF(U27=0,0,IF(F27&gt;G27,3,IF(F27=G27,1,0)))</f>
        <v>1</v>
      </c>
      <c r="J27" s="44">
        <f ca="1">IF(U27=0,0,IF(G27&gt;F27,3,IF(G27=F27,1,0)))</f>
        <v>1</v>
      </c>
      <c r="U27" s="44">
        <f ca="1">VLOOKUP(C27,Quicktipp!$B$3:$L$48,11,0)</f>
        <v>1</v>
      </c>
    </row>
    <row r="28" spans="2:21" x14ac:dyDescent="0.35">
      <c r="B28" s="119" t="s">
        <v>333</v>
      </c>
      <c r="C28" s="46">
        <f>VLOOKUP(B28,'Gen-Tab_Quick'!$F$3:$G$38,2,0)</f>
        <v>16</v>
      </c>
      <c r="D28" s="44" t="str">
        <f>VLOOKUP(C28,'Gen-Tab_Quick'!$G$3:$I$55,2,0)</f>
        <v>Kroatien</v>
      </c>
      <c r="E28" s="44" t="str">
        <f>VLOOKUP(C28,'Gen-Tab_Quick'!$G$3:$I$55,3,0)</f>
        <v>Albanien</v>
      </c>
      <c r="F28" s="44">
        <f ca="1">IF(U28=0,0,VLOOKUP(C28,Quicktipp!$B$2:$I$48,6,0))</f>
        <v>5</v>
      </c>
      <c r="G28" s="44">
        <f ca="1">IF(U28=0,0,VLOOKUP(C28,Quicktipp!$B$2:$I$48,8,0))</f>
        <v>0</v>
      </c>
      <c r="I28" s="44">
        <f ca="1">IF(U28=0,0,IF(F28&gt;G28,3,IF(F28=G28,1,0)))</f>
        <v>3</v>
      </c>
      <c r="J28" s="44">
        <f ca="1">IF(U28=0,0,IF(G28&gt;F28,3,IF(G28=F28,1,0)))</f>
        <v>0</v>
      </c>
      <c r="U28" s="44">
        <f ca="1">VLOOKUP(C28,Quicktipp!$B$3:$L$48,11,0)</f>
        <v>26</v>
      </c>
    </row>
    <row r="34" spans="2:21" x14ac:dyDescent="0.35">
      <c r="B34" s="44" t="s">
        <v>334</v>
      </c>
      <c r="C34" s="44" t="s">
        <v>335</v>
      </c>
      <c r="P34" s="115" t="str">
        <f ca="1">IF(P40=3,"nein","ja")</f>
        <v>ja</v>
      </c>
      <c r="R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173</v>
      </c>
      <c r="C36" s="44" t="str">
        <f>VLOOKUP(B36,'Gen-Tab_Quick'!$Q$3:$S$26,3,0)</f>
        <v>Spanien</v>
      </c>
      <c r="F36" s="120">
        <f ca="1">SUMIF(D41:D43,C36,F41:F43)+SUMIF(E41:E43,C36,G41:G43)</f>
        <v>1</v>
      </c>
      <c r="G36" s="120">
        <f ca="1">SUMIF(D41:D43,C36,G41:G43)+SUMIF(E41:E43,C36,F41:F43)</f>
        <v>1</v>
      </c>
      <c r="H36" s="120">
        <f ca="1">F36-G36</f>
        <v>0</v>
      </c>
      <c r="I36" s="120">
        <f ca="1">SUMIF(D41:D43,C36,I41:I43)+SUMIF(E41:E43,C36,J41:J43)</f>
        <v>2</v>
      </c>
      <c r="J36" s="121">
        <f ca="1">RANK(I36,I36:I38,0)</f>
        <v>1</v>
      </c>
      <c r="K36" s="120">
        <f ca="1">IF(AND(I36=I37,H36&gt;H37),I36+0.1,IF(AND(I36=I38,H36&gt;H38),I36+0.1,I36))</f>
        <v>2</v>
      </c>
      <c r="L36" s="120">
        <f ca="1">IF(AND(K36=K37,H36&gt;H37),K36+0.1,IF(AND(K36=K38,H36&gt;H38),K36+0.1,K36))</f>
        <v>2</v>
      </c>
      <c r="M36" s="121">
        <f ca="1">RANK(L36,L36:L38,0)</f>
        <v>1</v>
      </c>
      <c r="N36" s="120">
        <f ca="1">IF(AND(L36=L37,F36&gt;F37),L36+0.1,IF(AND(L36=L38,F36&gt;F38),L36+0.1,L36))</f>
        <v>2</v>
      </c>
      <c r="O36" s="120">
        <f ca="1">IF(AND(N36=N37,F36&gt;F37),N36+0.1,IF(AND(N36=N38,F36&gt;F38),N36+0.1,N36))</f>
        <v>2</v>
      </c>
      <c r="P36" s="121">
        <f ca="1">RANK(O36,O36:O38,0)</f>
        <v>3</v>
      </c>
      <c r="Q36" s="46">
        <f ca="1">IF(P$34="nein",0,0.072/P36)</f>
        <v>2.3999999999999997E-2</v>
      </c>
    </row>
    <row r="37" spans="2:21" x14ac:dyDescent="0.35">
      <c r="B37" s="119" t="s">
        <v>175</v>
      </c>
      <c r="C37" s="44" t="str">
        <f>VLOOKUP(B37,'Gen-Tab_Quick'!$Q$3:$S$26,3,0)</f>
        <v>Italien</v>
      </c>
      <c r="F37" s="120">
        <f ca="1">SUMIF(D41:D43,C37,F41:F43)+SUMIF(E41:E43,C37,G41:G43)</f>
        <v>7</v>
      </c>
      <c r="G37" s="120">
        <f ca="1">SUMIF(D41:D43,C37,G41:G43)+SUMIF(E41:E43,C37,F41:F43)</f>
        <v>7</v>
      </c>
      <c r="H37" s="120">
        <f ca="1">F37-G37</f>
        <v>0</v>
      </c>
      <c r="I37" s="120">
        <f ca="1">SUMIF(D41:D43,C37,I41:I43)+SUMIF(E41:E43,C37,J41:J43)</f>
        <v>2</v>
      </c>
      <c r="J37" s="121">
        <f ca="1">RANK(I37,I36:I38,0)</f>
        <v>1</v>
      </c>
      <c r="K37" s="120">
        <f ca="1">IF(AND(I37=I38,H37&gt;H38),I37+0.1,IF(AND(I37=I36,H37&gt;H36),I37+0.1,I37))</f>
        <v>2</v>
      </c>
      <c r="L37" s="120">
        <f ca="1">IF(AND(K37=K38,H37&gt;H38),K37+0.1,IF(AND(K37=K36,H37&gt;H36),K37+0.1,K37))</f>
        <v>2</v>
      </c>
      <c r="M37" s="121">
        <f ca="1">RANK(L37,L36:L38,0)</f>
        <v>1</v>
      </c>
      <c r="N37" s="120">
        <f ca="1">IF(AND(L37=L38,F37&gt;F38),L37+0.1,IF(AND(L37=L36,F37&gt;F36),L37+0.1,L37))</f>
        <v>2.1</v>
      </c>
      <c r="O37" s="120">
        <f ca="1">IF(AND(N37=N38,F37&gt;F38),N37+0.1,IF(AND(N37=N36,F37&gt;F36),N37+0.1,N37))</f>
        <v>2.2000000000000002</v>
      </c>
      <c r="P37" s="121">
        <f ca="1">RANK(O37,O36:O38,0)</f>
        <v>1</v>
      </c>
      <c r="Q37" s="46">
        <f ca="1">IF(P$34="nein",0,0.072/P37)</f>
        <v>7.1999999999999995E-2</v>
      </c>
    </row>
    <row r="38" spans="2:21" x14ac:dyDescent="0.35">
      <c r="B38" s="119" t="s">
        <v>176</v>
      </c>
      <c r="C38" s="44" t="str">
        <f>VLOOKUP(B38,'Gen-Tab_Quick'!$Q$3:$S$26,3,0)</f>
        <v>Albanien</v>
      </c>
      <c r="F38" s="120">
        <f ca="1">SUMIF(D41:D43,C38,F41:F43)+SUMIF(E41:E43,C38,G41:G43)</f>
        <v>6</v>
      </c>
      <c r="G38" s="120">
        <f ca="1">SUMIF(D41:D43,C38,G41:G43)+SUMIF(E41:E43,C38,F41:F43)</f>
        <v>6</v>
      </c>
      <c r="H38" s="120">
        <f ca="1">F38-G38</f>
        <v>0</v>
      </c>
      <c r="I38" s="120">
        <f ca="1">SUMIF(D41:D43,C38,I41:I43)+SUMIF(E41:E43,C38,J41:J43)</f>
        <v>2</v>
      </c>
      <c r="J38" s="121">
        <f ca="1">RANK(I38,I36:I38,0)</f>
        <v>1</v>
      </c>
      <c r="K38" s="120">
        <f ca="1">IF(AND(I38=I36,H38&gt;H36),I38+0.1,IF(AND(I38=I37,H38&gt;H37),I38+0.1,I38))</f>
        <v>2</v>
      </c>
      <c r="L38" s="120">
        <f ca="1">IF(AND(K38=K37,H38&gt;H37),K38+0.1,IF(AND(K38=K36,H38&gt;H36),K38+0.1,K38))</f>
        <v>2</v>
      </c>
      <c r="M38" s="121">
        <f ca="1">RANK(L38,L36:L38,0)</f>
        <v>1</v>
      </c>
      <c r="N38" s="120">
        <f ca="1">IF(AND(L38=L36,F38&gt;F36),L38+0.1,IF(AND(L38=L37,F38&gt;F37),L38+0.1,L38))</f>
        <v>2.1</v>
      </c>
      <c r="O38" s="120">
        <f ca="1">IF(AND(N38=N37,F38&gt;F37),N38+0.1,IF(AND(N38=N36,F38&gt;F36),N38+0.1,N38))</f>
        <v>2.1</v>
      </c>
      <c r="P38" s="122">
        <f ca="1">RANK(O38,O36:O38,0)</f>
        <v>2</v>
      </c>
      <c r="Q38" s="46">
        <f ca="1">IF(P$34="nein",0,0.072/P38)</f>
        <v>3.5999999999999997E-2</v>
      </c>
    </row>
    <row r="39" spans="2:21" x14ac:dyDescent="0.35">
      <c r="B39" s="119" t="s">
        <v>174</v>
      </c>
      <c r="C39" s="44" t="str">
        <f>VLOOKUP(B39,'Gen-Tab_Quick'!$Q$3:$S$26,3,0)</f>
        <v>Kroatien</v>
      </c>
      <c r="F39" s="120"/>
      <c r="G39" s="120"/>
      <c r="H39" s="120"/>
      <c r="I39" s="120"/>
      <c r="J39" s="121"/>
      <c r="K39" s="120"/>
      <c r="L39" s="120"/>
      <c r="M39" s="121"/>
      <c r="N39" s="120"/>
      <c r="O39" s="120"/>
      <c r="P39" s="121"/>
      <c r="Q39" s="46">
        <v>0</v>
      </c>
    </row>
    <row r="40" spans="2:21" x14ac:dyDescent="0.35">
      <c r="P40" s="120">
        <f ca="1">SUM(P36:P38)</f>
        <v>6</v>
      </c>
    </row>
    <row r="41" spans="2:21" x14ac:dyDescent="0.35">
      <c r="B41" s="119" t="s">
        <v>328</v>
      </c>
      <c r="C41" s="46">
        <f>VLOOKUP(B41,'Gen-Tab_Quick'!$F$3:$G$38,2,0)</f>
        <v>15</v>
      </c>
      <c r="D41" s="44" t="str">
        <f>VLOOKUP(C41,'Gen-Tab_Quick'!$G$3:$I$55,2,0)</f>
        <v>Spanien</v>
      </c>
      <c r="E41" s="44" t="str">
        <f>VLOOKUP(C41,'Gen-Tab_Quick'!$G$3:$I$55,3,0)</f>
        <v>Italien</v>
      </c>
      <c r="F41" s="44">
        <f ca="1">IF(U41=0,0,VLOOKUP(C41,Quicktipp!$B$2:$I$48,6,0))</f>
        <v>1</v>
      </c>
      <c r="G41" s="44">
        <f ca="1">IF(U41=0,0,VLOOKUP(C41,Quicktipp!$B$2:$I$48,8,0))</f>
        <v>1</v>
      </c>
      <c r="I41" s="44">
        <f ca="1">IF(U41=0,0,IF(F41&gt;G41,3,IF(F41=G41,1,0)))</f>
        <v>1</v>
      </c>
      <c r="J41" s="44">
        <f ca="1">IF(U41=0,0,IF(G41&gt;F41,3,IF(G41=F41,1,0)))</f>
        <v>1</v>
      </c>
      <c r="U41" s="44">
        <f ca="1">VLOOKUP(C41,Quicktipp!$B$3:$L$48,11,0)</f>
        <v>4</v>
      </c>
    </row>
    <row r="42" spans="2:21" x14ac:dyDescent="0.35">
      <c r="B42" s="119" t="s">
        <v>332</v>
      </c>
      <c r="C42" s="46">
        <f>VLOOKUP(B42,'Gen-Tab_Quick'!$F$3:$G$38,2,0)</f>
        <v>27</v>
      </c>
      <c r="D42" s="44" t="str">
        <f>VLOOKUP(C42,'Gen-Tab_Quick'!$G$3:$I$55,2,0)</f>
        <v>Albanien</v>
      </c>
      <c r="E42" s="44" t="str">
        <f>VLOOKUP(C42,'Gen-Tab_Quick'!$G$3:$I$55,3,0)</f>
        <v>Spanien</v>
      </c>
      <c r="F42" s="44">
        <f ca="1">IF(U42=0,0,VLOOKUP(C42,Quicktipp!$B$2:$I$48,6,0))</f>
        <v>0</v>
      </c>
      <c r="G42" s="44">
        <f ca="1">IF(U42=0,0,VLOOKUP(C42,Quicktipp!$B$2:$I$48,8,0))</f>
        <v>0</v>
      </c>
      <c r="I42" s="44">
        <f ca="1">IF(U42=0,0,IF(F42&gt;G42,3,IF(F42=G42,1,0)))</f>
        <v>1</v>
      </c>
      <c r="J42" s="44">
        <f ca="1">IF(U42=0,0,IF(G42&gt;F42,3,IF(G42=F42,1,0)))</f>
        <v>1</v>
      </c>
      <c r="U42" s="44">
        <f ca="1">VLOOKUP(C42,Quicktipp!$B$3:$L$48,11,0)</f>
        <v>1</v>
      </c>
    </row>
    <row r="43" spans="2:21" x14ac:dyDescent="0.35">
      <c r="B43" s="119" t="s">
        <v>336</v>
      </c>
      <c r="C43" s="46">
        <f>VLOOKUP(B43,'Gen-Tab_Quick'!$F$3:$G$38,2,0)</f>
        <v>4</v>
      </c>
      <c r="D43" s="44" t="str">
        <f>VLOOKUP(C43,'Gen-Tab_Quick'!$G$3:$I$55,2,0)</f>
        <v>Italien</v>
      </c>
      <c r="E43" s="44" t="str">
        <f>VLOOKUP(C43,'Gen-Tab_Quick'!$G$3:$I$55,3,0)</f>
        <v>Albanien</v>
      </c>
      <c r="F43" s="44">
        <f ca="1">IF(U43=0,0,VLOOKUP(C43,Quicktipp!$B$2:$I$48,6,0))</f>
        <v>6</v>
      </c>
      <c r="G43" s="44">
        <f ca="1">IF(U43=0,0,VLOOKUP(C43,Quicktipp!$B$2:$I$48,8,0))</f>
        <v>6</v>
      </c>
      <c r="I43" s="44">
        <f ca="1">IF(U43=0,0,IF(F43&gt;G43,3,IF(F43=G43,1,0)))</f>
        <v>1</v>
      </c>
      <c r="J43" s="44">
        <f ca="1">IF(U43=0,0,IF(G43&gt;F43,3,IF(G43=F43,1,0)))</f>
        <v>1</v>
      </c>
      <c r="U43" s="44">
        <f ca="1">VLOOKUP(C43,Quicktipp!$B$3:$L$48,11,0)</f>
        <v>49</v>
      </c>
    </row>
    <row r="49" spans="2:21" x14ac:dyDescent="0.35">
      <c r="B49" s="44" t="s">
        <v>337</v>
      </c>
      <c r="C49" s="44" t="s">
        <v>338</v>
      </c>
      <c r="P49" s="115" t="str">
        <f ca="1">IF(P55=3,"nein","ja")</f>
        <v>ja</v>
      </c>
      <c r="R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174</v>
      </c>
      <c r="C51" s="44" t="str">
        <f>VLOOKUP(B51,'Gen-Tab_Quick'!$Q$3:$S$26,3,0)</f>
        <v>Kroatien</v>
      </c>
      <c r="F51" s="120">
        <f ca="1">SUMIF(D56:D58,C51,F56:F58)+SUMIF(E56:E58,C51,G56:G58)</f>
        <v>11</v>
      </c>
      <c r="G51" s="120">
        <f ca="1">SUMIF(D56:D58,C51,G56:G58)+SUMIF(E56:E58,C51,F56:F58)</f>
        <v>1</v>
      </c>
      <c r="H51" s="120">
        <f ca="1">F51-G51</f>
        <v>10</v>
      </c>
      <c r="I51" s="120">
        <f ca="1">SUMIF(D56:D58,C51,I56:I58)+SUMIF(E56:E58,C51,J56:J58)</f>
        <v>6</v>
      </c>
      <c r="J51" s="121">
        <f ca="1">RANK(I51,I51:I53,0)</f>
        <v>1</v>
      </c>
      <c r="K51" s="120">
        <f ca="1">IF(AND(I51=I52,H51&gt;H52),I51+0.1,IF(AND(I51=I53,H51&gt;H53),I51+0.1,I51))</f>
        <v>6</v>
      </c>
      <c r="L51" s="120">
        <f ca="1">IF(AND(K51=K52,H51&gt;H52),K51+0.1,IF(AND(K51=K53,H51&gt;H53),K51+0.1,K51))</f>
        <v>6</v>
      </c>
      <c r="M51" s="121">
        <f ca="1">RANK(L51,L51:L53,0)</f>
        <v>1</v>
      </c>
      <c r="N51" s="120">
        <f ca="1">IF(AND(L51=L52,F51&gt;F52),L51+0.1,IF(AND(L51=L53,F51&gt;F53),L51+0.1,L51))</f>
        <v>6</v>
      </c>
      <c r="O51" s="120">
        <f ca="1">IF(AND(N51=N52,F51&gt;F52),N51+0.1,IF(AND(N51=N53,F51&gt;F53),N51+0.1,N51))</f>
        <v>6</v>
      </c>
      <c r="P51" s="121">
        <f ca="1">RANK(O51,O51:O53,0)</f>
        <v>1</v>
      </c>
      <c r="Q51" s="46">
        <f ca="1">IF(P$49="nein",0,0.072/P51)</f>
        <v>7.1999999999999995E-2</v>
      </c>
    </row>
    <row r="52" spans="2:21" x14ac:dyDescent="0.35">
      <c r="B52" s="119" t="s">
        <v>175</v>
      </c>
      <c r="C52" s="44" t="str">
        <f>VLOOKUP(B52,'Gen-Tab_Quick'!$Q$3:$S$26,3,0)</f>
        <v>Italien</v>
      </c>
      <c r="F52" s="120">
        <f ca="1">SUMIF(D56:D58,C52,F56:F58)+SUMIF(E56:E58,C52,G56:G58)</f>
        <v>7</v>
      </c>
      <c r="G52" s="120">
        <f ca="1">SUMIF(D56:D58,C52,G56:G58)+SUMIF(E56:E58,C52,F56:F58)</f>
        <v>12</v>
      </c>
      <c r="H52" s="120">
        <f ca="1">F52-G52</f>
        <v>-5</v>
      </c>
      <c r="I52" s="120">
        <f ca="1">SUMIF(D56:D58,C52,I56:I58)+SUMIF(E56:E58,C52,J56:J58)</f>
        <v>1</v>
      </c>
      <c r="J52" s="121">
        <f ca="1">RANK(I52,I51:I53,0)</f>
        <v>2</v>
      </c>
      <c r="K52" s="120">
        <f ca="1">IF(AND(I52=I53,H52&gt;H53),I52+0.1,IF(AND(I52=I51,H52&gt;H51),I52+0.1,I52))</f>
        <v>1</v>
      </c>
      <c r="L52" s="120">
        <f ca="1">IF(AND(K52=K53,H52&gt;H53),K52+0.1,IF(AND(K52=K51,H52&gt;H51),K52+0.1,K52))</f>
        <v>1</v>
      </c>
      <c r="M52" s="121">
        <f ca="1">RANK(L52,L51:L53,0)</f>
        <v>2</v>
      </c>
      <c r="N52" s="120">
        <f ca="1">IF(AND(L52=L53,F52&gt;F53),L52+0.1,IF(AND(L52=L51,F52&gt;F51),L52+0.1,L52))</f>
        <v>1.1000000000000001</v>
      </c>
      <c r="O52" s="120">
        <f ca="1">IF(AND(N52=N53,F52&gt;F53),N52+0.1,IF(AND(N52=N51,F52&gt;F51),N52+0.1,N52))</f>
        <v>1.1000000000000001</v>
      </c>
      <c r="P52" s="121">
        <f ca="1">RANK(O52,O51:O53,0)</f>
        <v>2</v>
      </c>
      <c r="Q52" s="46">
        <f ca="1">IF(P$49="nein",0,0.072/P52)</f>
        <v>3.5999999999999997E-2</v>
      </c>
    </row>
    <row r="53" spans="2:21" x14ac:dyDescent="0.35">
      <c r="B53" s="119" t="s">
        <v>176</v>
      </c>
      <c r="C53" s="44" t="str">
        <f>VLOOKUP(B53,'Gen-Tab_Quick'!$Q$3:$S$26,3,0)</f>
        <v>Albanien</v>
      </c>
      <c r="F53" s="120">
        <f ca="1">SUMIF(D56:D58,C53,F56:F58)+SUMIF(E56:E58,C53,G56:G58)</f>
        <v>6</v>
      </c>
      <c r="G53" s="120">
        <f ca="1">SUMIF(D56:D58,C53,G56:G58)+SUMIF(E56:E58,C53,F56:F58)</f>
        <v>11</v>
      </c>
      <c r="H53" s="120">
        <f ca="1">F53-G53</f>
        <v>-5</v>
      </c>
      <c r="I53" s="120">
        <f ca="1">SUMIF(D56:D58,C53,I56:I58)+SUMIF(E56:E58,C53,J56:J58)</f>
        <v>1</v>
      </c>
      <c r="J53" s="121">
        <f ca="1">RANK(I53,I51:I53,0)</f>
        <v>2</v>
      </c>
      <c r="K53" s="120">
        <f ca="1">IF(AND(I53=I51,H53&gt;H51),I53+0.1,IF(AND(I53=I52,H53&gt;H52),I53+0.1,I53))</f>
        <v>1</v>
      </c>
      <c r="L53" s="120">
        <f ca="1">IF(AND(K53=K52,H53&gt;H52),K53+0.1,IF(AND(K53=K51,H53&gt;H51),K53+0.1,K53))</f>
        <v>1</v>
      </c>
      <c r="M53" s="121">
        <f ca="1">RANK(L53,L51:L53,0)</f>
        <v>2</v>
      </c>
      <c r="N53" s="120">
        <f ca="1">IF(AND(L53=L51,F53&gt;F51),L53+0.1,IF(AND(L53=L52,F53&gt;F52),L53+0.1,L53))</f>
        <v>1</v>
      </c>
      <c r="O53" s="120">
        <f ca="1">IF(AND(N53=N52,F53&gt;F52),N53+0.1,IF(AND(N53=N51,F53&gt;F51),N53+0.1,N53))</f>
        <v>1</v>
      </c>
      <c r="P53" s="122">
        <f ca="1">RANK(O53,O51:O53,0)</f>
        <v>3</v>
      </c>
      <c r="Q53" s="46">
        <f ca="1">IF(P$49="nein",0,0.072/P53)</f>
        <v>2.3999999999999997E-2</v>
      </c>
    </row>
    <row r="54" spans="2:21" x14ac:dyDescent="0.35">
      <c r="B54" s="119" t="s">
        <v>173</v>
      </c>
      <c r="C54" s="44" t="str">
        <f>VLOOKUP(B54,'Gen-Tab_Quick'!$Q$3:$S$26,3,0)</f>
        <v>Spanien</v>
      </c>
      <c r="F54" s="120"/>
      <c r="G54" s="120"/>
      <c r="H54" s="120"/>
      <c r="I54" s="120"/>
      <c r="J54" s="121"/>
      <c r="K54" s="120"/>
      <c r="L54" s="120"/>
      <c r="M54" s="121"/>
      <c r="N54" s="120"/>
      <c r="O54" s="120"/>
      <c r="P54" s="121"/>
      <c r="Q54" s="46">
        <v>0</v>
      </c>
    </row>
    <row r="55" spans="2:21" x14ac:dyDescent="0.35">
      <c r="N55" s="120"/>
      <c r="P55" s="120">
        <f ca="1">SUM(P51:P53)</f>
        <v>6</v>
      </c>
    </row>
    <row r="56" spans="2:21" x14ac:dyDescent="0.35">
      <c r="B56" s="119" t="s">
        <v>329</v>
      </c>
      <c r="C56" s="46">
        <f>VLOOKUP(B56,'Gen-Tab_Quick'!$F$3:$G$38,2,0)</f>
        <v>28</v>
      </c>
      <c r="D56" s="44" t="str">
        <f>VLOOKUP(C56,'Gen-Tab_Quick'!$G$3:$I$55,2,0)</f>
        <v>Kroatien</v>
      </c>
      <c r="E56" s="44" t="str">
        <f>VLOOKUP(C56,'Gen-Tab_Quick'!$G$3:$I$55,3,0)</f>
        <v>Italien</v>
      </c>
      <c r="F56" s="44">
        <f ca="1">IF(U56=0,0,VLOOKUP(C56,Quicktipp!$B$2:$I$48,6,0))</f>
        <v>6</v>
      </c>
      <c r="G56" s="44">
        <f ca="1">IF(U56=0,0,VLOOKUP(C56,Quicktipp!$B$2:$I$48,8,0))</f>
        <v>1</v>
      </c>
      <c r="I56" s="44">
        <f ca="1">IF(U56=0,0,IF(F56&gt;G56,3,IF(F56=G56,1,0)))</f>
        <v>3</v>
      </c>
      <c r="J56" s="44">
        <f ca="1">IF(U56=0,0,IF(G56&gt;F56,3,IF(G56=F56,1,0)))</f>
        <v>0</v>
      </c>
      <c r="U56" s="44">
        <f ca="1">VLOOKUP(C56,Quicktipp!$B$3:$L$48,11,0)</f>
        <v>38</v>
      </c>
    </row>
    <row r="57" spans="2:21" x14ac:dyDescent="0.35">
      <c r="B57" s="119" t="s">
        <v>333</v>
      </c>
      <c r="C57" s="46">
        <f>VLOOKUP(B57,'Gen-Tab_Quick'!$F$3:$G$38,2,0)</f>
        <v>16</v>
      </c>
      <c r="D57" s="44" t="str">
        <f>VLOOKUP(C57,'Gen-Tab_Quick'!$G$3:$I$55,2,0)</f>
        <v>Kroatien</v>
      </c>
      <c r="E57" s="44" t="str">
        <f>VLOOKUP(C57,'Gen-Tab_Quick'!$G$3:$I$55,3,0)</f>
        <v>Albanien</v>
      </c>
      <c r="F57" s="44">
        <f ca="1">IF(U57=0,0,VLOOKUP(C57,Quicktipp!$B$2:$I$48,6,0))</f>
        <v>5</v>
      </c>
      <c r="G57" s="44">
        <f ca="1">IF(U57=0,0,VLOOKUP(C57,Quicktipp!$B$2:$I$48,8,0))</f>
        <v>0</v>
      </c>
      <c r="I57" s="44">
        <f ca="1">IF(U57=0,0,IF(F57&gt;G57,3,IF(F57=G57,1,0)))</f>
        <v>3</v>
      </c>
      <c r="J57" s="44">
        <f ca="1">IF(U57=0,0,IF(G57&gt;F57,3,IF(G57=F57,1,0)))</f>
        <v>0</v>
      </c>
      <c r="U57" s="44">
        <f ca="1">VLOOKUP(C57,Quicktipp!$B$3:$L$48,11,0)</f>
        <v>26</v>
      </c>
    </row>
    <row r="58" spans="2:21" x14ac:dyDescent="0.35">
      <c r="B58" s="119" t="s">
        <v>336</v>
      </c>
      <c r="C58" s="46">
        <f>VLOOKUP(B58,'Gen-Tab_Quick'!$F$3:$G$38,2,0)</f>
        <v>4</v>
      </c>
      <c r="D58" s="44" t="str">
        <f>VLOOKUP(C58,'Gen-Tab_Quick'!$G$3:$I$55,2,0)</f>
        <v>Italien</v>
      </c>
      <c r="E58" s="44" t="str">
        <f>VLOOKUP(C58,'Gen-Tab_Quick'!$G$3:$I$55,3,0)</f>
        <v>Albanien</v>
      </c>
      <c r="F58" s="44">
        <f ca="1">IF(U58=0,0,VLOOKUP(C58,Quicktipp!$B$2:$I$48,6,0))</f>
        <v>6</v>
      </c>
      <c r="G58" s="44">
        <f ca="1">IF(U58=0,0,VLOOKUP(C58,Quicktipp!$B$2:$I$48,8,0))</f>
        <v>6</v>
      </c>
      <c r="I58" s="44">
        <f ca="1">IF(U58=0,0,IF(F58&gt;G58,3,IF(F58=G58,1,0)))</f>
        <v>1</v>
      </c>
      <c r="J58" s="44">
        <f ca="1">IF(U58=0,0,IF(G58&gt;F58,3,IF(G58=F58,1,0)))</f>
        <v>1</v>
      </c>
      <c r="U58" s="44">
        <f ca="1">VLOOKUP(C58,Quicktipp!$B$3:$L$48,11,0)</f>
        <v>49</v>
      </c>
    </row>
    <row r="64" spans="2:21" x14ac:dyDescent="0.35">
      <c r="B64" s="44" t="s">
        <v>323</v>
      </c>
    </row>
    <row r="65" spans="2:21" x14ac:dyDescent="0.35">
      <c r="P65" s="115" t="str">
        <f ca="1">IF(SUM(P66:P69)=3,"ja","nein")</f>
        <v>ja</v>
      </c>
    </row>
    <row r="66" spans="2:21" x14ac:dyDescent="0.35">
      <c r="B66" s="119" t="s">
        <v>173</v>
      </c>
      <c r="C66" s="44" t="str">
        <f>VLOOKUP(B66,'Gen-Tab_Quick'!$Q$3:$S$26,3,0)</f>
        <v>Spanien</v>
      </c>
      <c r="F66" s="120">
        <f ca="1">SUMIF(D71,C66,F71)+SUMIF(E71,C66,G71)</f>
        <v>6</v>
      </c>
      <c r="P66" s="121">
        <f ca="1">RANK(F66,F66:F69,0)</f>
        <v>1</v>
      </c>
      <c r="Q66" s="46">
        <f ca="1">IF(AND(P65="ja",P66=1),0.0072,IF(AND(P65="ja",P66=2),0.0036,0))</f>
        <v>7.1999999999999998E-3</v>
      </c>
    </row>
    <row r="67" spans="2:21" x14ac:dyDescent="0.35">
      <c r="B67" s="119" t="s">
        <v>174</v>
      </c>
      <c r="C67" s="44" t="str">
        <f>VLOOKUP(B67,'Gen-Tab_Quick'!$Q$3:$S$26,3,0)</f>
        <v>Kroatien</v>
      </c>
      <c r="F67" s="120">
        <f ca="1">SUMIF(D71,C67,F71)+SUMIF(E71,C67,G71)</f>
        <v>4</v>
      </c>
      <c r="P67" s="121">
        <f ca="1">RANK(F67,F66:F69,0)</f>
        <v>2</v>
      </c>
      <c r="Q67" s="46">
        <f ca="1">IF(AND(P65="ja",P67=1),0.0072,IF(AND(P65="ja",P67=2),0.0036,0))</f>
        <v>3.5999999999999999E-3</v>
      </c>
    </row>
    <row r="68" spans="2:21" x14ac:dyDescent="0.35">
      <c r="B68" s="119" t="s">
        <v>175</v>
      </c>
      <c r="C68" s="44" t="str">
        <f>VLOOKUP(B68,'Gen-Tab_Quick'!$Q$3:$S$26,3,0)</f>
        <v>Italien</v>
      </c>
      <c r="Q68" s="46">
        <v>0</v>
      </c>
    </row>
    <row r="69" spans="2:21" x14ac:dyDescent="0.35">
      <c r="B69" s="119" t="s">
        <v>176</v>
      </c>
      <c r="C69" s="44" t="str">
        <f>VLOOKUP(B69,'Gen-Tab_Quick'!$Q$3:$S$26,3,0)</f>
        <v>Albanien</v>
      </c>
      <c r="Q69" s="46">
        <v>0</v>
      </c>
    </row>
    <row r="70" spans="2:21" x14ac:dyDescent="0.35">
      <c r="B70" s="46"/>
    </row>
    <row r="71" spans="2:21" x14ac:dyDescent="0.35">
      <c r="B71" s="119" t="s">
        <v>327</v>
      </c>
      <c r="C71" s="46">
        <f>VLOOKUP(B71,'Gen-Tab_Quick'!$F$3:$G$38,2,0)</f>
        <v>3</v>
      </c>
      <c r="D71" s="44" t="str">
        <f>VLOOKUP(C71,'Gen-Tab_Quick'!$G$3:$I$55,2,0)</f>
        <v>Spanien</v>
      </c>
      <c r="E71" s="44" t="str">
        <f>VLOOKUP(C71,'Gen-Tab_Quick'!$G$3:$I$55,3,0)</f>
        <v>Kroatien</v>
      </c>
      <c r="F71" s="44">
        <f ca="1">IF(U71=0,0,VLOOKUP(C71,Quicktipp!$B$2:$I$48,6,0))</f>
        <v>6</v>
      </c>
      <c r="G71" s="44">
        <f ca="1">IF(U71=0,0,VLOOKUP(C71,Quicktipp!$B$2:$I$48,8,0))</f>
        <v>4</v>
      </c>
      <c r="R71" s="46"/>
      <c r="U71" s="44">
        <f ca="1">VLOOKUP(C71,Quicktipp!$B$3:$L$48,11,0)</f>
        <v>41</v>
      </c>
    </row>
    <row r="72" spans="2:21" x14ac:dyDescent="0.35">
      <c r="B72" s="46"/>
    </row>
    <row r="73" spans="2:21" x14ac:dyDescent="0.35">
      <c r="B73" s="46"/>
      <c r="P73" s="115" t="str">
        <f ca="1">IF(SUM(P74:P77)=3,"ja","nein")</f>
        <v>nein</v>
      </c>
    </row>
    <row r="74" spans="2:21" x14ac:dyDescent="0.35">
      <c r="B74" s="119" t="s">
        <v>173</v>
      </c>
      <c r="C74" s="44" t="str">
        <f>VLOOKUP(B74,'Gen-Tab_Quick'!$Q$3:$S$26,3,0)</f>
        <v>Spanien</v>
      </c>
      <c r="F74" s="120">
        <f ca="1">SUMIF(D79,C74,F79)+SUMIF(E79,C74,G79)</f>
        <v>1</v>
      </c>
      <c r="P74" s="121">
        <f ca="1">RANK(F74,F74:F77,0)</f>
        <v>1</v>
      </c>
      <c r="Q74" s="46">
        <f ca="1">IF(AND(P73="ja",P74=1),0.0072,IF(AND(P73="ja",P74=2),0.0036,0))</f>
        <v>0</v>
      </c>
    </row>
    <row r="75" spans="2:21" x14ac:dyDescent="0.35">
      <c r="B75" s="119" t="s">
        <v>174</v>
      </c>
      <c r="C75" s="44" t="str">
        <f>VLOOKUP(B75,'Gen-Tab_Quick'!$Q$3:$S$26,3,0)</f>
        <v>Kroatien</v>
      </c>
      <c r="Q75" s="46">
        <v>0</v>
      </c>
    </row>
    <row r="76" spans="2:21" x14ac:dyDescent="0.35">
      <c r="B76" s="119" t="s">
        <v>175</v>
      </c>
      <c r="C76" s="44" t="str">
        <f>VLOOKUP(B76,'Gen-Tab_Quick'!$Q$3:$S$26,3,0)</f>
        <v>Italien</v>
      </c>
      <c r="F76" s="120">
        <f ca="1">SUMIF(D79,C76,F79)+SUMIF(E79,C76,G79)</f>
        <v>1</v>
      </c>
      <c r="P76" s="121">
        <f ca="1">RANK(F76,F74:F77,0)</f>
        <v>1</v>
      </c>
      <c r="Q76" s="46">
        <f ca="1">IF(AND(P73="ja",P76=1),0.0072,IF(AND(P73="ja",P76=2),0.0036,0))</f>
        <v>0</v>
      </c>
    </row>
    <row r="77" spans="2:21" x14ac:dyDescent="0.35">
      <c r="B77" s="119" t="s">
        <v>176</v>
      </c>
      <c r="C77" s="44" t="str">
        <f>VLOOKUP(B77,'Gen-Tab_Quick'!$Q$3:$S$26,3,0)</f>
        <v>Albanien</v>
      </c>
      <c r="Q77" s="46">
        <v>0</v>
      </c>
    </row>
    <row r="78" spans="2:21" x14ac:dyDescent="0.35">
      <c r="B78" s="46"/>
    </row>
    <row r="79" spans="2:21" x14ac:dyDescent="0.35">
      <c r="B79" s="119" t="s">
        <v>328</v>
      </c>
      <c r="C79" s="46">
        <f>VLOOKUP(B79,'Gen-Tab_Quick'!$F$3:$G$38,2,0)</f>
        <v>15</v>
      </c>
      <c r="D79" s="44" t="str">
        <f>VLOOKUP(C79,'Gen-Tab_Quick'!$G$3:$I$55,2,0)</f>
        <v>Spanien</v>
      </c>
      <c r="E79" s="44" t="str">
        <f>VLOOKUP(C79,'Gen-Tab_Quick'!$G$3:$I$55,3,0)</f>
        <v>Italien</v>
      </c>
      <c r="F79" s="44">
        <f ca="1">IF(U79=0,0,VLOOKUP(C79,Quicktipp!$B$2:$I$48,6,0))</f>
        <v>1</v>
      </c>
      <c r="G79" s="44">
        <f ca="1">IF(U79=0,0,VLOOKUP(C79,Quicktipp!$B$2:$I$48,8,0))</f>
        <v>1</v>
      </c>
      <c r="R79" s="46"/>
      <c r="U79" s="44">
        <f ca="1">VLOOKUP(C79,Quicktipp!$B$3:$L$48,11,0)</f>
        <v>4</v>
      </c>
    </row>
    <row r="80" spans="2:21" x14ac:dyDescent="0.35">
      <c r="B80" s="46"/>
    </row>
    <row r="81" spans="2:21" x14ac:dyDescent="0.35">
      <c r="B81" s="46"/>
      <c r="P81" s="115" t="str">
        <f ca="1">IF(SUM(P82:P85)=3,"ja","nein")</f>
        <v>nein</v>
      </c>
    </row>
    <row r="82" spans="2:21" x14ac:dyDescent="0.35">
      <c r="B82" s="119" t="s">
        <v>173</v>
      </c>
      <c r="C82" s="44" t="str">
        <f>VLOOKUP(B82,'Gen-Tab_Quick'!$Q$3:$S$26,3,0)</f>
        <v>Spanien</v>
      </c>
      <c r="F82" s="120">
        <f ca="1">SUMIF(D87,C82,F87)+SUMIF(E87,C82,G87)</f>
        <v>0</v>
      </c>
      <c r="P82" s="121">
        <f ca="1">RANK(F82,F82:F85,0)</f>
        <v>1</v>
      </c>
      <c r="Q82" s="46">
        <f ca="1">IF(AND(P81="ja",P82=1),0.0072,IF(AND(P81="ja",P82=2),0.0036,0))</f>
        <v>0</v>
      </c>
    </row>
    <row r="83" spans="2:21" x14ac:dyDescent="0.35">
      <c r="B83" s="119" t="s">
        <v>174</v>
      </c>
      <c r="C83" s="44" t="str">
        <f>VLOOKUP(B83,'Gen-Tab_Quick'!$Q$3:$S$26,3,0)</f>
        <v>Kroatien</v>
      </c>
      <c r="Q83" s="46">
        <v>0</v>
      </c>
    </row>
    <row r="84" spans="2:21" x14ac:dyDescent="0.35">
      <c r="B84" s="119" t="s">
        <v>175</v>
      </c>
      <c r="C84" s="44" t="str">
        <f>VLOOKUP(B84,'Gen-Tab_Quick'!$Q$3:$S$26,3,0)</f>
        <v>Italien</v>
      </c>
      <c r="Q84" s="46">
        <v>0</v>
      </c>
    </row>
    <row r="85" spans="2:21" x14ac:dyDescent="0.35">
      <c r="B85" s="119" t="s">
        <v>176</v>
      </c>
      <c r="C85" s="44" t="str">
        <f>VLOOKUP(B85,'Gen-Tab_Quick'!$Q$3:$S$26,3,0)</f>
        <v>Albanien</v>
      </c>
      <c r="F85" s="120">
        <f ca="1">SUMIF(D87,C85,F87)+SUMIF(E87,C85,G87)</f>
        <v>0</v>
      </c>
      <c r="P85" s="121">
        <f ca="1">RANK(F85,F82:F85,0)</f>
        <v>1</v>
      </c>
      <c r="Q85" s="46">
        <f ca="1">IF(AND(P81="ja",P85=1),0.0072,IF(AND(P81="ja",P85=2),0.0036,0))</f>
        <v>0</v>
      </c>
    </row>
    <row r="86" spans="2:21" x14ac:dyDescent="0.35">
      <c r="B86" s="46"/>
    </row>
    <row r="87" spans="2:21" x14ac:dyDescent="0.35">
      <c r="B87" s="119" t="s">
        <v>332</v>
      </c>
      <c r="C87" s="46">
        <f>VLOOKUP(B87,'Gen-Tab_Quick'!$F$3:$G$38,2,0)</f>
        <v>27</v>
      </c>
      <c r="D87" s="44" t="str">
        <f>VLOOKUP(C87,'Gen-Tab_Quick'!$G$3:$I$55,2,0)</f>
        <v>Albanien</v>
      </c>
      <c r="E87" s="44" t="str">
        <f>VLOOKUP(C87,'Gen-Tab_Quick'!$G$3:$I$55,3,0)</f>
        <v>Spanien</v>
      </c>
      <c r="F87" s="44">
        <f ca="1">IF(U87=0,0,VLOOKUP(C87,Quicktipp!$B$2:$I$48,6,0))</f>
        <v>0</v>
      </c>
      <c r="G87" s="44">
        <f ca="1">IF(U87=0,0,VLOOKUP(C87,Quicktipp!$B$2:$I$48,8,0))</f>
        <v>0</v>
      </c>
      <c r="R87" s="46"/>
      <c r="U87" s="44">
        <f ca="1">VLOOKUP(C87,Quicktipp!$B$3:$L$48,11,0)</f>
        <v>1</v>
      </c>
    </row>
    <row r="88" spans="2:21" x14ac:dyDescent="0.35">
      <c r="B88" s="46"/>
    </row>
    <row r="89" spans="2:21" x14ac:dyDescent="0.35">
      <c r="B89" s="46"/>
      <c r="P89" s="115" t="str">
        <f ca="1">IF(SUM(P90:P93)=3,"ja","nein")</f>
        <v>ja</v>
      </c>
    </row>
    <row r="90" spans="2:21" x14ac:dyDescent="0.35">
      <c r="B90" s="119" t="s">
        <v>173</v>
      </c>
      <c r="C90" s="44" t="str">
        <f>VLOOKUP(B90,'Gen-Tab_Quick'!$Q$3:$S$26,3,0)</f>
        <v>Spanien</v>
      </c>
      <c r="Q90" s="46">
        <v>0</v>
      </c>
    </row>
    <row r="91" spans="2:21" x14ac:dyDescent="0.35">
      <c r="B91" s="119" t="s">
        <v>174</v>
      </c>
      <c r="C91" s="44" t="str">
        <f>VLOOKUP(B91,'Gen-Tab_Quick'!$Q$3:$S$26,3,0)</f>
        <v>Kroatien</v>
      </c>
      <c r="F91" s="120">
        <f ca="1">SUMIF(D95,C91,F95)+SUMIF(E95,C91,G95)</f>
        <v>6</v>
      </c>
      <c r="P91" s="121">
        <f ca="1">RANK(F91,F90:F93,0)</f>
        <v>1</v>
      </c>
      <c r="Q91" s="46">
        <f ca="1">IF(AND(P89="ja",P91=1),0.0072,IF(AND(P89="ja",P91=2),0.0036,0))</f>
        <v>7.1999999999999998E-3</v>
      </c>
    </row>
    <row r="92" spans="2:21" x14ac:dyDescent="0.35">
      <c r="B92" s="119" t="s">
        <v>175</v>
      </c>
      <c r="C92" s="44" t="str">
        <f>VLOOKUP(B92,'Gen-Tab_Quick'!$Q$3:$S$26,3,0)</f>
        <v>Italien</v>
      </c>
      <c r="F92" s="120">
        <f ca="1">SUMIF(D95,C92,F95)+SUMIF(E95,C92,G95)</f>
        <v>1</v>
      </c>
      <c r="P92" s="121">
        <f ca="1">RANK(F92,F90:F93,0)</f>
        <v>2</v>
      </c>
      <c r="Q92" s="46">
        <f ca="1">IF(AND(P89="ja",P92=1),0.0072,IF(AND(P89="ja",P92=2),0.0036,0))</f>
        <v>3.5999999999999999E-3</v>
      </c>
    </row>
    <row r="93" spans="2:21" x14ac:dyDescent="0.35">
      <c r="B93" s="119" t="s">
        <v>176</v>
      </c>
      <c r="C93" s="44" t="str">
        <f>VLOOKUP(B93,'Gen-Tab_Quick'!$Q$3:$S$26,3,0)</f>
        <v>Albanien</v>
      </c>
      <c r="Q93" s="46">
        <v>0</v>
      </c>
    </row>
    <row r="94" spans="2:21" x14ac:dyDescent="0.35">
      <c r="B94" s="46"/>
    </row>
    <row r="95" spans="2:21" x14ac:dyDescent="0.35">
      <c r="B95" s="119" t="s">
        <v>329</v>
      </c>
      <c r="C95" s="46">
        <f>VLOOKUP(B95,'Gen-Tab_Quick'!$F$3:$G$38,2,0)</f>
        <v>28</v>
      </c>
      <c r="D95" s="44" t="str">
        <f>VLOOKUP(C95,'Gen-Tab_Quick'!$G$3:$I$55,2,0)</f>
        <v>Kroatien</v>
      </c>
      <c r="E95" s="44" t="str">
        <f>VLOOKUP(C95,'Gen-Tab_Quick'!$G$3:$I$55,3,0)</f>
        <v>Italien</v>
      </c>
      <c r="F95" s="44">
        <f ca="1">IF(U95=0,0,VLOOKUP(C95,Quicktipp!$B$2:$I$48,6,0))</f>
        <v>6</v>
      </c>
      <c r="G95" s="44">
        <f ca="1">IF(U95=0,0,VLOOKUP(C95,Quicktipp!$B$2:$I$48,8,0))</f>
        <v>1</v>
      </c>
      <c r="R95" s="46"/>
      <c r="U95" s="44">
        <f ca="1">VLOOKUP(C95,Quicktipp!$B$3:$L$48,11,0)</f>
        <v>38</v>
      </c>
    </row>
    <row r="96" spans="2:21" x14ac:dyDescent="0.35">
      <c r="B96" s="46"/>
    </row>
    <row r="97" spans="2:21" x14ac:dyDescent="0.35">
      <c r="B97" s="46"/>
      <c r="P97" s="115" t="str">
        <f ca="1">IF(SUM(P98:P101)=3,"ja","nein")</f>
        <v>ja</v>
      </c>
    </row>
    <row r="98" spans="2:21" x14ac:dyDescent="0.35">
      <c r="B98" s="119" t="s">
        <v>173</v>
      </c>
      <c r="C98" s="44" t="str">
        <f>VLOOKUP(B98,'Gen-Tab_Quick'!$Q$3:$S$26,3,0)</f>
        <v>Spanien</v>
      </c>
      <c r="Q98" s="46">
        <v>0</v>
      </c>
    </row>
    <row r="99" spans="2:21" x14ac:dyDescent="0.35">
      <c r="B99" s="119" t="s">
        <v>174</v>
      </c>
      <c r="C99" s="44" t="str">
        <f>VLOOKUP(B99,'Gen-Tab_Quick'!$Q$3:$S$26,3,0)</f>
        <v>Kroatien</v>
      </c>
      <c r="F99" s="120">
        <f ca="1">SUMIF(D103,C99,F103)+SUMIF(E103,C99,G103)</f>
        <v>5</v>
      </c>
      <c r="P99" s="121">
        <f ca="1">RANK(F99,F98:F101,0)</f>
        <v>1</v>
      </c>
      <c r="Q99" s="46">
        <f ca="1">IF(AND(P97="ja",P99=1),0.0072,IF(AND(P97="ja",P99=2),0.0036,0))</f>
        <v>7.1999999999999998E-3</v>
      </c>
    </row>
    <row r="100" spans="2:21" x14ac:dyDescent="0.35">
      <c r="B100" s="119" t="s">
        <v>175</v>
      </c>
      <c r="C100" s="44" t="str">
        <f>VLOOKUP(B100,'Gen-Tab_Quick'!$Q$3:$S$26,3,0)</f>
        <v>Italien</v>
      </c>
      <c r="Q100" s="46">
        <v>0</v>
      </c>
    </row>
    <row r="101" spans="2:21" x14ac:dyDescent="0.35">
      <c r="B101" s="119" t="s">
        <v>176</v>
      </c>
      <c r="C101" s="44" t="str">
        <f>VLOOKUP(B101,'Gen-Tab_Quick'!$Q$3:$S$26,3,0)</f>
        <v>Albanien</v>
      </c>
      <c r="F101" s="120">
        <f ca="1">SUMIF(D103,C101,F103)+SUMIF(E103,C101,G103)</f>
        <v>0</v>
      </c>
      <c r="P101" s="121">
        <f ca="1">RANK(F101,F98:F101,0)</f>
        <v>2</v>
      </c>
      <c r="Q101" s="46">
        <f ca="1">IF(AND(P97="ja",P101=1),0.0072,IF(AND(P97="ja",P101=2),0.0036,0))</f>
        <v>3.5999999999999999E-3</v>
      </c>
    </row>
    <row r="102" spans="2:21" x14ac:dyDescent="0.35">
      <c r="B102" s="46"/>
    </row>
    <row r="103" spans="2:21" x14ac:dyDescent="0.35">
      <c r="B103" s="119" t="s">
        <v>333</v>
      </c>
      <c r="C103" s="46">
        <f>VLOOKUP(B103,'Gen-Tab_Quick'!$F$3:$G$38,2,0)</f>
        <v>16</v>
      </c>
      <c r="D103" s="44" t="str">
        <f>VLOOKUP(C103,'Gen-Tab_Quick'!$G$3:$I$55,2,0)</f>
        <v>Kroatien</v>
      </c>
      <c r="E103" s="44" t="str">
        <f>VLOOKUP(C103,'Gen-Tab_Quick'!$G$3:$I$55,3,0)</f>
        <v>Albanien</v>
      </c>
      <c r="F103" s="44">
        <f ca="1">IF(U103=0,0,VLOOKUP(C103,Quicktipp!$B$2:$I$48,6,0))</f>
        <v>5</v>
      </c>
      <c r="G103" s="44">
        <f ca="1">IF(U103=0,0,VLOOKUP(C103,Quicktipp!$B$2:$I$48,8,0))</f>
        <v>0</v>
      </c>
      <c r="R103" s="46"/>
      <c r="U103" s="44">
        <f ca="1">VLOOKUP(C103,Quicktipp!$B$3:$L$48,11,0)</f>
        <v>26</v>
      </c>
    </row>
    <row r="104" spans="2:21" x14ac:dyDescent="0.35">
      <c r="B104" s="46"/>
    </row>
    <row r="105" spans="2:21" x14ac:dyDescent="0.35">
      <c r="B105" s="46"/>
      <c r="P105" s="115" t="str">
        <f ca="1">IF(SUM(P106:P109)=3,"ja","nein")</f>
        <v>nein</v>
      </c>
    </row>
    <row r="106" spans="2:21" x14ac:dyDescent="0.35">
      <c r="B106" s="119" t="s">
        <v>173</v>
      </c>
      <c r="C106" s="44" t="str">
        <f>VLOOKUP(B106,'Gen-Tab_Quick'!$Q$3:$S$26,3,0)</f>
        <v>Spanien</v>
      </c>
      <c r="Q106" s="46">
        <v>0</v>
      </c>
    </row>
    <row r="107" spans="2:21" x14ac:dyDescent="0.35">
      <c r="B107" s="119" t="s">
        <v>174</v>
      </c>
      <c r="C107" s="44" t="str">
        <f>VLOOKUP(B107,'Gen-Tab_Quick'!$Q$3:$S$26,3,0)</f>
        <v>Kroatien</v>
      </c>
      <c r="Q107" s="46">
        <v>0</v>
      </c>
    </row>
    <row r="108" spans="2:21" x14ac:dyDescent="0.35">
      <c r="B108" s="119" t="s">
        <v>175</v>
      </c>
      <c r="C108" s="44" t="str">
        <f>VLOOKUP(B108,'Gen-Tab_Quick'!$Q$3:$S$26,3,0)</f>
        <v>Italien</v>
      </c>
      <c r="F108" s="120">
        <f ca="1">SUMIF(D111,C108,F111)+SUMIF(E111,C108,G111)</f>
        <v>6</v>
      </c>
      <c r="P108" s="121">
        <f ca="1">RANK(F108,F106:F109,0)</f>
        <v>1</v>
      </c>
      <c r="Q108" s="46">
        <f ca="1">IF(AND(P105="ja",P108=1),0.0072,IF(AND(P105="ja",P108=2),0.0036,0))</f>
        <v>0</v>
      </c>
    </row>
    <row r="109" spans="2:21" x14ac:dyDescent="0.35">
      <c r="B109" s="119" t="s">
        <v>176</v>
      </c>
      <c r="C109" s="44" t="str">
        <f>VLOOKUP(B109,'Gen-Tab_Quick'!$Q$3:$S$26,3,0)</f>
        <v>Albanien</v>
      </c>
      <c r="F109" s="120">
        <f ca="1">SUMIF(D111,C109,F111)+SUMIF(E111,C109,G111)</f>
        <v>6</v>
      </c>
      <c r="P109" s="121">
        <f ca="1">RANK(F109,F106:F109,0)</f>
        <v>1</v>
      </c>
      <c r="Q109" s="46">
        <f ca="1">IF(AND(P105="ja",P109=1),0.0072,IF(AND(P105="ja",P109=2),0.0036,0))</f>
        <v>0</v>
      </c>
    </row>
    <row r="111" spans="2:21" x14ac:dyDescent="0.35">
      <c r="B111" s="119" t="s">
        <v>336</v>
      </c>
      <c r="C111" s="46">
        <f>VLOOKUP(B111,'Gen-Tab_Quick'!$F$3:$G$38,2,0)</f>
        <v>4</v>
      </c>
      <c r="D111" s="44" t="str">
        <f>VLOOKUP(C111,'Gen-Tab_Quick'!$G$3:$I$55,2,0)</f>
        <v>Italien</v>
      </c>
      <c r="E111" s="44" t="str">
        <f>VLOOKUP(C111,'Gen-Tab_Quick'!$G$3:$I$55,3,0)</f>
        <v>Albanien</v>
      </c>
      <c r="F111" s="44">
        <f ca="1">IF(U111=0,0,VLOOKUP(C111,Quicktipp!$B$2:$I$48,6,0))</f>
        <v>6</v>
      </c>
      <c r="G111" s="44">
        <f ca="1">IF(U111=0,0,VLOOKUP(C111,Quicktipp!$B$2:$I$48,8,0))</f>
        <v>6</v>
      </c>
      <c r="R111" s="46"/>
      <c r="U111" s="44">
        <f ca="1">VLOOKUP(C111,Quicktipp!$B$3:$L$48,11,0)</f>
        <v>49</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173</v>
      </c>
      <c r="C120" s="125" t="str">
        <f>VLOOKUP(B120,'Gen-Tab_Quick'!$Q$3:$S$26,3,0)</f>
        <v>Spanien</v>
      </c>
      <c r="F120" s="44">
        <f ca="1">SUMIF(D$125:D$128,C120,F$125:F$128)+SUMIF(E$125:E$128,C120,G$125:G$128)</f>
        <v>7</v>
      </c>
      <c r="G120" s="44">
        <f ca="1">SUMIF(E$125:E$128,C120,F$125:F$128)+SUMIF(D$125:D$128,C120,G$125:G$128)</f>
        <v>5</v>
      </c>
      <c r="H120" s="44">
        <f ca="1">F120-G120</f>
        <v>2</v>
      </c>
      <c r="I120" s="44">
        <f ca="1">SUMIF(D$125:D$128,C120,I$125:I$128)+SUMIF(E$125:E$128,C120,J$125:J$128)</f>
        <v>4</v>
      </c>
      <c r="Q120" s="46">
        <f ca="1">IF(V128=0,0,VLOOKUP(C120,R$130:S$133,2,0))</f>
        <v>0</v>
      </c>
      <c r="R120" s="46"/>
      <c r="U120" s="46"/>
      <c r="V120" s="46"/>
      <c r="W120" s="46"/>
    </row>
    <row r="121" spans="2:24" x14ac:dyDescent="0.35">
      <c r="B121" s="124" t="s">
        <v>174</v>
      </c>
      <c r="C121" s="125" t="str">
        <f>VLOOKUP(B121,'Gen-Tab_Quick'!$Q$3:$S$26,3,0)</f>
        <v>Kroatien</v>
      </c>
      <c r="F121" s="44">
        <f ca="1">SUMIF(D$125:D$128,C121,F$125:F$128)+SUMIF(E$125:E$128,C121,G$125:G$128)</f>
        <v>9</v>
      </c>
      <c r="G121" s="44">
        <f ca="1">SUMIF(E$125:E$128,C121,F$125:F$128)+SUMIF(D$125:D$128,C121,G$125:G$128)</f>
        <v>6</v>
      </c>
      <c r="H121" s="44">
        <f ca="1">F121-G121</f>
        <v>3</v>
      </c>
      <c r="I121" s="44">
        <f ca="1">SUMIF(D$125:D$128,C121,I$125:I$128)+SUMIF(E$125:E$128,C121,J$125:J$128)</f>
        <v>3</v>
      </c>
      <c r="Q121" s="46">
        <f ca="1">IF(V128=0,0,VLOOKUP(C121,R$130:S$133,2,0))</f>
        <v>0</v>
      </c>
      <c r="R121" s="46"/>
      <c r="U121" s="46"/>
      <c r="V121" s="46"/>
      <c r="W121" s="46"/>
    </row>
    <row r="122" spans="2:24" x14ac:dyDescent="0.35">
      <c r="B122" s="124" t="s">
        <v>175</v>
      </c>
      <c r="C122" s="125" t="str">
        <f>VLOOKUP(B122,'Gen-Tab_Quick'!$Q$3:$S$26,3,0)</f>
        <v>Italien</v>
      </c>
      <c r="F122" s="44">
        <f ca="1">SUMIF(D$125:D$128,C122,F$125:F$128)+SUMIF(E$125:E$128,C122,G$125:G$128)</f>
        <v>7</v>
      </c>
      <c r="G122" s="44">
        <f ca="1">SUMIF(E$125:E$128,C122,F$125:F$128)+SUMIF(D$125:D$128,C122,G$125:G$128)</f>
        <v>7</v>
      </c>
      <c r="H122" s="44">
        <f ca="1">F122-G122</f>
        <v>0</v>
      </c>
      <c r="I122" s="44">
        <f ca="1">SUMIF(D$125:D$128,C122,I$125:I$128)+SUMIF(E$125:E$128,C122,J$125:J$128)</f>
        <v>2</v>
      </c>
      <c r="Q122" s="46">
        <f ca="1">IF(V128=0,0,VLOOKUP(C122,R$130:S$133,2,0))</f>
        <v>0</v>
      </c>
      <c r="R122" s="46"/>
      <c r="U122" s="46"/>
      <c r="V122" s="46"/>
      <c r="W122" s="46"/>
    </row>
    <row r="123" spans="2:24" x14ac:dyDescent="0.35">
      <c r="B123" s="124" t="s">
        <v>176</v>
      </c>
      <c r="C123" s="125" t="str">
        <f>VLOOKUP(B123,'Gen-Tab_Quick'!$Q$3:$S$26,3,0)</f>
        <v>Albanien</v>
      </c>
      <c r="F123" s="44">
        <f ca="1">SUMIF(D$125:D$128,C123,F$125:F$128)+SUMIF(E$125:E$128,C123,G$125:G$128)</f>
        <v>6</v>
      </c>
      <c r="G123" s="44">
        <f ca="1">SUMIF(E$125:E$128,C123,F$125:F$128)+SUMIF(D$125:D$128,C123,G$125:G$128)</f>
        <v>11</v>
      </c>
      <c r="H123" s="44">
        <f ca="1">F123-G123</f>
        <v>-5</v>
      </c>
      <c r="I123" s="44">
        <f ca="1">SUMIF(D$125:D$128,C123,I$125:I$128)+SUMIF(E$125:E$128,C123,J$125:J$128)</f>
        <v>1</v>
      </c>
      <c r="Q123" s="46">
        <f ca="1">IF(V128=0,0,VLOOKUP(C123,R$130:S$133,2,0))</f>
        <v>0</v>
      </c>
      <c r="R123" s="46"/>
      <c r="U123" s="46"/>
      <c r="V123" s="46"/>
      <c r="W123" s="46"/>
    </row>
    <row r="124" spans="2:24" x14ac:dyDescent="0.35">
      <c r="R124" s="46"/>
    </row>
    <row r="125" spans="2:24" x14ac:dyDescent="0.35">
      <c r="C125" s="124">
        <v>3</v>
      </c>
      <c r="D125" s="44" t="str">
        <f>VLOOKUP(C125,'Gen-Tab_Quick'!$G$3:$I$55,2,0)</f>
        <v>Spanien</v>
      </c>
      <c r="E125" s="44" t="str">
        <f>VLOOKUP(C125,'Gen-Tab_Quick'!$G$3:$I$55,3,0)</f>
        <v>Kroatien</v>
      </c>
      <c r="F125" s="44">
        <f ca="1">IF(U125=0,0,VLOOKUP(C125,Quicktipp!$B$2:$I$48,6,0))</f>
        <v>6</v>
      </c>
      <c r="G125" s="44">
        <f ca="1">IF(U125=0,0,VLOOKUP(C125,Quicktipp!$B$2:$I$48,8,0))</f>
        <v>4</v>
      </c>
      <c r="I125" s="44">
        <f ca="1">IF(U125=0,0,IF(F125&gt;G125,3,IF(F125=G125,1,0)))</f>
        <v>3</v>
      </c>
      <c r="J125" s="44">
        <f ca="1">IF(U125=0,0,IF(G125&gt;F125,3,IF(G125=F125,1,0)))</f>
        <v>0</v>
      </c>
      <c r="U125" s="44">
        <f ca="1">VLOOKUP(C125,Quicktipp!$B$3:$L$48,11,0)</f>
        <v>41</v>
      </c>
    </row>
    <row r="126" spans="2:24" x14ac:dyDescent="0.35">
      <c r="C126" s="124">
        <v>4</v>
      </c>
      <c r="D126" s="44" t="str">
        <f>VLOOKUP(C126,'Gen-Tab_Quick'!$G$3:$I$55,2,0)</f>
        <v>Italien</v>
      </c>
      <c r="E126" s="44" t="str">
        <f>VLOOKUP(C126,'Gen-Tab_Quick'!$G$3:$I$55,3,0)</f>
        <v>Albanien</v>
      </c>
      <c r="F126" s="44">
        <f ca="1">IF(U126=0,0,VLOOKUP(C126,Quicktipp!$B$2:$I$48,6,0))</f>
        <v>6</v>
      </c>
      <c r="G126" s="44">
        <f ca="1">IF(U126=0,0,VLOOKUP(C126,Quicktipp!$B$2:$I$48,8,0))</f>
        <v>6</v>
      </c>
      <c r="I126" s="44">
        <f ca="1">IF(U126=0,0,IF(F126&gt;G126,3,IF(F126=G126,1,0)))</f>
        <v>1</v>
      </c>
      <c r="J126" s="44">
        <f ca="1">IF(U126=0,0,IF(G126&gt;F126,3,IF(G126=F126,1,0)))</f>
        <v>1</v>
      </c>
      <c r="U126" s="44">
        <f ca="1">VLOOKUP(C126,Quicktipp!$B$3:$L$48,11,0)</f>
        <v>49</v>
      </c>
    </row>
    <row r="127" spans="2:24" x14ac:dyDescent="0.35">
      <c r="C127" s="124">
        <v>15</v>
      </c>
      <c r="D127" s="44" t="str">
        <f>VLOOKUP(C127,'Gen-Tab_Quick'!$G$3:$I$55,2,0)</f>
        <v>Spanien</v>
      </c>
      <c r="E127" s="44" t="str">
        <f>VLOOKUP(C127,'Gen-Tab_Quick'!$G$3:$I$55,3,0)</f>
        <v>Italien</v>
      </c>
      <c r="F127" s="44">
        <f ca="1">IF(U127=0,0,VLOOKUP(C127,Quicktipp!$B$2:$I$48,6,0))</f>
        <v>1</v>
      </c>
      <c r="G127" s="44">
        <f ca="1">IF(U127=0,0,VLOOKUP(C127,Quicktipp!$B$2:$I$48,8,0))</f>
        <v>1</v>
      </c>
      <c r="I127" s="44">
        <f ca="1">IF(U127=0,0,IF(F127&gt;G127,3,IF(F127=G127,1,0)))</f>
        <v>1</v>
      </c>
      <c r="J127" s="44">
        <f ca="1">IF(U127=0,0,IF(G127&gt;F127,3,IF(G127=F127,1,0)))</f>
        <v>1</v>
      </c>
      <c r="U127" s="44">
        <f ca="1">VLOOKUP(C127,Quicktipp!$B$3:$L$48,11,0)</f>
        <v>4</v>
      </c>
    </row>
    <row r="128" spans="2:24" x14ac:dyDescent="0.35">
      <c r="C128" s="124">
        <v>16</v>
      </c>
      <c r="D128" s="44" t="str">
        <f>VLOOKUP(C128,'Gen-Tab_Quick'!$G$3:$I$55,2,0)</f>
        <v>Kroatien</v>
      </c>
      <c r="E128" s="44" t="str">
        <f>VLOOKUP(C128,'Gen-Tab_Quick'!$G$3:$I$55,3,0)</f>
        <v>Albanien</v>
      </c>
      <c r="F128" s="44">
        <f ca="1">IF(U128=0,0,VLOOKUP(C128,Quicktipp!$B$2:$I$48,6,0))</f>
        <v>5</v>
      </c>
      <c r="G128" s="44">
        <f ca="1">IF(U128=0,0,VLOOKUP(C128,Quicktipp!$B$2:$I$48,8,0))</f>
        <v>0</v>
      </c>
      <c r="I128" s="44">
        <f ca="1">IF(U128=0,0,IF(F128&gt;G128,3,IF(F128=G128,1,0)))</f>
        <v>3</v>
      </c>
      <c r="J128" s="44">
        <f ca="1">IF(U128=0,0,IF(G128&gt;F128,3,IF(G128=F128,1,0)))</f>
        <v>0</v>
      </c>
      <c r="U128" s="44">
        <f ca="1">VLOOKUP(C128,Quicktipp!$B$3:$L$48,11,0)</f>
        <v>26</v>
      </c>
      <c r="V128" s="44">
        <f ca="1">IF(OR(U125=0,U126=0,U127=0,U128=0),0,1)</f>
        <v>1</v>
      </c>
    </row>
    <row r="130" spans="3:21" x14ac:dyDescent="0.35">
      <c r="C130" s="124">
        <v>27</v>
      </c>
      <c r="D130" s="44" t="str">
        <f>VLOOKUP(C130,'Gen-Tab_Quick'!$G$3:$I$55,2,0)</f>
        <v>Albanien</v>
      </c>
      <c r="E130" s="44" t="str">
        <f>VLOOKUP(C130,'Gen-Tab_Quick'!$G$3:$I$55,3,0)</f>
        <v>Spanien</v>
      </c>
      <c r="F130" s="44">
        <f ca="1">IF(VLOOKUP(D130,$C$120:$I$123,7,0)=VLOOKUP(E130,$C$120:$I$123,7,0),1,0)</f>
        <v>0</v>
      </c>
      <c r="G130" s="44">
        <f ca="1">IF(VLOOKUP(D130,$C$120:$I$123,6,0)=VLOOKUP(E130,$C$120:$I$123,6,0),1,0)</f>
        <v>0</v>
      </c>
      <c r="H130" s="44">
        <f ca="1">IF(VLOOKUP(D130,$C$120:$I$123,4,0)=VLOOKUP(E130,$C$120:$I$123,4,0),1,0)</f>
        <v>0</v>
      </c>
      <c r="I130" s="44">
        <f ca="1">SUM(F130:H130)</f>
        <v>0</v>
      </c>
      <c r="J130" s="115" t="str">
        <f ca="1">IF(U130=0,"nein",IF(I130=3,"ja","nein"))</f>
        <v>nein</v>
      </c>
      <c r="K130" s="44">
        <f ca="1">IF(U130=0,0,VLOOKUP(C130,Quicktipp!$B$2:$I$48,6,0))</f>
        <v>0</v>
      </c>
      <c r="L130" s="44">
        <f ca="1">IF(U130=0,0,VLOOKUP(C130,Quicktipp!$B$2:$I$48,8,0))</f>
        <v>0</v>
      </c>
      <c r="M130" s="115" t="str">
        <f ca="1">IF(K130=L130,"ja","nein")</f>
        <v>ja</v>
      </c>
      <c r="N130" s="115" t="str">
        <f>IF(OR(VLOOKUP(D130,'Gruppen-Tabellen'!F18:J21,5,0)=VLOOKUP(D131,'Gruppen-Tabellen'!F18:J21,5,0),VLOOKUP(D130,'Gruppen-Tabellen'!F18:J21,5,0)=VLOOKUP(E131,'Gruppen-Tabellen'!F18:J21,5,0)),"nein","ja")</f>
        <v>nein</v>
      </c>
      <c r="P130" s="115" t="str">
        <f ca="1">IF(V128=0,"nein",IF(AND(J130="ja",M130="ja",N130="ja"),"ja","nein"))</f>
        <v>nein</v>
      </c>
      <c r="Q130" s="46">
        <f ca="1">IF(P130="ja",VLOOKUP(C130,Quicktipp!B$2:R$99,16,0),0)</f>
        <v>0</v>
      </c>
      <c r="R130" s="44" t="str">
        <f ca="1">IF(V128=0,0,IF(Q130=1,D130,IF(Q130=2,E130,D130)))</f>
        <v>Albanien</v>
      </c>
      <c r="S130" s="44">
        <f ca="1">IF(V128=0,0,IF(AND(P130="ja",Q130&gt;0),0.72,IF(AND(P130="ja",Q130=0),"Fehler",0)))</f>
        <v>0</v>
      </c>
      <c r="U130" s="44">
        <f ca="1">VLOOKUP(C130,Quicktipp!$B$3:$L$48,11,0)</f>
        <v>1</v>
      </c>
    </row>
    <row r="131" spans="3:21" x14ac:dyDescent="0.35">
      <c r="C131" s="124">
        <v>28</v>
      </c>
      <c r="D131" s="44" t="str">
        <f>VLOOKUP(C131,'Gen-Tab_Quick'!$G$3:$I$55,2,0)</f>
        <v>Kroatien</v>
      </c>
      <c r="E131" s="44" t="str">
        <f>VLOOKUP(C131,'Gen-Tab_Quick'!$G$3:$I$55,3,0)</f>
        <v>Italien</v>
      </c>
      <c r="F131" s="44">
        <f ca="1">IF(VLOOKUP(D131,$C$120:$I$123,7,0)=VLOOKUP(E131,$C$120:$I$123,7,0),1,0)</f>
        <v>0</v>
      </c>
      <c r="G131" s="44">
        <f ca="1">IF(VLOOKUP(D131,$C$120:$I$123,6,0)=VLOOKUP(E131,$C$120:$I$123,6,0),1,0)</f>
        <v>0</v>
      </c>
      <c r="H131" s="44">
        <f ca="1">IF(VLOOKUP(D131,$C$120:$I$123,4,0)=VLOOKUP(E131,$C$120:$I$123,4,0),1,0)</f>
        <v>0</v>
      </c>
      <c r="I131" s="44">
        <f ca="1">SUM(F131:H131)</f>
        <v>0</v>
      </c>
      <c r="J131" s="115" t="str">
        <f ca="1">IF(U131=0,"nein",IF(I131=3,"ja","nein"))</f>
        <v>nein</v>
      </c>
      <c r="K131" s="44">
        <f ca="1">IF(U131=0,0,VLOOKUP(C131,Quicktipp!$B$2:$I$48,6,0))</f>
        <v>6</v>
      </c>
      <c r="L131" s="44">
        <f ca="1">IF(U131=0,0,VLOOKUP(C131,Quicktipp!$B$2:$I$48,8,0))</f>
        <v>1</v>
      </c>
      <c r="M131" s="115" t="str">
        <f ca="1">IF(K131=L131,"ja","nein")</f>
        <v>nein</v>
      </c>
      <c r="N131" s="115" t="str">
        <f>IF(OR(VLOOKUP(D131,'Gruppen-Tabellen'!F18:J21,5,0)=VLOOKUP(D130,'Gruppen-Tabellen'!F18:J21,5,0),VLOOKUP(D131,'Gruppen-Tabellen'!F18:J21,5,0)=VLOOKUP(E130,'Gruppen-Tabellen'!F18:J21,5,0)),"nein","ja")</f>
        <v>nein</v>
      </c>
      <c r="P131" s="115" t="str">
        <f ca="1">IF(V128=0,"nein",IF(AND(J131="ja",M131="ja",N131="ja"),"ja","nein"))</f>
        <v>nein</v>
      </c>
      <c r="Q131" s="46">
        <f ca="1">IF(P131="ja",VLOOKUP(C131,Quicktipp!B$2:R$99,16,0),0)</f>
        <v>0</v>
      </c>
      <c r="R131" s="44" t="str">
        <f ca="1">IF(V128=0,0,IF(Q131=1,D131,IF(Q131=2,E131,D131)))</f>
        <v>Kroatien</v>
      </c>
      <c r="S131" s="44">
        <f ca="1">IF(V128=0,0,IF(AND(P131="ja",Q131&gt;0),0.72,IF(AND(P131="ja",Q131=0),"Fehler",0)))</f>
        <v>0</v>
      </c>
      <c r="U131" s="44">
        <f ca="1">VLOOKUP(C131,Quicktipp!$B$3:$L$48,11,0)</f>
        <v>38</v>
      </c>
    </row>
    <row r="132" spans="3:21" x14ac:dyDescent="0.35">
      <c r="R132" s="44" t="str">
        <f ca="1">IF(V128=0,0,IF(R130=D130,E130,IF(R130=E130,D130,0)))</f>
        <v>Spanien</v>
      </c>
      <c r="S132" s="44">
        <f ca="1">IF(V128=0,0,IF(AND(P130="ja",Q130&gt;0),0.36,IF(AND(P130="ja",Q130=0),"Fehler",0)))</f>
        <v>0</v>
      </c>
    </row>
    <row r="133" spans="3:21" x14ac:dyDescent="0.35">
      <c r="R133" s="44" t="str">
        <f ca="1">IF(V128=0,0,IF(R131=D131,E131,IF(R131=E131,D131,0)))</f>
        <v>Italien</v>
      </c>
      <c r="S133" s="44">
        <f ca="1">IF(V128=0,0,IF(AND(P131="ja",Q131&gt;0),0.36,IF(AND(P131="ja",Q131=0),"Fehler",0)))</f>
        <v>0</v>
      </c>
    </row>
  </sheetData>
  <conditionalFormatting sqref="V119:X119">
    <cfRule type="expression" dxfId="8"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3"/>
  <dimension ref="B2:X133"/>
  <sheetViews>
    <sheetView topLeftCell="A100" workbookViewId="0">
      <selection activeCell="G103" sqref="G103"/>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136</v>
      </c>
    </row>
    <row r="4" spans="2:21" x14ac:dyDescent="0.35">
      <c r="B4" s="44" t="s">
        <v>339</v>
      </c>
      <c r="C4" s="44" t="s">
        <v>340</v>
      </c>
      <c r="P4" s="115" t="str">
        <f>IF(P10=3,"nein","ja")</f>
        <v>nein</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177</v>
      </c>
      <c r="C6" s="44" t="str">
        <f>VLOOKUP(B6,'Gen-Tab'!$Q$3:$S$26,3,0)</f>
        <v>Slowenien</v>
      </c>
      <c r="F6" s="120">
        <f>SUMIF(D11:D13,C6,F11:F13)+SUMIF(E11:E13,C6,G11:G13)</f>
        <v>0</v>
      </c>
      <c r="G6" s="120">
        <f>SUMIF(D11:D13,C6,G11:G13)+SUMIF(E11:E13,C6,F11:F13)</f>
        <v>0</v>
      </c>
      <c r="H6" s="120">
        <f>F6-G6</f>
        <v>0</v>
      </c>
      <c r="I6" s="120">
        <f>SUMIF(D11:D13,C6,I11:I13)+SUMIF(E11:E13,C6,J11:J13)</f>
        <v>0</v>
      </c>
      <c r="J6" s="121">
        <f>RANK(I6,I6:I8,0)</f>
        <v>1</v>
      </c>
      <c r="K6" s="120">
        <f>IF(AND(I6=I7,H6&gt;H7),I6+0.1,IF(AND(I6=I8,H6&gt;H8),I6+0.1,I6))</f>
        <v>0</v>
      </c>
      <c r="L6" s="120">
        <f>IF(AND(K6=K7,H6&gt;H7),K6+0.1,IF(AND(K6=K8,H6&gt;H8),K6+0.1,K6))</f>
        <v>0</v>
      </c>
      <c r="M6" s="121">
        <f>RANK(L6,L6:L8,0)</f>
        <v>1</v>
      </c>
      <c r="N6" s="120">
        <f>IF(AND(L6=L7,F6&gt;F7),L6+0.1,IF(AND(L6=L8,F6&gt;F8),L6+0.1,L6))</f>
        <v>0</v>
      </c>
      <c r="O6" s="120">
        <f>IF(AND(N6=N7,F6&gt;F7),N6+0.1,IF(AND(N6=N8,F6&gt;F8),N6+0.1,N6))</f>
        <v>0</v>
      </c>
      <c r="P6" s="121">
        <f>RANK(O6,O6:O8,0)</f>
        <v>1</v>
      </c>
      <c r="Q6" s="46">
        <f>IF(P$4="nein",0,0.072/P6)</f>
        <v>0</v>
      </c>
      <c r="T6" s="116"/>
    </row>
    <row r="7" spans="2:21" x14ac:dyDescent="0.35">
      <c r="B7" s="119" t="s">
        <v>178</v>
      </c>
      <c r="C7" s="44" t="str">
        <f>VLOOKUP(B7,'Gen-Tab'!$Q$3:$S$26,3,0)</f>
        <v>Dänemark</v>
      </c>
      <c r="F7" s="120">
        <f>SUMIF(D11:D13,C7,F11:F13)+SUMIF(E11:E13,C7,G11:G13)</f>
        <v>0</v>
      </c>
      <c r="G7" s="120">
        <f>SUMIF(D11:D13,C7,G11:G13)+SUMIF(E11:E13,C7,F11:F13)</f>
        <v>0</v>
      </c>
      <c r="H7" s="120">
        <f>F7-G7</f>
        <v>0</v>
      </c>
      <c r="I7" s="120">
        <f>SUMIF(D11:D13,C7,I11:I13)+SUMIF(E11:E13,C7,J11:J13)</f>
        <v>0</v>
      </c>
      <c r="J7" s="121">
        <f>RANK(I7,I6:I8,0)</f>
        <v>1</v>
      </c>
      <c r="K7" s="120">
        <f>IF(AND(I7=I8,H7&gt;H8),I7+0.1,IF(AND(I7=I6,H7&gt;H6),I7+0.1,I7))</f>
        <v>0</v>
      </c>
      <c r="L7" s="120">
        <f>IF(AND(K7=K8,H7&gt;H8),K7+0.1,IF(AND(K7=K6,H7&gt;H6),K7+0.1,K7))</f>
        <v>0</v>
      </c>
      <c r="M7" s="121">
        <f>RANK(L7,L6:L8,0)</f>
        <v>1</v>
      </c>
      <c r="N7" s="120">
        <f>IF(AND(L7=L8,F7&gt;F8),L7+0.1,IF(AND(L7=L6,F7&gt;F6),L7+0.1,L7))</f>
        <v>0</v>
      </c>
      <c r="O7" s="120">
        <f>IF(AND(N7=N8,F7&gt;F8),N7+0.1,IF(AND(N7=N6,F7&gt;F6),N7+0.1,N7))</f>
        <v>0</v>
      </c>
      <c r="P7" s="121">
        <f>RANK(O7,O6:O8,0)</f>
        <v>1</v>
      </c>
      <c r="Q7" s="46">
        <f>IF(P$4="nein",0,0.072/P7)</f>
        <v>0</v>
      </c>
    </row>
    <row r="8" spans="2:21" x14ac:dyDescent="0.35">
      <c r="B8" s="119" t="s">
        <v>179</v>
      </c>
      <c r="C8" s="44" t="str">
        <f>VLOOKUP(B8,'Gen-Tab'!$Q$3:$S$26,3,0)</f>
        <v>Serbien</v>
      </c>
      <c r="F8" s="120">
        <f>SUMIF(D11:D13,C8,F11:F13)+SUMIF(E11:E13,C8,G11:G13)</f>
        <v>0</v>
      </c>
      <c r="G8" s="120">
        <f>SUMIF(D11:D13,C8,G11:G13)+SUMIF(E11:E13,C8,F11:F13)</f>
        <v>0</v>
      </c>
      <c r="H8" s="120">
        <f>F8-G8</f>
        <v>0</v>
      </c>
      <c r="I8" s="120">
        <f>SUMIF(D11:D13,C8,I11:I13)+SUMIF(E11:E13,C8,J11:J13)</f>
        <v>0</v>
      </c>
      <c r="J8" s="121">
        <f>RANK(I8,I6:I8,0)</f>
        <v>1</v>
      </c>
      <c r="K8" s="120">
        <f>IF(AND(I8=I6,H8&gt;H6),I8+0.1,IF(AND(I8=I7,H8&gt;H7),I8+0.1,I8))</f>
        <v>0</v>
      </c>
      <c r="L8" s="120">
        <f>IF(AND(K8=K7,H8&gt;H7),K8+0.1,IF(AND(K8=K6,H8&gt;H6),K8+0.1,K8))</f>
        <v>0</v>
      </c>
      <c r="M8" s="121">
        <f>RANK(L8,L6:L8,0)</f>
        <v>1</v>
      </c>
      <c r="N8" s="120">
        <f>IF(AND(L8=L6,F8&gt;F6),L8+0.1,IF(AND(L8=L7,F8&gt;F7),L8+0.1,L8))</f>
        <v>0</v>
      </c>
      <c r="O8" s="120">
        <f>IF(AND(N8=N7,F8&gt;F7),N8+0.1,IF(AND(N8=N6,F8&gt;F6),N8+0.1,N8))</f>
        <v>0</v>
      </c>
      <c r="P8" s="122">
        <f>RANK(O8,O6:O8,0)</f>
        <v>1</v>
      </c>
      <c r="Q8" s="46">
        <f>IF(P$4="nein",0,0.072/P8)</f>
        <v>0</v>
      </c>
    </row>
    <row r="9" spans="2:21" x14ac:dyDescent="0.35">
      <c r="B9" s="119" t="s">
        <v>180</v>
      </c>
      <c r="C9" s="44" t="str">
        <f>VLOOKUP(B9,'Gen-Tab'!$Q$3:$S$26,3,0)</f>
        <v>England</v>
      </c>
      <c r="F9" s="120"/>
      <c r="G9" s="120"/>
      <c r="H9" s="120"/>
      <c r="I9" s="120"/>
      <c r="J9" s="121"/>
      <c r="K9" s="120"/>
      <c r="L9" s="120"/>
      <c r="M9" s="121"/>
      <c r="N9" s="120"/>
      <c r="O9" s="120"/>
      <c r="P9" s="121"/>
      <c r="Q9" s="46">
        <v>0</v>
      </c>
    </row>
    <row r="10" spans="2:21" x14ac:dyDescent="0.35">
      <c r="P10" s="120">
        <f>SUM(P6:P8)</f>
        <v>3</v>
      </c>
    </row>
    <row r="11" spans="2:21" x14ac:dyDescent="0.35">
      <c r="B11" s="119" t="s">
        <v>341</v>
      </c>
      <c r="C11" s="46">
        <f>VLOOKUP(B11,'Gen-Tab'!$F$3:$G$38,2,0)</f>
        <v>6</v>
      </c>
      <c r="D11" s="44" t="str">
        <f>VLOOKUP(C11,'Gen-Tab'!$G$3:$I$55,2,0)</f>
        <v>Slowenien</v>
      </c>
      <c r="E11" s="44" t="str">
        <f>VLOOKUP(C11,'Gen-Tab'!$G$3:$I$55,3,0)</f>
        <v>Dänemark</v>
      </c>
      <c r="F11" s="44">
        <f>IF(U11=0,0,VLOOKUP(C11,'Tipp-Formular'!$B$2:$I$48,6,0))</f>
        <v>0</v>
      </c>
      <c r="G11" s="44">
        <f>IF(U11=0,0,VLOOKUP(C11,'Tipp-Formular'!$B$2:$I$48,8,0))</f>
        <v>0</v>
      </c>
      <c r="I11" s="44">
        <f>IF(U11=0,0,IF(F11&gt;G11,3,IF(F11=G11,1,0)))</f>
        <v>0</v>
      </c>
      <c r="J11" s="44">
        <f>IF(U11=0,0,IF(G11&gt;F11,3,IF(G11=F11,1,0)))</f>
        <v>0</v>
      </c>
      <c r="U11" s="44">
        <f>VLOOKUP(C11,'Tipp-Formular'!$B$3:$L$48,11,0)</f>
        <v>0</v>
      </c>
    </row>
    <row r="12" spans="2:21" x14ac:dyDescent="0.35">
      <c r="B12" s="119" t="s">
        <v>342</v>
      </c>
      <c r="C12" s="46">
        <f>VLOOKUP(B12,'Gen-Tab'!$F$3:$G$38,2,0)</f>
        <v>18</v>
      </c>
      <c r="D12" s="44" t="str">
        <f>VLOOKUP(C12,'Gen-Tab'!$G$3:$I$55,2,0)</f>
        <v>Slowenien</v>
      </c>
      <c r="E12" s="44" t="str">
        <f>VLOOKUP(C12,'Gen-Tab'!$G$3:$I$55,3,0)</f>
        <v>Serbien</v>
      </c>
      <c r="F12" s="44">
        <f>IF(U12=0,0,VLOOKUP(C12,'Tipp-Formular'!$B$2:$I$48,6,0))</f>
        <v>0</v>
      </c>
      <c r="G12" s="44">
        <f>IF(U12=0,0,VLOOKUP(C12,'Tipp-Formular'!$B$2:$I$48,8,0))</f>
        <v>0</v>
      </c>
      <c r="I12" s="44">
        <f>IF(U12=0,0,IF(F12&gt;G12,3,IF(F12=G12,1,0)))</f>
        <v>0</v>
      </c>
      <c r="J12" s="44">
        <f>IF(U12=0,0,IF(G12&gt;F12,3,IF(G12=F12,1,0)))</f>
        <v>0</v>
      </c>
      <c r="U12" s="44">
        <f>VLOOKUP(C12,'Tipp-Formular'!$B$3:$L$48,11,0)</f>
        <v>0</v>
      </c>
    </row>
    <row r="13" spans="2:21" x14ac:dyDescent="0.35">
      <c r="B13" s="119" t="s">
        <v>343</v>
      </c>
      <c r="C13" s="46">
        <f>VLOOKUP(B13,'Gen-Tab'!$F$3:$G$38,2,0)</f>
        <v>30</v>
      </c>
      <c r="D13" s="44" t="str">
        <f>VLOOKUP(C13,'Gen-Tab'!$G$3:$I$55,2,0)</f>
        <v>Dänemark</v>
      </c>
      <c r="E13" s="44" t="str">
        <f>VLOOKUP(C13,'Gen-Tab'!$G$3:$I$55,3,0)</f>
        <v>Serbien</v>
      </c>
      <c r="F13" s="44">
        <f>IF(U13=0,0,VLOOKUP(C13,'Tipp-Formular'!$B$2:$I$48,6,0))</f>
        <v>0</v>
      </c>
      <c r="G13" s="44">
        <f>IF(U13=0,0,VLOOKUP(C13,'Tipp-Formular'!$B$2:$I$48,8,0))</f>
        <v>0</v>
      </c>
      <c r="I13" s="44">
        <f>IF(U13=0,0,IF(F13&gt;G13,3,IF(F13=G13,1,0)))</f>
        <v>0</v>
      </c>
      <c r="J13" s="44">
        <f>IF(U13=0,0,IF(G13&gt;F13,3,IF(G13=F13,1,0)))</f>
        <v>0</v>
      </c>
      <c r="U13" s="44">
        <f>VLOOKUP(C13,'Tipp-Formular'!$B$3:$L$48,11,0)</f>
        <v>0</v>
      </c>
    </row>
    <row r="19" spans="2:21" x14ac:dyDescent="0.35">
      <c r="B19" s="44" t="s">
        <v>344</v>
      </c>
      <c r="C19" s="44" t="s">
        <v>345</v>
      </c>
      <c r="P19" s="115" t="str">
        <f>IF(P25=3,"nein","ja")</f>
        <v>nein</v>
      </c>
      <c r="R19" s="46"/>
      <c r="S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177</v>
      </c>
      <c r="C21" s="44" t="str">
        <f>VLOOKUP(B21,'Gen-Tab'!$Q$3:$S$26,3,0)</f>
        <v>Slowenien</v>
      </c>
      <c r="F21" s="120">
        <f>SUMIF(D26:D28,C21,F26:F28)+SUMIF(E26:E28,C21,G26:G28)</f>
        <v>0</v>
      </c>
      <c r="G21" s="120">
        <f>SUMIF(D26:D28,C21,G26:G28)+SUMIF(E26:E28,C21,F26:F28)</f>
        <v>0</v>
      </c>
      <c r="H21" s="120">
        <f>F21-G21</f>
        <v>0</v>
      </c>
      <c r="I21" s="120">
        <f>SUMIF(D26:D28,C21,I26:I28)+SUMIF(E26:E28,C21,J26:J28)</f>
        <v>0</v>
      </c>
      <c r="J21" s="121">
        <f>RANK(I21,I21:I23,0)</f>
        <v>1</v>
      </c>
      <c r="K21" s="120">
        <f>IF(AND(I21=I22,H21&gt;H22),I21+0.1,IF(AND(I21=I23,H21&gt;H23),I21+0.1,I21))</f>
        <v>0</v>
      </c>
      <c r="L21" s="120">
        <f>IF(AND(K21=K22,H21&gt;H22),K21+0.1,IF(AND(K21=K23,H21&gt;H23),K21+0.1,K21))</f>
        <v>0</v>
      </c>
      <c r="M21" s="121">
        <f>RANK(L21,L21:L23,0)</f>
        <v>1</v>
      </c>
      <c r="N21" s="120">
        <f>IF(AND(L21=L22,F21&gt;F22),L21+0.1,IF(AND(L21=L23,F21&gt;F23),L21+0.1,L21))</f>
        <v>0</v>
      </c>
      <c r="O21" s="120">
        <f>IF(AND(N21=N22,F21&gt;F22),N21+0.1,IF(AND(N21=N23,F21&gt;F23),N21+0.1,N21))</f>
        <v>0</v>
      </c>
      <c r="P21" s="121">
        <f>RANK(O21,O21:O23,0)</f>
        <v>1</v>
      </c>
      <c r="Q21" s="46">
        <f>IF(P$19="nein",0,0.072/P21)</f>
        <v>0</v>
      </c>
    </row>
    <row r="22" spans="2:21" x14ac:dyDescent="0.35">
      <c r="B22" s="119" t="s">
        <v>178</v>
      </c>
      <c r="C22" s="44" t="str">
        <f>VLOOKUP(B22,'Gen-Tab'!$Q$3:$S$26,3,0)</f>
        <v>Dänemark</v>
      </c>
      <c r="F22" s="120">
        <f>SUMIF(D26:D28,C22,F26:F28)+SUMIF(E26:E28,C22,G26:G28)</f>
        <v>0</v>
      </c>
      <c r="G22" s="120">
        <f>SUMIF(D26:D28,C22,G26:G28)+SUMIF(E26:E28,C22,F26:F28)</f>
        <v>0</v>
      </c>
      <c r="H22" s="120">
        <f>F22-G22</f>
        <v>0</v>
      </c>
      <c r="I22" s="120">
        <f>SUMIF(D26:D28,C22,I26:I28)+SUMIF(E26:E28,C22,J26:J28)</f>
        <v>0</v>
      </c>
      <c r="J22" s="121">
        <f>RANK(I22,I21:I23,0)</f>
        <v>1</v>
      </c>
      <c r="K22" s="120">
        <f>IF(AND(I22=I23,H22&gt;H23),I22+0.1,IF(AND(I22=I21,H22&gt;H21),I22+0.1,I22))</f>
        <v>0</v>
      </c>
      <c r="L22" s="120">
        <f>IF(AND(K22=K23,H22&gt;H23),K22+0.1,IF(AND(K22=K21,H22&gt;H21),K22+0.1,K22))</f>
        <v>0</v>
      </c>
      <c r="M22" s="121">
        <f>RANK(L22,L21:L23,0)</f>
        <v>1</v>
      </c>
      <c r="N22" s="120">
        <f>IF(AND(L22=L23,F22&gt;F23),L22+0.1,IF(AND(L22=L21,F22&gt;F21),L22+0.1,L22))</f>
        <v>0</v>
      </c>
      <c r="O22" s="120">
        <f>IF(AND(N22=N23,F22&gt;F23),N22+0.1,IF(AND(N22=N21,F22&gt;F21),N22+0.1,N22))</f>
        <v>0</v>
      </c>
      <c r="P22" s="121">
        <f>RANK(O22,O21:O23,0)</f>
        <v>1</v>
      </c>
      <c r="Q22" s="46">
        <f>IF(P$19="nein",0,0.072/P22)</f>
        <v>0</v>
      </c>
    </row>
    <row r="23" spans="2:21" x14ac:dyDescent="0.35">
      <c r="B23" s="119" t="s">
        <v>180</v>
      </c>
      <c r="C23" s="44" t="str">
        <f>VLOOKUP(B23,'Gen-Tab'!$Q$3:$S$26,3,0)</f>
        <v>England</v>
      </c>
      <c r="F23" s="120">
        <f>SUMIF(D26:D28,C23,F26:F28)+SUMIF(E26:E28,C23,G26:G28)</f>
        <v>0</v>
      </c>
      <c r="G23" s="120">
        <f>SUMIF(D26:D28,C23,G26:G28)+SUMIF(E26:E28,C23,F26:F28)</f>
        <v>0</v>
      </c>
      <c r="H23" s="120">
        <f>F23-G23</f>
        <v>0</v>
      </c>
      <c r="I23" s="120">
        <f>SUMIF(D26:D28,C23,I26:I28)+SUMIF(E26:E28,C23,J26:J28)</f>
        <v>0</v>
      </c>
      <c r="J23" s="121">
        <f>RANK(I23,I21:I23,0)</f>
        <v>1</v>
      </c>
      <c r="K23" s="120">
        <f>IF(AND(I23=I21,H23&gt;H21),I23+0.1,IF(AND(I23=I22,H23&gt;H22),I23+0.1,I23))</f>
        <v>0</v>
      </c>
      <c r="L23" s="120">
        <f>IF(AND(K23=K22,H23&gt;H22),K23+0.1,IF(AND(K23=K21,H23&gt;H21),K23+0.1,K23))</f>
        <v>0</v>
      </c>
      <c r="M23" s="121">
        <f>RANK(L23,L21:L23,0)</f>
        <v>1</v>
      </c>
      <c r="N23" s="120">
        <f>IF(AND(L23=L21,F23&gt;F21),L23+0.1,IF(AND(L23=L22,F23&gt;F22),L23+0.1,L23))</f>
        <v>0</v>
      </c>
      <c r="O23" s="120">
        <f>IF(AND(N23=N22,F23&gt;F22),N23+0.1,IF(AND(N23=N21,F23&gt;F21),N23+0.1,N23))</f>
        <v>0</v>
      </c>
      <c r="P23" s="122">
        <f>RANK(O23,O21:O23,0)</f>
        <v>1</v>
      </c>
      <c r="Q23" s="46">
        <f>IF(P$19="nein",0,0.072/P23)</f>
        <v>0</v>
      </c>
    </row>
    <row r="24" spans="2:21" x14ac:dyDescent="0.35">
      <c r="B24" s="119" t="s">
        <v>179</v>
      </c>
      <c r="C24" s="44" t="str">
        <f>VLOOKUP(B24,'Gen-Tab'!$Q$3:$S$26,3,0)</f>
        <v>Serbien</v>
      </c>
      <c r="F24" s="120"/>
      <c r="G24" s="120"/>
      <c r="H24" s="120"/>
      <c r="I24" s="120"/>
      <c r="J24" s="121"/>
      <c r="K24" s="120"/>
      <c r="L24" s="120"/>
      <c r="M24" s="121"/>
      <c r="N24" s="120"/>
      <c r="O24" s="120"/>
      <c r="P24" s="121"/>
      <c r="Q24" s="46">
        <v>0</v>
      </c>
    </row>
    <row r="25" spans="2:21" x14ac:dyDescent="0.35">
      <c r="P25" s="120">
        <f>SUM(P21:P23)</f>
        <v>3</v>
      </c>
    </row>
    <row r="26" spans="2:21" x14ac:dyDescent="0.35">
      <c r="B26" s="119" t="s">
        <v>341</v>
      </c>
      <c r="C26" s="46">
        <f>VLOOKUP(B26,'Gen-Tab'!$F$3:$G$38,2,0)</f>
        <v>6</v>
      </c>
      <c r="D26" s="44" t="str">
        <f>VLOOKUP(C26,'Gen-Tab'!$G$3:$I$55,2,0)</f>
        <v>Slowenien</v>
      </c>
      <c r="E26" s="44" t="str">
        <f>VLOOKUP(C26,'Gen-Tab'!$G$3:$I$55,3,0)</f>
        <v>Dänemark</v>
      </c>
      <c r="F26" s="44">
        <f>IF(U26=0,0,VLOOKUP(C26,'Tipp-Formular'!$B$2:$I$48,6,0))</f>
        <v>0</v>
      </c>
      <c r="G26" s="44">
        <f>IF(U26=0,0,VLOOKUP(C26,'Tipp-Formular'!$B$2:$I$48,8,0))</f>
        <v>0</v>
      </c>
      <c r="I26" s="44">
        <f>IF(U26=0,0,IF(F26&gt;G26,3,IF(F26=G26,1,0)))</f>
        <v>0</v>
      </c>
      <c r="J26" s="44">
        <f>IF(U26=0,0,IF(G26&gt;F26,3,IF(G26=F26,1,0)))</f>
        <v>0</v>
      </c>
      <c r="U26" s="44">
        <f>VLOOKUP(C26,'Tipp-Formular'!$B$3:$L$48,11,0)</f>
        <v>0</v>
      </c>
    </row>
    <row r="27" spans="2:21" x14ac:dyDescent="0.35">
      <c r="B27" s="119" t="s">
        <v>346</v>
      </c>
      <c r="C27" s="46">
        <f>VLOOKUP(B27,'Gen-Tab'!$F$3:$G$38,2,0)</f>
        <v>29</v>
      </c>
      <c r="D27" s="44" t="str">
        <f>VLOOKUP(C27,'Gen-Tab'!$G$3:$I$55,2,0)</f>
        <v>England</v>
      </c>
      <c r="E27" s="44" t="str">
        <f>VLOOKUP(C27,'Gen-Tab'!$G$3:$I$55,3,0)</f>
        <v>Slowenien</v>
      </c>
      <c r="F27" s="44">
        <f>IF(U27=0,0,VLOOKUP(C27,'Tipp-Formular'!$B$2:$I$48,6,0))</f>
        <v>0</v>
      </c>
      <c r="G27" s="44">
        <f>IF(U27=0,0,VLOOKUP(C27,'Tipp-Formular'!$B$2:$I$48,8,0))</f>
        <v>0</v>
      </c>
      <c r="I27" s="44">
        <f>IF(U27=0,0,IF(F27&gt;G27,3,IF(F27=G27,1,0)))</f>
        <v>0</v>
      </c>
      <c r="J27" s="44">
        <f>IF(U27=0,0,IF(G27&gt;F27,3,IF(G27=F27,1,0)))</f>
        <v>0</v>
      </c>
      <c r="U27" s="44">
        <f>VLOOKUP(C27,'Tipp-Formular'!$B$3:$L$48,11,0)</f>
        <v>0</v>
      </c>
    </row>
    <row r="28" spans="2:21" x14ac:dyDescent="0.35">
      <c r="B28" s="119" t="s">
        <v>347</v>
      </c>
      <c r="C28" s="46">
        <f>VLOOKUP(B28,'Gen-Tab'!$F$3:$G$38,2,0)</f>
        <v>17</v>
      </c>
      <c r="D28" s="44" t="str">
        <f>VLOOKUP(C28,'Gen-Tab'!$G$3:$I$55,2,0)</f>
        <v>Dänemark</v>
      </c>
      <c r="E28" s="44" t="str">
        <f>VLOOKUP(C28,'Gen-Tab'!$G$3:$I$55,3,0)</f>
        <v>England</v>
      </c>
      <c r="F28" s="44">
        <f>IF(U28=0,0,VLOOKUP(C28,'Tipp-Formular'!$B$2:$I$48,6,0))</f>
        <v>0</v>
      </c>
      <c r="G28" s="44">
        <f>IF(U28=0,0,VLOOKUP(C28,'Tipp-Formular'!$B$2:$I$48,8,0))</f>
        <v>0</v>
      </c>
      <c r="I28" s="44">
        <f>IF(U28=0,0,IF(F28&gt;G28,3,IF(F28=G28,1,0)))</f>
        <v>0</v>
      </c>
      <c r="J28" s="44">
        <f>IF(U28=0,0,IF(G28&gt;F28,3,IF(G28=F28,1,0)))</f>
        <v>0</v>
      </c>
      <c r="U28" s="44">
        <f>VLOOKUP(C28,'Tipp-Formular'!$B$3:$L$48,11,0)</f>
        <v>0</v>
      </c>
    </row>
    <row r="34" spans="2:21" x14ac:dyDescent="0.35">
      <c r="B34" s="44" t="s">
        <v>348</v>
      </c>
      <c r="C34" s="44" t="s">
        <v>349</v>
      </c>
      <c r="P34" s="115" t="str">
        <f>IF(P40=3,"nein","ja")</f>
        <v>nein</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177</v>
      </c>
      <c r="C36" s="44" t="str">
        <f>VLOOKUP(B36,'Gen-Tab'!$Q$3:$S$26,3,0)</f>
        <v>Slowenien</v>
      </c>
      <c r="F36" s="120">
        <f>SUMIF(D41:D43,C36,F41:F43)+SUMIF(E41:E43,C36,G41:G43)</f>
        <v>0</v>
      </c>
      <c r="G36" s="120">
        <f>SUMIF(D41:D43,C36,G41:G43)+SUMIF(E41:E43,C36,F41:F43)</f>
        <v>0</v>
      </c>
      <c r="H36" s="120">
        <f>F36-G36</f>
        <v>0</v>
      </c>
      <c r="I36" s="120">
        <f>SUMIF(D41:D43,C36,I41:I43)+SUMIF(E41:E43,C36,J41:J43)</f>
        <v>0</v>
      </c>
      <c r="J36" s="121">
        <f>RANK(I36,I36:I38,0)</f>
        <v>1</v>
      </c>
      <c r="K36" s="120">
        <f>IF(AND(I36=I37,H36&gt;H37),I36+0.1,IF(AND(I36=I38,H36&gt;H38),I36+0.1,I36))</f>
        <v>0</v>
      </c>
      <c r="L36" s="120">
        <f>IF(AND(K36=K37,H36&gt;H37),K36+0.1,IF(AND(K36=K38,H36&gt;H38),K36+0.1,K36))</f>
        <v>0</v>
      </c>
      <c r="M36" s="121">
        <f>RANK(L36,L36:L38,0)</f>
        <v>1</v>
      </c>
      <c r="N36" s="120">
        <f>IF(AND(L36=L37,F36&gt;F37),L36+0.1,IF(AND(L36=L38,F36&gt;F38),L36+0.1,L36))</f>
        <v>0</v>
      </c>
      <c r="O36" s="120">
        <f>IF(AND(N36=N37,F36&gt;F37),N36+0.1,IF(AND(N36=N38,F36&gt;F38),N36+0.1,N36))</f>
        <v>0</v>
      </c>
      <c r="P36" s="121">
        <f>RANK(O36,O36:O38,0)</f>
        <v>1</v>
      </c>
      <c r="Q36" s="46">
        <f>IF(P$34="nein",0,0.072/P36)</f>
        <v>0</v>
      </c>
    </row>
    <row r="37" spans="2:21" x14ac:dyDescent="0.35">
      <c r="B37" s="119" t="s">
        <v>179</v>
      </c>
      <c r="C37" s="44" t="str">
        <f>VLOOKUP(B37,'Gen-Tab'!$Q$3:$S$26,3,0)</f>
        <v>Serbien</v>
      </c>
      <c r="F37" s="120">
        <f>SUMIF(D41:D43,C37,F41:F43)+SUMIF(E41:E43,C37,G41:G43)</f>
        <v>0</v>
      </c>
      <c r="G37" s="120">
        <f>SUMIF(D41:D43,C37,G41:G43)+SUMIF(E41:E43,C37,F41:F43)</f>
        <v>0</v>
      </c>
      <c r="H37" s="120">
        <f>F37-G37</f>
        <v>0</v>
      </c>
      <c r="I37" s="120">
        <f>SUMIF(D41:D43,C37,I41:I43)+SUMIF(E41:E43,C37,J41:J43)</f>
        <v>0</v>
      </c>
      <c r="J37" s="121">
        <f>RANK(I37,I36:I38,0)</f>
        <v>1</v>
      </c>
      <c r="K37" s="120">
        <f>IF(AND(I37=I38,H37&gt;H38),I37+0.1,IF(AND(I37=I36,H37&gt;H36),I37+0.1,I37))</f>
        <v>0</v>
      </c>
      <c r="L37" s="120">
        <f>IF(AND(K37=K38,H37&gt;H38),K37+0.1,IF(AND(K37=K36,H37&gt;H36),K37+0.1,K37))</f>
        <v>0</v>
      </c>
      <c r="M37" s="121">
        <f>RANK(L37,L36:L38,0)</f>
        <v>1</v>
      </c>
      <c r="N37" s="120">
        <f>IF(AND(L37=L38,F37&gt;F38),L37+0.1,IF(AND(L37=L36,F37&gt;F36),L37+0.1,L37))</f>
        <v>0</v>
      </c>
      <c r="O37" s="120">
        <f>IF(AND(N37=N38,F37&gt;F38),N37+0.1,IF(AND(N37=N36,F37&gt;F36),N37+0.1,N37))</f>
        <v>0</v>
      </c>
      <c r="P37" s="121">
        <f>RANK(O37,O36:O38,0)</f>
        <v>1</v>
      </c>
      <c r="Q37" s="46">
        <f>IF(P$34="nein",0,0.072/P37)</f>
        <v>0</v>
      </c>
    </row>
    <row r="38" spans="2:21" x14ac:dyDescent="0.35">
      <c r="B38" s="119" t="s">
        <v>180</v>
      </c>
      <c r="C38" s="44" t="str">
        <f>VLOOKUP(B38,'Gen-Tab'!$Q$3:$S$26,3,0)</f>
        <v>England</v>
      </c>
      <c r="F38" s="120">
        <f>SUMIF(D41:D43,C38,F41:F43)+SUMIF(E41:E43,C38,G41:G43)</f>
        <v>0</v>
      </c>
      <c r="G38" s="120">
        <f>SUMIF(D41:D43,C38,G41:G43)+SUMIF(E41:E43,C38,F41:F43)</f>
        <v>0</v>
      </c>
      <c r="H38" s="120">
        <f>F38-G38</f>
        <v>0</v>
      </c>
      <c r="I38" s="120">
        <f>SUMIF(D41:D43,C38,I41:I43)+SUMIF(E41:E43,C38,J41:J43)</f>
        <v>0</v>
      </c>
      <c r="J38" s="121">
        <f>RANK(I38,I36:I38,0)</f>
        <v>1</v>
      </c>
      <c r="K38" s="120">
        <f>IF(AND(I38=I36,H38&gt;H36),I38+0.1,IF(AND(I38=I37,H38&gt;H37),I38+0.1,I38))</f>
        <v>0</v>
      </c>
      <c r="L38" s="120">
        <f>IF(AND(K38=K37,H38&gt;H37),K38+0.1,IF(AND(K38=K36,H38&gt;H36),K38+0.1,K38))</f>
        <v>0</v>
      </c>
      <c r="M38" s="121">
        <f>RANK(L38,L36:L38,0)</f>
        <v>1</v>
      </c>
      <c r="N38" s="120">
        <f>IF(AND(L38=L36,F38&gt;F36),L38+0.1,IF(AND(L38=L37,F38&gt;F37),L38+0.1,L38))</f>
        <v>0</v>
      </c>
      <c r="O38" s="120">
        <f>IF(AND(N38=N37,F38&gt;F37),N38+0.1,IF(AND(N38=N36,F38&gt;F36),N38+0.1,N38))</f>
        <v>0</v>
      </c>
      <c r="P38" s="122">
        <f>RANK(O38,O36:O38,0)</f>
        <v>1</v>
      </c>
      <c r="Q38" s="46">
        <f>IF(P$34="nein",0,0.072/P38)</f>
        <v>0</v>
      </c>
    </row>
    <row r="39" spans="2:21" x14ac:dyDescent="0.35">
      <c r="B39" s="119" t="s">
        <v>178</v>
      </c>
      <c r="C39" s="44" t="str">
        <f>VLOOKUP(B39,'Gen-Tab'!$Q$3:$S$26,3,0)</f>
        <v>Dänemark</v>
      </c>
      <c r="F39" s="120"/>
      <c r="G39" s="120"/>
      <c r="H39" s="120"/>
      <c r="I39" s="120"/>
      <c r="J39" s="121"/>
      <c r="K39" s="120"/>
      <c r="L39" s="120"/>
      <c r="M39" s="121"/>
      <c r="N39" s="120"/>
      <c r="O39" s="120"/>
      <c r="P39" s="121"/>
      <c r="Q39" s="46">
        <v>0</v>
      </c>
    </row>
    <row r="40" spans="2:21" x14ac:dyDescent="0.35">
      <c r="P40" s="120">
        <f>SUM(P36:P38)</f>
        <v>3</v>
      </c>
    </row>
    <row r="41" spans="2:21" x14ac:dyDescent="0.35">
      <c r="B41" s="119" t="s">
        <v>342</v>
      </c>
      <c r="C41" s="46">
        <f>VLOOKUP(B41,'Gen-Tab'!$F$3:$G$38,2,0)</f>
        <v>18</v>
      </c>
      <c r="D41" s="44" t="str">
        <f>VLOOKUP(C41,'Gen-Tab'!$G$3:$I$55,2,0)</f>
        <v>Slowenien</v>
      </c>
      <c r="E41" s="44" t="str">
        <f>VLOOKUP(C41,'Gen-Tab'!$G$3:$I$55,3,0)</f>
        <v>Serbien</v>
      </c>
      <c r="F41" s="44">
        <f>IF(U41=0,0,VLOOKUP(C41,'Tipp-Formular'!$B$2:$I$48,6,0))</f>
        <v>0</v>
      </c>
      <c r="G41" s="44">
        <f>IF(U41=0,0,VLOOKUP(C41,'Tipp-Formular'!$B$2:$I$48,8,0))</f>
        <v>0</v>
      </c>
      <c r="I41" s="44">
        <f>IF(U41=0,0,IF(F41&gt;G41,3,IF(F41=G41,1,0)))</f>
        <v>0</v>
      </c>
      <c r="J41" s="44">
        <f>IF(U41=0,0,IF(G41&gt;F41,3,IF(G41=F41,1,0)))</f>
        <v>0</v>
      </c>
      <c r="U41" s="44">
        <f>VLOOKUP(C41,'Tipp-Formular'!$B$3:$L$48,11,0)</f>
        <v>0</v>
      </c>
    </row>
    <row r="42" spans="2:21" x14ac:dyDescent="0.35">
      <c r="B42" s="119" t="s">
        <v>346</v>
      </c>
      <c r="C42" s="46">
        <f>VLOOKUP(B42,'Gen-Tab'!$F$3:$G$38,2,0)</f>
        <v>29</v>
      </c>
      <c r="D42" s="44" t="str">
        <f>VLOOKUP(C42,'Gen-Tab'!$G$3:$I$55,2,0)</f>
        <v>England</v>
      </c>
      <c r="E42" s="44" t="str">
        <f>VLOOKUP(C42,'Gen-Tab'!$G$3:$I$55,3,0)</f>
        <v>Slowenien</v>
      </c>
      <c r="F42" s="44">
        <f>IF(U42=0,0,VLOOKUP(C42,'Tipp-Formular'!$B$2:$I$48,6,0))</f>
        <v>0</v>
      </c>
      <c r="G42" s="44">
        <f>IF(U42=0,0,VLOOKUP(C42,'Tipp-Formular'!$B$2:$I$48,8,0))</f>
        <v>0</v>
      </c>
      <c r="I42" s="44">
        <f>IF(U42=0,0,IF(F42&gt;G42,3,IF(F42=G42,1,0)))</f>
        <v>0</v>
      </c>
      <c r="J42" s="44">
        <f>IF(U42=0,0,IF(G42&gt;F42,3,IF(G42=F42,1,0)))</f>
        <v>0</v>
      </c>
      <c r="U42" s="44">
        <f>VLOOKUP(C42,'Tipp-Formular'!$B$3:$L$48,11,0)</f>
        <v>0</v>
      </c>
    </row>
    <row r="43" spans="2:21" x14ac:dyDescent="0.35">
      <c r="B43" s="119" t="s">
        <v>350</v>
      </c>
      <c r="C43" s="46">
        <f>VLOOKUP(B43,'Gen-Tab'!$F$3:$G$38,2,0)</f>
        <v>5</v>
      </c>
      <c r="D43" s="44" t="str">
        <f>VLOOKUP(C43,'Gen-Tab'!$G$3:$I$55,2,0)</f>
        <v>Serbien</v>
      </c>
      <c r="E43" s="44" t="str">
        <f>VLOOKUP(C43,'Gen-Tab'!$G$3:$I$55,3,0)</f>
        <v>England</v>
      </c>
      <c r="F43" s="44">
        <f>IF(U43=0,0,VLOOKUP(C43,'Tipp-Formular'!$B$2:$I$48,6,0))</f>
        <v>0</v>
      </c>
      <c r="G43" s="44">
        <f>IF(U43=0,0,VLOOKUP(C43,'Tipp-Formular'!$B$2:$I$48,8,0))</f>
        <v>0</v>
      </c>
      <c r="I43" s="44">
        <f>IF(U43=0,0,IF(F43&gt;G43,3,IF(F43=G43,1,0)))</f>
        <v>0</v>
      </c>
      <c r="J43" s="44">
        <f>IF(U43=0,0,IF(G43&gt;F43,3,IF(G43=F43,1,0)))</f>
        <v>0</v>
      </c>
      <c r="U43" s="44">
        <f>VLOOKUP(C43,'Tipp-Formular'!$B$3:$L$48,11,0)</f>
        <v>0</v>
      </c>
    </row>
    <row r="49" spans="2:21" x14ac:dyDescent="0.35">
      <c r="B49" s="44" t="s">
        <v>351</v>
      </c>
      <c r="C49" s="44" t="s">
        <v>352</v>
      </c>
      <c r="P49" s="115" t="str">
        <f>IF(P55=3,"nein","ja")</f>
        <v>nein</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178</v>
      </c>
      <c r="C51" s="44" t="str">
        <f>VLOOKUP(B51,'Gen-Tab'!$Q$3:$S$26,3,0)</f>
        <v>Dänemark</v>
      </c>
      <c r="F51" s="120">
        <f>SUMIF(D56:D58,C51,F56:F58)+SUMIF(E56:E58,C51,G56:G58)</f>
        <v>0</v>
      </c>
      <c r="G51" s="120">
        <f>SUMIF(D56:D58,C51,G56:G58)+SUMIF(E56:E58,C51,F56:F58)</f>
        <v>0</v>
      </c>
      <c r="H51" s="120">
        <f>F51-G51</f>
        <v>0</v>
      </c>
      <c r="I51" s="120">
        <f>SUMIF(D56:D58,C51,I56:I58)+SUMIF(E56:E58,C51,J56:J58)</f>
        <v>0</v>
      </c>
      <c r="J51" s="121">
        <f>RANK(I51,I51:I53,0)</f>
        <v>1</v>
      </c>
      <c r="K51" s="120">
        <f>IF(AND(I51=I52,H51&gt;H52),I51+0.1,IF(AND(I51=I53,H51&gt;H53),I51+0.1,I51))</f>
        <v>0</v>
      </c>
      <c r="L51" s="120">
        <f>IF(AND(K51=K52,H51&gt;H52),K51+0.1,IF(AND(K51=K53,H51&gt;H53),K51+0.1,K51))</f>
        <v>0</v>
      </c>
      <c r="M51" s="121">
        <f>RANK(L51,L51:L53,0)</f>
        <v>1</v>
      </c>
      <c r="N51" s="120">
        <f>IF(AND(L51=L52,F51&gt;F52),L51+0.1,IF(AND(L51=L53,F51&gt;F53),L51+0.1,L51))</f>
        <v>0</v>
      </c>
      <c r="O51" s="120">
        <f>IF(AND(N51=N52,F51&gt;F52),N51+0.1,IF(AND(N51=N53,F51&gt;F53),N51+0.1,N51))</f>
        <v>0</v>
      </c>
      <c r="P51" s="121">
        <f>RANK(O51,O51:O53,0)</f>
        <v>1</v>
      </c>
      <c r="Q51" s="46">
        <f>IF(P$49="nein",0,0.072/P51)</f>
        <v>0</v>
      </c>
    </row>
    <row r="52" spans="2:21" x14ac:dyDescent="0.35">
      <c r="B52" s="119" t="s">
        <v>179</v>
      </c>
      <c r="C52" s="44" t="str">
        <f>VLOOKUP(B52,'Gen-Tab'!$Q$3:$S$26,3,0)</f>
        <v>Serbien</v>
      </c>
      <c r="F52" s="120">
        <f>SUMIF(D56:D58,C52,F56:F58)+SUMIF(E56:E58,C52,G56:G58)</f>
        <v>0</v>
      </c>
      <c r="G52" s="120">
        <f>SUMIF(D56:D58,C52,G56:G58)+SUMIF(E56:E58,C52,F56:F58)</f>
        <v>0</v>
      </c>
      <c r="H52" s="120">
        <f>F52-G52</f>
        <v>0</v>
      </c>
      <c r="I52" s="120">
        <f>SUMIF(D56:D58,C52,I56:I58)+SUMIF(E56:E58,C52,J56:J58)</f>
        <v>0</v>
      </c>
      <c r="J52" s="121">
        <f>RANK(I52,I51:I53,0)</f>
        <v>1</v>
      </c>
      <c r="K52" s="120">
        <f>IF(AND(I52=I53,H52&gt;H53),I52+0.1,IF(AND(I52=I51,H52&gt;H51),I52+0.1,I52))</f>
        <v>0</v>
      </c>
      <c r="L52" s="120">
        <f>IF(AND(K52=K53,H52&gt;H53),K52+0.1,IF(AND(K52=K51,H52&gt;H51),K52+0.1,K52))</f>
        <v>0</v>
      </c>
      <c r="M52" s="121">
        <f>RANK(L52,L51:L53,0)</f>
        <v>1</v>
      </c>
      <c r="N52" s="120">
        <f>IF(AND(L52=L53,F52&gt;F53),L52+0.1,IF(AND(L52=L51,F52&gt;F51),L52+0.1,L52))</f>
        <v>0</v>
      </c>
      <c r="O52" s="120">
        <f>IF(AND(N52=N53,F52&gt;F53),N52+0.1,IF(AND(N52=N51,F52&gt;F51),N52+0.1,N52))</f>
        <v>0</v>
      </c>
      <c r="P52" s="121">
        <f>RANK(O52,O51:O53,0)</f>
        <v>1</v>
      </c>
      <c r="Q52" s="46">
        <f>IF(P$49="nein",0,0.072/P52)</f>
        <v>0</v>
      </c>
    </row>
    <row r="53" spans="2:21" x14ac:dyDescent="0.35">
      <c r="B53" s="119" t="s">
        <v>180</v>
      </c>
      <c r="C53" s="44" t="str">
        <f>VLOOKUP(B53,'Gen-Tab'!$Q$3:$S$26,3,0)</f>
        <v>England</v>
      </c>
      <c r="F53" s="120">
        <f>SUMIF(D56:D58,C53,F56:F58)+SUMIF(E56:E58,C53,G56:G58)</f>
        <v>0</v>
      </c>
      <c r="G53" s="120">
        <f>SUMIF(D56:D58,C53,G56:G58)+SUMIF(E56:E58,C53,F56:F58)</f>
        <v>0</v>
      </c>
      <c r="H53" s="120">
        <f>F53-G53</f>
        <v>0</v>
      </c>
      <c r="I53" s="120">
        <f>SUMIF(D56:D58,C53,I56:I58)+SUMIF(E56:E58,C53,J56:J58)</f>
        <v>0</v>
      </c>
      <c r="J53" s="121">
        <f>RANK(I53,I51:I53,0)</f>
        <v>1</v>
      </c>
      <c r="K53" s="120">
        <f>IF(AND(I53=I51,H53&gt;H51),I53+0.1,IF(AND(I53=I52,H53&gt;H52),I53+0.1,I53))</f>
        <v>0</v>
      </c>
      <c r="L53" s="120">
        <f>IF(AND(K53=K52,H53&gt;H52),K53+0.1,IF(AND(K53=K51,H53&gt;H51),K53+0.1,K53))</f>
        <v>0</v>
      </c>
      <c r="M53" s="121">
        <f>RANK(L53,L51:L53,0)</f>
        <v>1</v>
      </c>
      <c r="N53" s="120">
        <f>IF(AND(L53=L51,F53&gt;F51),L53+0.1,IF(AND(L53=L52,F53&gt;F52),L53+0.1,L53))</f>
        <v>0</v>
      </c>
      <c r="O53" s="120">
        <f>IF(AND(N53=N52,F53&gt;F52),N53+0.1,IF(AND(N53=N51,F53&gt;F51),N53+0.1,N53))</f>
        <v>0</v>
      </c>
      <c r="P53" s="122">
        <f>RANK(O53,O51:O53,0)</f>
        <v>1</v>
      </c>
      <c r="Q53" s="46">
        <f>IF(P$49="nein",0,0.072/P53)</f>
        <v>0</v>
      </c>
    </row>
    <row r="54" spans="2:21" x14ac:dyDescent="0.35">
      <c r="B54" s="119" t="s">
        <v>177</v>
      </c>
      <c r="C54" s="44" t="str">
        <f>VLOOKUP(B54,'Gen-Tab'!$Q$3:$S$26,3,0)</f>
        <v>Slowenien</v>
      </c>
      <c r="F54" s="120"/>
      <c r="G54" s="120"/>
      <c r="H54" s="120"/>
      <c r="I54" s="120"/>
      <c r="J54" s="121"/>
      <c r="K54" s="120"/>
      <c r="L54" s="120"/>
      <c r="M54" s="121"/>
      <c r="N54" s="120"/>
      <c r="O54" s="120"/>
      <c r="P54" s="121"/>
      <c r="Q54" s="46">
        <v>0</v>
      </c>
    </row>
    <row r="55" spans="2:21" x14ac:dyDescent="0.35">
      <c r="N55" s="120"/>
      <c r="P55" s="120">
        <f>SUM(P51:P53)</f>
        <v>3</v>
      </c>
    </row>
    <row r="56" spans="2:21" x14ac:dyDescent="0.35">
      <c r="B56" s="119" t="s">
        <v>343</v>
      </c>
      <c r="C56" s="46">
        <f>VLOOKUP(B56,'Gen-Tab'!$F$3:$G$38,2,0)</f>
        <v>30</v>
      </c>
      <c r="D56" s="44" t="str">
        <f>VLOOKUP(C56,'Gen-Tab'!$G$3:$I$55,2,0)</f>
        <v>Dänemark</v>
      </c>
      <c r="E56" s="44" t="str">
        <f>VLOOKUP(C56,'Gen-Tab'!$G$3:$I$55,3,0)</f>
        <v>Serbien</v>
      </c>
      <c r="F56" s="44">
        <f>IF(U56=0,0,VLOOKUP(C56,'Tipp-Formular'!$B$2:$I$48,6,0))</f>
        <v>0</v>
      </c>
      <c r="G56" s="44">
        <f>IF(U56=0,0,VLOOKUP(C56,'Tipp-Formular'!$B$2:$I$48,8,0))</f>
        <v>0</v>
      </c>
      <c r="I56" s="44">
        <f>IF(U56=0,0,IF(F56&gt;G56,3,IF(F56=G56,1,0)))</f>
        <v>0</v>
      </c>
      <c r="J56" s="44">
        <f>IF(U56=0,0,IF(G56&gt;F56,3,IF(G56=F56,1,0)))</f>
        <v>0</v>
      </c>
      <c r="U56" s="44">
        <f>VLOOKUP(C56,'Tipp-Formular'!$B$3:$L$48,11,0)</f>
        <v>0</v>
      </c>
    </row>
    <row r="57" spans="2:21" x14ac:dyDescent="0.35">
      <c r="B57" s="119" t="s">
        <v>347</v>
      </c>
      <c r="C57" s="46">
        <f>VLOOKUP(B57,'Gen-Tab'!$F$3:$G$38,2,0)</f>
        <v>17</v>
      </c>
      <c r="D57" s="44" t="str">
        <f>VLOOKUP(C57,'Gen-Tab'!$G$3:$I$55,2,0)</f>
        <v>Dänemark</v>
      </c>
      <c r="E57" s="44" t="str">
        <f>VLOOKUP(C57,'Gen-Tab'!$G$3:$I$55,3,0)</f>
        <v>England</v>
      </c>
      <c r="F57" s="44">
        <f>IF(U57=0,0,VLOOKUP(C57,'Tipp-Formular'!$B$2:$I$48,6,0))</f>
        <v>0</v>
      </c>
      <c r="G57" s="44">
        <f>IF(U57=0,0,VLOOKUP(C57,'Tipp-Formular'!$B$2:$I$48,8,0))</f>
        <v>0</v>
      </c>
      <c r="I57" s="44">
        <f>IF(U57=0,0,IF(F57&gt;G57,3,IF(F57=G57,1,0)))</f>
        <v>0</v>
      </c>
      <c r="J57" s="44">
        <f>IF(U57=0,0,IF(G57&gt;F57,3,IF(G57=F57,1,0)))</f>
        <v>0</v>
      </c>
      <c r="U57" s="44">
        <f>VLOOKUP(C57,'Tipp-Formular'!$B$3:$L$48,11,0)</f>
        <v>0</v>
      </c>
    </row>
    <row r="58" spans="2:21" x14ac:dyDescent="0.35">
      <c r="B58" s="119" t="s">
        <v>350</v>
      </c>
      <c r="C58" s="46">
        <f>VLOOKUP(B58,'Gen-Tab'!$F$3:$G$38,2,0)</f>
        <v>5</v>
      </c>
      <c r="D58" s="44" t="str">
        <f>VLOOKUP(C58,'Gen-Tab'!$G$3:$I$55,2,0)</f>
        <v>Serbien</v>
      </c>
      <c r="E58" s="44" t="str">
        <f>VLOOKUP(C58,'Gen-Tab'!$G$3:$I$55,3,0)</f>
        <v>England</v>
      </c>
      <c r="F58" s="44">
        <f>IF(U58=0,0,VLOOKUP(C58,'Tipp-Formular'!$B$2:$I$48,6,0))</f>
        <v>0</v>
      </c>
      <c r="G58" s="44">
        <f>IF(U58=0,0,VLOOKUP(C58,'Tipp-Formular'!$B$2:$I$48,8,0))</f>
        <v>0</v>
      </c>
      <c r="I58" s="44">
        <f>IF(U58=0,0,IF(F58&gt;G58,3,IF(F58=G58,1,0)))</f>
        <v>0</v>
      </c>
      <c r="J58" s="44">
        <f>IF(U58=0,0,IF(G58&gt;F58,3,IF(G58=F58,1,0)))</f>
        <v>0</v>
      </c>
      <c r="U58" s="44">
        <f>VLOOKUP(C58,'Tipp-Formular'!$B$3:$L$48,11,0)</f>
        <v>0</v>
      </c>
    </row>
    <row r="64" spans="2:21" x14ac:dyDescent="0.35">
      <c r="B64" s="44" t="s">
        <v>323</v>
      </c>
    </row>
    <row r="65" spans="2:21" x14ac:dyDescent="0.35">
      <c r="P65" s="115" t="str">
        <f>IF(SUM(P66:P69)=3,"ja","nein")</f>
        <v>nein</v>
      </c>
    </row>
    <row r="66" spans="2:21" x14ac:dyDescent="0.35">
      <c r="B66" s="119" t="s">
        <v>177</v>
      </c>
      <c r="C66" s="44" t="str">
        <f>VLOOKUP(B66,'Gen-Tab'!$Q$3:$S$26,3,0)</f>
        <v>Slowenien</v>
      </c>
      <c r="F66" s="120">
        <f>SUMIF(D71,C66,F71)+SUMIF(E71,C66,G71)</f>
        <v>0</v>
      </c>
      <c r="P66" s="121">
        <f>RANK(F66,F66:F69,0)</f>
        <v>1</v>
      </c>
      <c r="Q66" s="46">
        <f>IF(AND(P65="ja",P66=1),0.0072,IF(AND(P65="ja",P66=2),0.0036,0))</f>
        <v>0</v>
      </c>
    </row>
    <row r="67" spans="2:21" x14ac:dyDescent="0.35">
      <c r="B67" s="119" t="s">
        <v>178</v>
      </c>
      <c r="C67" s="44" t="str">
        <f>VLOOKUP(B67,'Gen-Tab'!$Q$3:$S$26,3,0)</f>
        <v>Dänemark</v>
      </c>
      <c r="F67" s="120">
        <f>SUMIF(D71,C67,F71)+SUMIF(E71,C67,G71)</f>
        <v>0</v>
      </c>
      <c r="P67" s="121">
        <f>RANK(F67,F66:F69,0)</f>
        <v>1</v>
      </c>
      <c r="Q67" s="46">
        <f>IF(AND(P65="ja",P67=1),0.0072,IF(AND(P65="ja",P67=2),0.0036,0))</f>
        <v>0</v>
      </c>
    </row>
    <row r="68" spans="2:21" x14ac:dyDescent="0.35">
      <c r="B68" s="119" t="s">
        <v>179</v>
      </c>
      <c r="C68" s="44" t="str">
        <f>VLOOKUP(B68,'Gen-Tab'!$Q$3:$S$26,3,0)</f>
        <v>Serbien</v>
      </c>
      <c r="Q68" s="46">
        <v>0</v>
      </c>
    </row>
    <row r="69" spans="2:21" x14ac:dyDescent="0.35">
      <c r="B69" s="119" t="s">
        <v>180</v>
      </c>
      <c r="C69" s="44" t="str">
        <f>VLOOKUP(B69,'Gen-Tab'!$Q$3:$S$26,3,0)</f>
        <v>England</v>
      </c>
      <c r="Q69" s="46">
        <v>0</v>
      </c>
    </row>
    <row r="70" spans="2:21" x14ac:dyDescent="0.35">
      <c r="B70" s="46"/>
    </row>
    <row r="71" spans="2:21" x14ac:dyDescent="0.35">
      <c r="B71" s="119" t="s">
        <v>341</v>
      </c>
      <c r="C71" s="46">
        <f>VLOOKUP(B71,'Gen-Tab'!$F$3:$G$38,2,0)</f>
        <v>6</v>
      </c>
      <c r="D71" s="44" t="str">
        <f>VLOOKUP(C71,'Gen-Tab'!$G$3:$I$55,2,0)</f>
        <v>Slowenien</v>
      </c>
      <c r="E71" s="44" t="str">
        <f>VLOOKUP(C71,'Gen-Tab'!$G$3:$I$55,3,0)</f>
        <v>Dänemark</v>
      </c>
      <c r="F71" s="44">
        <f>IF(U71=0,0,VLOOKUP(C71,'Tipp-Formular'!$B$2:$I$48,6,0))</f>
        <v>0</v>
      </c>
      <c r="G71" s="44">
        <f>IF(U71=0,0,VLOOKUP(C71,'Tipp-Formular'!$B$2:$I$48,8,0))</f>
        <v>0</v>
      </c>
      <c r="R71" s="46"/>
      <c r="U71" s="44">
        <f>VLOOKUP(C71,'Tipp-Formular'!$B$3:$L$48,11,0)</f>
        <v>0</v>
      </c>
    </row>
    <row r="72" spans="2:21" x14ac:dyDescent="0.35">
      <c r="B72" s="46"/>
    </row>
    <row r="73" spans="2:21" x14ac:dyDescent="0.35">
      <c r="B73" s="46"/>
      <c r="P73" s="115" t="str">
        <f>IF(SUM(P74:P77)=3,"ja","nein")</f>
        <v>nein</v>
      </c>
    </row>
    <row r="74" spans="2:21" x14ac:dyDescent="0.35">
      <c r="B74" s="119" t="s">
        <v>177</v>
      </c>
      <c r="C74" s="44" t="str">
        <f>VLOOKUP(B74,'Gen-Tab'!$Q$3:$S$26,3,0)</f>
        <v>Slowenien</v>
      </c>
      <c r="F74" s="120">
        <f>SUMIF(D79,C74,F79)+SUMIF(E79,C74,G79)</f>
        <v>0</v>
      </c>
      <c r="P74" s="121">
        <f>RANK(F74,F74:F77,0)</f>
        <v>1</v>
      </c>
      <c r="Q74" s="46">
        <f>IF(AND(P73="ja",P74=1),0.0072,IF(AND(P73="ja",P74=2),0.0036,0))</f>
        <v>0</v>
      </c>
    </row>
    <row r="75" spans="2:21" x14ac:dyDescent="0.35">
      <c r="B75" s="119" t="s">
        <v>178</v>
      </c>
      <c r="C75" s="44" t="str">
        <f>VLOOKUP(B75,'Gen-Tab'!$Q$3:$S$26,3,0)</f>
        <v>Dänemark</v>
      </c>
      <c r="Q75" s="46">
        <v>0</v>
      </c>
    </row>
    <row r="76" spans="2:21" x14ac:dyDescent="0.35">
      <c r="B76" s="119" t="s">
        <v>179</v>
      </c>
      <c r="C76" s="44" t="str">
        <f>VLOOKUP(B76,'Gen-Tab'!$Q$3:$S$26,3,0)</f>
        <v>Serbien</v>
      </c>
      <c r="F76" s="120">
        <f>SUMIF(D79,C76,F79)+SUMIF(E79,C76,G79)</f>
        <v>0</v>
      </c>
      <c r="P76" s="121">
        <f>RANK(F76,F74:F77,0)</f>
        <v>1</v>
      </c>
      <c r="Q76" s="46">
        <f>IF(AND(P73="ja",P76=1),0.0072,IF(AND(P73="ja",P76=2),0.0036,0))</f>
        <v>0</v>
      </c>
    </row>
    <row r="77" spans="2:21" x14ac:dyDescent="0.35">
      <c r="B77" s="119" t="s">
        <v>180</v>
      </c>
      <c r="C77" s="44" t="str">
        <f>VLOOKUP(B77,'Gen-Tab'!$Q$3:$S$26,3,0)</f>
        <v>England</v>
      </c>
      <c r="Q77" s="46">
        <v>0</v>
      </c>
    </row>
    <row r="78" spans="2:21" x14ac:dyDescent="0.35">
      <c r="B78" s="46"/>
    </row>
    <row r="79" spans="2:21" x14ac:dyDescent="0.35">
      <c r="B79" s="119" t="s">
        <v>342</v>
      </c>
      <c r="C79" s="46">
        <f>VLOOKUP(B79,'Gen-Tab'!$F$3:$G$38,2,0)</f>
        <v>18</v>
      </c>
      <c r="D79" s="44" t="str">
        <f>VLOOKUP(C79,'Gen-Tab'!$G$3:$I$55,2,0)</f>
        <v>Slowenien</v>
      </c>
      <c r="E79" s="44" t="str">
        <f>VLOOKUP(C79,'Gen-Tab'!$G$3:$I$55,3,0)</f>
        <v>Serbien</v>
      </c>
      <c r="F79" s="44">
        <f>IF(U79=0,0,VLOOKUP(C79,'Tipp-Formular'!$B$2:$I$48,6,0))</f>
        <v>0</v>
      </c>
      <c r="G79" s="44">
        <f>IF(U79=0,0,VLOOKUP(C79,'Tipp-Formular'!$B$2:$I$48,8,0))</f>
        <v>0</v>
      </c>
      <c r="R79" s="46"/>
      <c r="U79" s="44">
        <f>VLOOKUP(C79,'Tipp-Formular'!$B$3:$L$48,11,0)</f>
        <v>0</v>
      </c>
    </row>
    <row r="80" spans="2:21" x14ac:dyDescent="0.35">
      <c r="B80" s="46"/>
    </row>
    <row r="81" spans="2:21" x14ac:dyDescent="0.35">
      <c r="B81" s="46"/>
      <c r="P81" s="115" t="str">
        <f>IF(SUM(P82:P85)=3,"ja","nein")</f>
        <v>nein</v>
      </c>
    </row>
    <row r="82" spans="2:21" x14ac:dyDescent="0.35">
      <c r="B82" s="119" t="s">
        <v>177</v>
      </c>
      <c r="C82" s="44" t="str">
        <f>VLOOKUP(B82,'Gen-Tab'!$Q$3:$S$26,3,0)</f>
        <v>Slowenien</v>
      </c>
      <c r="F82" s="120">
        <f>SUMIF(D87,C82,F87)+SUMIF(E87,C82,G87)</f>
        <v>0</v>
      </c>
      <c r="P82" s="121">
        <f>RANK(F82,F82:F85,0)</f>
        <v>1</v>
      </c>
      <c r="Q82" s="46">
        <f>IF(AND(P81="ja",P82=1),0.0072,IF(AND(P81="ja",P82=2),0.0036,0))</f>
        <v>0</v>
      </c>
    </row>
    <row r="83" spans="2:21" x14ac:dyDescent="0.35">
      <c r="B83" s="119" t="s">
        <v>178</v>
      </c>
      <c r="C83" s="44" t="str">
        <f>VLOOKUP(B83,'Gen-Tab'!$Q$3:$S$26,3,0)</f>
        <v>Dänemark</v>
      </c>
      <c r="Q83" s="46">
        <v>0</v>
      </c>
    </row>
    <row r="84" spans="2:21" x14ac:dyDescent="0.35">
      <c r="B84" s="119" t="s">
        <v>179</v>
      </c>
      <c r="C84" s="44" t="str">
        <f>VLOOKUP(B84,'Gen-Tab'!$Q$3:$S$26,3,0)</f>
        <v>Serbien</v>
      </c>
      <c r="Q84" s="46">
        <v>0</v>
      </c>
    </row>
    <row r="85" spans="2:21" x14ac:dyDescent="0.35">
      <c r="B85" s="119" t="s">
        <v>180</v>
      </c>
      <c r="C85" s="44" t="str">
        <f>VLOOKUP(B85,'Gen-Tab'!$Q$3:$S$26,3,0)</f>
        <v>England</v>
      </c>
      <c r="F85" s="120">
        <f>SUMIF(D87,C85,F87)+SUMIF(E87,C85,G87)</f>
        <v>0</v>
      </c>
      <c r="P85" s="121">
        <f>RANK(F85,F82:F85,0)</f>
        <v>1</v>
      </c>
      <c r="Q85" s="46">
        <f>IF(AND(P81="ja",P85=1),0.0072,IF(AND(P81="ja",P85=2),0.0036,0))</f>
        <v>0</v>
      </c>
    </row>
    <row r="86" spans="2:21" x14ac:dyDescent="0.35">
      <c r="B86" s="46"/>
    </row>
    <row r="87" spans="2:21" x14ac:dyDescent="0.35">
      <c r="B87" s="119" t="s">
        <v>346</v>
      </c>
      <c r="C87" s="46">
        <f>VLOOKUP(B87,'Gen-Tab'!$F$3:$G$38,2,0)</f>
        <v>29</v>
      </c>
      <c r="D87" s="44" t="str">
        <f>VLOOKUP(C87,'Gen-Tab'!$G$3:$I$55,2,0)</f>
        <v>England</v>
      </c>
      <c r="E87" s="44" t="str">
        <f>VLOOKUP(C87,'Gen-Tab'!$G$3:$I$55,3,0)</f>
        <v>Slowenien</v>
      </c>
      <c r="F87" s="44">
        <f>IF(U87=0,0,VLOOKUP(C87,'Tipp-Formular'!$B$2:$I$48,6,0))</f>
        <v>0</v>
      </c>
      <c r="G87" s="44">
        <f>IF(U87=0,0,VLOOKUP(C87,'Tipp-Formular'!$B$2:$I$48,8,0))</f>
        <v>0</v>
      </c>
      <c r="R87" s="46"/>
      <c r="U87" s="44">
        <f>VLOOKUP(C87,'Tipp-Formular'!$B$3:$L$48,11,0)</f>
        <v>0</v>
      </c>
    </row>
    <row r="88" spans="2:21" x14ac:dyDescent="0.35">
      <c r="B88" s="46"/>
    </row>
    <row r="89" spans="2:21" x14ac:dyDescent="0.35">
      <c r="B89" s="46"/>
      <c r="P89" s="115" t="str">
        <f>IF(SUM(P90:P93)=3,"ja","nein")</f>
        <v>nein</v>
      </c>
    </row>
    <row r="90" spans="2:21" x14ac:dyDescent="0.35">
      <c r="B90" s="119" t="s">
        <v>177</v>
      </c>
      <c r="C90" s="44" t="str">
        <f>VLOOKUP(B90,'Gen-Tab'!$Q$3:$S$26,3,0)</f>
        <v>Slowenien</v>
      </c>
      <c r="Q90" s="46">
        <v>0</v>
      </c>
    </row>
    <row r="91" spans="2:21" x14ac:dyDescent="0.35">
      <c r="B91" s="119" t="s">
        <v>178</v>
      </c>
      <c r="C91" s="44" t="str">
        <f>VLOOKUP(B91,'Gen-Tab'!$Q$3:$S$26,3,0)</f>
        <v>Dänemark</v>
      </c>
      <c r="F91" s="120">
        <f>SUMIF(D95,C91,F95)+SUMIF(E95,C91,G95)</f>
        <v>0</v>
      </c>
      <c r="P91" s="121">
        <f>RANK(F91,F90:F93,0)</f>
        <v>1</v>
      </c>
      <c r="Q91" s="46">
        <f>IF(AND(P89="ja",P91=1),0.0072,IF(AND(P89="ja",P91=2),0.0036,0))</f>
        <v>0</v>
      </c>
    </row>
    <row r="92" spans="2:21" x14ac:dyDescent="0.35">
      <c r="B92" s="119" t="s">
        <v>179</v>
      </c>
      <c r="C92" s="44" t="str">
        <f>VLOOKUP(B92,'Gen-Tab'!$Q$3:$S$26,3,0)</f>
        <v>Serbien</v>
      </c>
      <c r="F92" s="120">
        <f>SUMIF(D95,C92,F95)+SUMIF(E95,C92,G95)</f>
        <v>0</v>
      </c>
      <c r="P92" s="121">
        <f>RANK(F92,F90:F93,0)</f>
        <v>1</v>
      </c>
      <c r="Q92" s="46">
        <f>IF(AND(P89="ja",P92=1),0.0072,IF(AND(P89="ja",P92=2),0.0036,0))</f>
        <v>0</v>
      </c>
    </row>
    <row r="93" spans="2:21" x14ac:dyDescent="0.35">
      <c r="B93" s="119" t="s">
        <v>180</v>
      </c>
      <c r="C93" s="44" t="str">
        <f>VLOOKUP(B93,'Gen-Tab'!$Q$3:$S$26,3,0)</f>
        <v>England</v>
      </c>
      <c r="Q93" s="46">
        <v>0</v>
      </c>
    </row>
    <row r="94" spans="2:21" x14ac:dyDescent="0.35">
      <c r="B94" s="46"/>
    </row>
    <row r="95" spans="2:21" x14ac:dyDescent="0.35">
      <c r="B95" s="119" t="s">
        <v>343</v>
      </c>
      <c r="C95" s="46">
        <f>VLOOKUP(B95,'Gen-Tab'!$F$3:$G$38,2,0)</f>
        <v>30</v>
      </c>
      <c r="D95" s="44" t="str">
        <f>VLOOKUP(C95,'Gen-Tab'!$G$3:$I$55,2,0)</f>
        <v>Dänemark</v>
      </c>
      <c r="E95" s="44" t="str">
        <f>VLOOKUP(C95,'Gen-Tab'!$G$3:$I$55,3,0)</f>
        <v>Serbien</v>
      </c>
      <c r="F95" s="44">
        <f>IF(U95=0,0,VLOOKUP(C95,'Tipp-Formular'!$B$2:$I$48,6,0))</f>
        <v>0</v>
      </c>
      <c r="G95" s="44">
        <f>IF(U95=0,0,VLOOKUP(C95,'Tipp-Formular'!$B$2:$I$48,8,0))</f>
        <v>0</v>
      </c>
      <c r="R95" s="46"/>
      <c r="U95" s="44">
        <f>VLOOKUP(C95,'Tipp-Formular'!$B$3:$L$48,11,0)</f>
        <v>0</v>
      </c>
    </row>
    <row r="96" spans="2:21" x14ac:dyDescent="0.35">
      <c r="B96" s="46"/>
    </row>
    <row r="97" spans="2:21" x14ac:dyDescent="0.35">
      <c r="B97" s="46"/>
      <c r="P97" s="115" t="str">
        <f>IF(SUM(P98:P101)=3,"ja","nein")</f>
        <v>nein</v>
      </c>
    </row>
    <row r="98" spans="2:21" x14ac:dyDescent="0.35">
      <c r="B98" s="119" t="s">
        <v>177</v>
      </c>
      <c r="C98" s="44" t="str">
        <f>VLOOKUP(B98,'Gen-Tab'!$Q$3:$S$26,3,0)</f>
        <v>Slowenien</v>
      </c>
      <c r="Q98" s="46">
        <v>0</v>
      </c>
    </row>
    <row r="99" spans="2:21" x14ac:dyDescent="0.35">
      <c r="B99" s="119" t="s">
        <v>178</v>
      </c>
      <c r="C99" s="44" t="str">
        <f>VLOOKUP(B99,'Gen-Tab'!$Q$3:$S$26,3,0)</f>
        <v>Dänemark</v>
      </c>
      <c r="F99" s="120">
        <f>SUMIF(D103,C99,F103)+SUMIF(E103,C99,G103)</f>
        <v>0</v>
      </c>
      <c r="P99" s="121">
        <f>RANK(F99,F98:F101,0)</f>
        <v>1</v>
      </c>
      <c r="Q99" s="46">
        <f>IF(AND(P97="ja",P99=1),0.0072,IF(AND(P97="ja",P99=2),0.0036,0))</f>
        <v>0</v>
      </c>
    </row>
    <row r="100" spans="2:21" x14ac:dyDescent="0.35">
      <c r="B100" s="119" t="s">
        <v>179</v>
      </c>
      <c r="C100" s="44" t="str">
        <f>VLOOKUP(B100,'Gen-Tab'!$Q$3:$S$26,3,0)</f>
        <v>Serbien</v>
      </c>
      <c r="Q100" s="46">
        <v>0</v>
      </c>
    </row>
    <row r="101" spans="2:21" x14ac:dyDescent="0.35">
      <c r="B101" s="119" t="s">
        <v>180</v>
      </c>
      <c r="C101" s="44" t="str">
        <f>VLOOKUP(B101,'Gen-Tab'!$Q$3:$S$26,3,0)</f>
        <v>England</v>
      </c>
      <c r="F101" s="120">
        <f>SUMIF(D103,C101,F103)+SUMIF(E103,C101,G103)</f>
        <v>0</v>
      </c>
      <c r="P101" s="121">
        <f>RANK(F101,F98:F101,0)</f>
        <v>1</v>
      </c>
      <c r="Q101" s="46">
        <f>IF(AND(P97="ja",P101=1),0.0072,IF(AND(P97="ja",P101=2),0.0036,0))</f>
        <v>0</v>
      </c>
    </row>
    <row r="102" spans="2:21" x14ac:dyDescent="0.35">
      <c r="B102" s="46"/>
    </row>
    <row r="103" spans="2:21" x14ac:dyDescent="0.35">
      <c r="B103" s="119" t="s">
        <v>347</v>
      </c>
      <c r="C103" s="46">
        <f>VLOOKUP(B103,'Gen-Tab'!$F$3:$G$38,2,0)</f>
        <v>17</v>
      </c>
      <c r="D103" s="44" t="str">
        <f>VLOOKUP(C103,'Gen-Tab'!$G$3:$I$55,2,0)</f>
        <v>Dänemark</v>
      </c>
      <c r="E103" s="44" t="str">
        <f>VLOOKUP(C103,'Gen-Tab'!$G$3:$I$55,3,0)</f>
        <v>England</v>
      </c>
      <c r="F103" s="44">
        <f>IF(U103=0,0,VLOOKUP(C103,'Tipp-Formular'!$B$2:$I$48,6,0))</f>
        <v>0</v>
      </c>
      <c r="G103" s="44">
        <f>IF(U103=0,0,VLOOKUP(C103,'Tipp-Formular'!$B$2:$I$48,8,0))</f>
        <v>0</v>
      </c>
      <c r="R103" s="46"/>
      <c r="U103" s="44">
        <f>VLOOKUP(C103,'Tipp-Formular'!$B$3:$L$48,11,0)</f>
        <v>0</v>
      </c>
    </row>
    <row r="104" spans="2:21" x14ac:dyDescent="0.35">
      <c r="B104" s="46"/>
    </row>
    <row r="105" spans="2:21" x14ac:dyDescent="0.35">
      <c r="B105" s="46"/>
      <c r="P105" s="115" t="str">
        <f>IF(SUM(P106:P109)=3,"ja","nein")</f>
        <v>nein</v>
      </c>
    </row>
    <row r="106" spans="2:21" x14ac:dyDescent="0.35">
      <c r="B106" s="119" t="s">
        <v>177</v>
      </c>
      <c r="C106" s="44" t="str">
        <f>VLOOKUP(B106,'Gen-Tab'!$Q$3:$S$26,3,0)</f>
        <v>Slowenien</v>
      </c>
      <c r="Q106" s="46">
        <v>0</v>
      </c>
    </row>
    <row r="107" spans="2:21" x14ac:dyDescent="0.35">
      <c r="B107" s="119" t="s">
        <v>178</v>
      </c>
      <c r="C107" s="44" t="str">
        <f>VLOOKUP(B107,'Gen-Tab'!$Q$3:$S$26,3,0)</f>
        <v>Dänemark</v>
      </c>
      <c r="Q107" s="46">
        <v>0</v>
      </c>
    </row>
    <row r="108" spans="2:21" x14ac:dyDescent="0.35">
      <c r="B108" s="119" t="s">
        <v>179</v>
      </c>
      <c r="C108" s="44" t="str">
        <f>VLOOKUP(B108,'Gen-Tab'!$Q$3:$S$26,3,0)</f>
        <v>Serbien</v>
      </c>
      <c r="F108" s="120">
        <f>SUMIF(D111,C108,F111)+SUMIF(E111,C108,G111)</f>
        <v>0</v>
      </c>
      <c r="P108" s="121">
        <f>RANK(F108,F106:F109,0)</f>
        <v>1</v>
      </c>
      <c r="Q108" s="46">
        <f>IF(AND(P105="ja",P108=1),0.0072,IF(AND(P105="ja",P108=2),0.0036,0))</f>
        <v>0</v>
      </c>
    </row>
    <row r="109" spans="2:21" x14ac:dyDescent="0.35">
      <c r="B109" s="119" t="s">
        <v>180</v>
      </c>
      <c r="C109" s="44" t="str">
        <f>VLOOKUP(B109,'Gen-Tab'!$Q$3:$S$26,3,0)</f>
        <v>England</v>
      </c>
      <c r="F109" s="120">
        <f>SUMIF(D111,C109,F111)+SUMIF(E111,C109,G111)</f>
        <v>0</v>
      </c>
      <c r="P109" s="121">
        <f>RANK(F109,F106:F109,0)</f>
        <v>1</v>
      </c>
      <c r="Q109" s="46">
        <f>IF(AND(P105="ja",P109=1),0.0072,IF(AND(P105="ja",P109=2),0.0036,0))</f>
        <v>0</v>
      </c>
    </row>
    <row r="111" spans="2:21" x14ac:dyDescent="0.35">
      <c r="B111" s="119" t="s">
        <v>350</v>
      </c>
      <c r="C111" s="46">
        <f>VLOOKUP(B111,'Gen-Tab'!$F$3:$G$38,2,0)</f>
        <v>5</v>
      </c>
      <c r="D111" s="44" t="str">
        <f>VLOOKUP(C111,'Gen-Tab'!$G$3:$I$55,2,0)</f>
        <v>Serbien</v>
      </c>
      <c r="E111" s="44" t="str">
        <f>VLOOKUP(C111,'Gen-Tab'!$G$3:$I$55,3,0)</f>
        <v>England</v>
      </c>
      <c r="F111" s="44">
        <f>IF(U111=0,0,VLOOKUP(C111,'Tipp-Formular'!$B$2:$I$48,6,0))</f>
        <v>0</v>
      </c>
      <c r="G111" s="44">
        <f>IF(U111=0,0,VLOOKUP(C111,'Tipp-Formular'!$B$2:$I$48,8,0))</f>
        <v>0</v>
      </c>
      <c r="R111" s="46"/>
      <c r="U111" s="44">
        <f>VLOOKUP(C111,'Tipp-Formular'!$B$3:$L$48,11,0)</f>
        <v>0</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177</v>
      </c>
      <c r="C120" s="125" t="str">
        <f>VLOOKUP(B120,'Gen-Tab'!$Q$3:$S$26,3,0)</f>
        <v>Slowenien</v>
      </c>
      <c r="F120" s="44">
        <f>SUMIF(D$125:D$128,C120,F$125:F$128)+SUMIF(E$125:E$128,C120,G$125:G$128)</f>
        <v>0</v>
      </c>
      <c r="G120" s="44">
        <f>SUMIF(E$125:E$128,C120,F$125:F$128)+SUMIF(D$125:D$128,C120,G$125:G$128)</f>
        <v>0</v>
      </c>
      <c r="H120" s="44">
        <f>F120-G120</f>
        <v>0</v>
      </c>
      <c r="I120" s="44">
        <f>SUMIF(D$125:D$128,C120,I$125:I$128)+SUMIF(E$125:E$128,C120,J$125:J$128)</f>
        <v>0</v>
      </c>
      <c r="Q120" s="46">
        <f>IF(V128=0,0,VLOOKUP(C120,R$130:S$133,2,0))</f>
        <v>0</v>
      </c>
      <c r="R120" s="46"/>
      <c r="S120" s="46"/>
      <c r="U120" s="46"/>
      <c r="V120" s="46"/>
      <c r="W120" s="46"/>
    </row>
    <row r="121" spans="2:24" x14ac:dyDescent="0.35">
      <c r="B121" s="124" t="s">
        <v>178</v>
      </c>
      <c r="C121" s="125" t="str">
        <f>VLOOKUP(B121,'Gen-Tab'!$Q$3:$S$26,3,0)</f>
        <v>Dänemark</v>
      </c>
      <c r="F121" s="44">
        <f>SUMIF(D$125:D$128,C121,F$125:F$128)+SUMIF(E$125:E$128,C121,G$125:G$128)</f>
        <v>0</v>
      </c>
      <c r="G121" s="44">
        <f>SUMIF(E$125:E$128,C121,F$125:F$128)+SUMIF(D$125:D$128,C121,G$125:G$128)</f>
        <v>0</v>
      </c>
      <c r="H121" s="44">
        <f>F121-G121</f>
        <v>0</v>
      </c>
      <c r="I121" s="44">
        <f>SUMIF(D$125:D$128,C121,I$125:I$128)+SUMIF(E$125:E$128,C121,J$125:J$128)</f>
        <v>0</v>
      </c>
      <c r="Q121" s="46">
        <f>IF(V128=0,0,VLOOKUP(C121,R$130:S$133,2,0))</f>
        <v>0</v>
      </c>
      <c r="R121" s="46"/>
      <c r="S121" s="46"/>
      <c r="U121" s="46"/>
      <c r="V121" s="46"/>
      <c r="W121" s="46"/>
    </row>
    <row r="122" spans="2:24" x14ac:dyDescent="0.35">
      <c r="B122" s="124" t="s">
        <v>179</v>
      </c>
      <c r="C122" s="125" t="str">
        <f>VLOOKUP(B122,'Gen-Tab'!$Q$3:$S$26,3,0)</f>
        <v>Serbien</v>
      </c>
      <c r="F122" s="44">
        <f>SUMIF(D$125:D$128,C122,F$125:F$128)+SUMIF(E$125:E$128,C122,G$125:G$128)</f>
        <v>0</v>
      </c>
      <c r="G122" s="44">
        <f>SUMIF(E$125:E$128,C122,F$125:F$128)+SUMIF(D$125:D$128,C122,G$125:G$128)</f>
        <v>0</v>
      </c>
      <c r="H122" s="44">
        <f>F122-G122</f>
        <v>0</v>
      </c>
      <c r="I122" s="44">
        <f>SUMIF(D$125:D$128,C122,I$125:I$128)+SUMIF(E$125:E$128,C122,J$125:J$128)</f>
        <v>0</v>
      </c>
      <c r="Q122" s="46">
        <f>IF(V128=0,0,VLOOKUP(C122,R$130:S$133,2,0))</f>
        <v>0</v>
      </c>
      <c r="R122" s="46"/>
      <c r="S122" s="46"/>
      <c r="U122" s="46"/>
      <c r="V122" s="46"/>
      <c r="W122" s="46"/>
    </row>
    <row r="123" spans="2:24" x14ac:dyDescent="0.35">
      <c r="B123" s="124" t="s">
        <v>180</v>
      </c>
      <c r="C123" s="125" t="str">
        <f>VLOOKUP(B123,'Gen-Tab'!$Q$3:$S$26,3,0)</f>
        <v>England</v>
      </c>
      <c r="F123" s="44">
        <f>SUMIF(D$125:D$128,C123,F$125:F$128)+SUMIF(E$125:E$128,C123,G$125:G$128)</f>
        <v>0</v>
      </c>
      <c r="G123" s="44">
        <f>SUMIF(E$125:E$128,C123,F$125:F$128)+SUMIF(D$125:D$128,C123,G$125:G$128)</f>
        <v>0</v>
      </c>
      <c r="H123" s="44">
        <f>F123-G123</f>
        <v>0</v>
      </c>
      <c r="I123" s="44">
        <f>SUMIF(D$125:D$128,C123,I$125:I$128)+SUMIF(E$125:E$128,C123,J$125:J$128)</f>
        <v>0</v>
      </c>
      <c r="Q123" s="46">
        <f>IF(V128=0,0,VLOOKUP(C123,R$130:S$133,2,0))</f>
        <v>0</v>
      </c>
      <c r="R123" s="46"/>
      <c r="S123" s="46"/>
      <c r="U123" s="46"/>
      <c r="V123" s="46"/>
      <c r="W123" s="46"/>
    </row>
    <row r="124" spans="2:24" x14ac:dyDescent="0.35">
      <c r="R124" s="46"/>
    </row>
    <row r="125" spans="2:24" x14ac:dyDescent="0.35">
      <c r="C125" s="124">
        <v>5</v>
      </c>
      <c r="D125" s="44" t="str">
        <f>VLOOKUP(C125,'Gen-Tab'!$G$3:$I$55,2,0)</f>
        <v>Serbien</v>
      </c>
      <c r="E125" s="44" t="str">
        <f>VLOOKUP(C125,'Gen-Tab'!$G$3:$I$55,3,0)</f>
        <v>England</v>
      </c>
      <c r="F125" s="44">
        <f>IF(U125=0,0,VLOOKUP(C125,'Tipp-Formular'!$B$2:$I$48,6,0))</f>
        <v>0</v>
      </c>
      <c r="G125" s="44">
        <f>IF(U125=0,0,VLOOKUP(C125,'Tipp-Formular'!$B$2:$I$48,8,0))</f>
        <v>0</v>
      </c>
      <c r="I125" s="44">
        <f>IF(U125=0,0,IF(F125&gt;G125,3,IF(F125=G125,1,0)))</f>
        <v>0</v>
      </c>
      <c r="J125" s="44">
        <f>IF(U125=0,0,IF(G125&gt;F125,3,IF(G125=F125,1,0)))</f>
        <v>0</v>
      </c>
      <c r="U125" s="44">
        <f>VLOOKUP(C125,'Tipp-Formular'!$B$3:$L$48,11,0)</f>
        <v>0</v>
      </c>
    </row>
    <row r="126" spans="2:24" x14ac:dyDescent="0.35">
      <c r="C126" s="124">
        <v>6</v>
      </c>
      <c r="D126" s="44" t="str">
        <f>VLOOKUP(C126,'Gen-Tab'!$G$3:$I$55,2,0)</f>
        <v>Slowenien</v>
      </c>
      <c r="E126" s="44" t="str">
        <f>VLOOKUP(C126,'Gen-Tab'!$G$3:$I$55,3,0)</f>
        <v>Dänemark</v>
      </c>
      <c r="F126" s="44">
        <f>IF(U126=0,0,VLOOKUP(C126,'Tipp-Formular'!$B$2:$I$48,6,0))</f>
        <v>0</v>
      </c>
      <c r="G126" s="44">
        <f>IF(U126=0,0,VLOOKUP(C126,'Tipp-Formular'!$B$2:$I$48,8,0))</f>
        <v>0</v>
      </c>
      <c r="I126" s="44">
        <f>IF(U126=0,0,IF(F126&gt;G126,3,IF(F126=G126,1,0)))</f>
        <v>0</v>
      </c>
      <c r="J126" s="44">
        <f>IF(U126=0,0,IF(G126&gt;F126,3,IF(G126=F126,1,0)))</f>
        <v>0</v>
      </c>
      <c r="U126" s="44">
        <f>VLOOKUP(C126,'Tipp-Formular'!$B$3:$L$48,11,0)</f>
        <v>0</v>
      </c>
    </row>
    <row r="127" spans="2:24" x14ac:dyDescent="0.35">
      <c r="C127" s="124">
        <v>17</v>
      </c>
      <c r="D127" s="44" t="str">
        <f>VLOOKUP(C127,'Gen-Tab'!$G$3:$I$55,2,0)</f>
        <v>Dänemark</v>
      </c>
      <c r="E127" s="44" t="str">
        <f>VLOOKUP(C127,'Gen-Tab'!$G$3:$I$55,3,0)</f>
        <v>England</v>
      </c>
      <c r="F127" s="44">
        <f>IF(U127=0,0,VLOOKUP(C127,'Tipp-Formular'!$B$2:$I$48,6,0))</f>
        <v>0</v>
      </c>
      <c r="G127" s="44">
        <f>IF(U127=0,0,VLOOKUP(C127,'Tipp-Formular'!$B$2:$I$48,8,0))</f>
        <v>0</v>
      </c>
      <c r="I127" s="44">
        <f>IF(U127=0,0,IF(F127&gt;G127,3,IF(F127=G127,1,0)))</f>
        <v>0</v>
      </c>
      <c r="J127" s="44">
        <f>IF(U127=0,0,IF(G127&gt;F127,3,IF(G127=F127,1,0)))</f>
        <v>0</v>
      </c>
      <c r="U127" s="44">
        <f>VLOOKUP(C127,'Tipp-Formular'!$B$3:$L$48,11,0)</f>
        <v>0</v>
      </c>
    </row>
    <row r="128" spans="2:24" x14ac:dyDescent="0.35">
      <c r="C128" s="124">
        <v>18</v>
      </c>
      <c r="D128" s="44" t="str">
        <f>VLOOKUP(C128,'Gen-Tab'!$G$3:$I$55,2,0)</f>
        <v>Slowenien</v>
      </c>
      <c r="E128" s="44" t="str">
        <f>VLOOKUP(C128,'Gen-Tab'!$G$3:$I$55,3,0)</f>
        <v>Serbien</v>
      </c>
      <c r="F128" s="44">
        <f>IF(U128=0,0,VLOOKUP(C128,'Tipp-Formular'!$B$2:$I$48,6,0))</f>
        <v>0</v>
      </c>
      <c r="G128" s="44">
        <f>IF(U128=0,0,VLOOKUP(C128,'Tipp-Formular'!$B$2:$I$48,8,0))</f>
        <v>0</v>
      </c>
      <c r="I128" s="44">
        <f>IF(U128=0,0,IF(F128&gt;G128,3,IF(F128=G128,1,0)))</f>
        <v>0</v>
      </c>
      <c r="J128" s="44">
        <f>IF(U128=0,0,IF(G128&gt;F128,3,IF(G128=F128,1,0)))</f>
        <v>0</v>
      </c>
      <c r="U128" s="44">
        <f>VLOOKUP(C128,'Tipp-Formular'!$B$3:$L$48,11,0)</f>
        <v>0</v>
      </c>
      <c r="V128" s="44">
        <f>IF(OR(U125=0,U126=0,U127=0,U128=0),0,1)</f>
        <v>0</v>
      </c>
    </row>
    <row r="130" spans="3:21" x14ac:dyDescent="0.35">
      <c r="C130" s="124">
        <v>29</v>
      </c>
      <c r="D130" s="44" t="str">
        <f>VLOOKUP(C130,'Gen-Tab'!$G$3:$I$55,2,0)</f>
        <v>England</v>
      </c>
      <c r="E130" s="44" t="str">
        <f>VLOOKUP(C130,'Gen-Tab'!$G$3:$I$55,3,0)</f>
        <v>Slowenien</v>
      </c>
      <c r="F130" s="44">
        <f>IF(VLOOKUP(D130,$C$120:$I$123,7,0)=VLOOKUP(E130,$C$120:$I$123,7,0),1,0)</f>
        <v>1</v>
      </c>
      <c r="G130" s="44">
        <f>IF(VLOOKUP(D130,$C$120:$I$123,6,0)=VLOOKUP(E130,$C$120:$I$123,6,0),1,0)</f>
        <v>1</v>
      </c>
      <c r="H130" s="44">
        <f>IF(VLOOKUP(D130,$C$120:$I$123,4,0)=VLOOKUP(E130,$C$120:$I$123,4,0),1,0)</f>
        <v>1</v>
      </c>
      <c r="I130" s="44">
        <f>SUM(F130:H130)</f>
        <v>3</v>
      </c>
      <c r="J130" s="115" t="str">
        <f>IF(U130=0,"nein",IF(I130=3,"ja","nein"))</f>
        <v>nein</v>
      </c>
      <c r="K130" s="44">
        <f>IF(U130=0,0,VLOOKUP(C130,'Tipp-Formular'!$B$2:$I$48,6,0))</f>
        <v>0</v>
      </c>
      <c r="L130" s="44">
        <f>IF(U130=0,0,VLOOKUP(C130,'Tipp-Formular'!$B$2:$I$48,8,0))</f>
        <v>0</v>
      </c>
      <c r="M130" s="115" t="str">
        <f>IF(K130=L130,"ja","nein")</f>
        <v>ja</v>
      </c>
      <c r="N130" s="115" t="str">
        <f>IF(OR(VLOOKUP(D130,'Gruppen-Tabellen'!F33:J36,5,0)=VLOOKUP(D131,'Gruppen-Tabellen'!F33:J36,5,0),VLOOKUP(D130,'Gruppen-Tabellen'!F33:J36,5,0)=VLOOKUP(E131,'Gruppen-Tabellen'!F33:J36,5,0)),"nein","ja")</f>
        <v>nein</v>
      </c>
      <c r="P130" s="115" t="str">
        <f>IF(V128=0,"nein",IF(AND(J130="ja",M130="ja",N130="ja"),"ja","nein"))</f>
        <v>nein</v>
      </c>
      <c r="Q130" s="46">
        <f>IF(P130="ja",VLOOKUP(C130,'Tipp-Formular'!B$2:R$99,16,0),0)</f>
        <v>0</v>
      </c>
      <c r="R130" s="44">
        <f>IF(V128=0,0,IF(Q130=1,D130,IF(Q130=2,E130,D130)))</f>
        <v>0</v>
      </c>
      <c r="S130" s="44">
        <f>IF(AND(P130="ja",Q130&gt;0),0.72,IF(AND(P130="ja",Q130=0),"Fehler",0))</f>
        <v>0</v>
      </c>
      <c r="U130" s="44">
        <f>VLOOKUP(C130,'Tipp-Formular'!$B$3:$L$48,11,0)</f>
        <v>0</v>
      </c>
    </row>
    <row r="131" spans="3:21" x14ac:dyDescent="0.35">
      <c r="C131" s="124">
        <v>30</v>
      </c>
      <c r="D131" s="44" t="str">
        <f>VLOOKUP(C131,'Gen-Tab'!$G$3:$I$55,2,0)</f>
        <v>Dänemark</v>
      </c>
      <c r="E131" s="44" t="str">
        <f>VLOOKUP(C131,'Gen-Tab'!$G$3:$I$55,3,0)</f>
        <v>Serbien</v>
      </c>
      <c r="F131" s="44">
        <f>IF(VLOOKUP(D131,$C$120:$I$123,7,0)=VLOOKUP(E131,$C$120:$I$123,7,0),1,0)</f>
        <v>1</v>
      </c>
      <c r="G131" s="44">
        <f>IF(VLOOKUP(D131,$C$120:$I$123,6,0)=VLOOKUP(E131,$C$120:$I$123,6,0),1,0)</f>
        <v>1</v>
      </c>
      <c r="H131" s="44">
        <f>IF(VLOOKUP(D131,$C$120:$I$123,4,0)=VLOOKUP(E131,$C$120:$I$123,4,0),1,0)</f>
        <v>1</v>
      </c>
      <c r="I131" s="44">
        <f>SUM(F131:H131)</f>
        <v>3</v>
      </c>
      <c r="J131" s="115" t="str">
        <f>IF(U131=0,"nein",IF(I131=3,"ja","nein"))</f>
        <v>nein</v>
      </c>
      <c r="K131" s="44">
        <f>IF(U131=0,0,VLOOKUP(C131,'Tipp-Formular'!$B$2:$I$48,6,0))</f>
        <v>0</v>
      </c>
      <c r="L131" s="44">
        <f>IF(U131=0,0,VLOOKUP(C131,'Tipp-Formular'!$B$2:$I$48,8,0))</f>
        <v>0</v>
      </c>
      <c r="M131" s="115" t="str">
        <f>IF(K131=L131,"ja","nein")</f>
        <v>ja</v>
      </c>
      <c r="N131" s="115" t="str">
        <f>IF(OR(VLOOKUP(D131,'Gruppen-Tabellen'!F33:J36,5,0)=VLOOKUP(D130,'Gruppen-Tabellen'!F33:J36,5,0),VLOOKUP(D131,'Gruppen-Tabellen'!F33:J36,5,0)=VLOOKUP(E130,'Gruppen-Tabellen'!F33:J36,5,0)),"nein","ja")</f>
        <v>nein</v>
      </c>
      <c r="P131" s="115" t="str">
        <f>IF(V128=0,"nein",IF(AND(J131="ja",M131="ja",N131="ja"),"ja","nein"))</f>
        <v>nein</v>
      </c>
      <c r="Q131" s="46">
        <f>IF(P131="ja",VLOOKUP(C131,'Tipp-Formular'!B$2:R$99,16,0),0)</f>
        <v>0</v>
      </c>
      <c r="R131" s="44">
        <f>IF(V128=0,0,IF(Q131=1,D131,IF(Q131=2,E131,D131)))</f>
        <v>0</v>
      </c>
      <c r="S131" s="44">
        <f>IF(AND(P131="ja",Q131&gt;0),0.72,IF(AND(P131="ja",Q131=0),"Fehler",0))</f>
        <v>0</v>
      </c>
      <c r="U131" s="44">
        <f>VLOOKUP(C131,'Tipp-Formular'!$B$3:$L$48,11,0)</f>
        <v>0</v>
      </c>
    </row>
    <row r="132" spans="3:21" x14ac:dyDescent="0.35">
      <c r="R132" s="44">
        <f>IF(V128=0,0,IF(R130=D130,E130,IF(R130=E130,D130,0)))</f>
        <v>0</v>
      </c>
      <c r="S132" s="44">
        <f>IF(AND(P130="ja",Q130&gt;0),0.36,IF(AND(P130="ja",Q130=0),"Fehler",0))</f>
        <v>0</v>
      </c>
    </row>
    <row r="133" spans="3:21" x14ac:dyDescent="0.35">
      <c r="R133" s="44">
        <f>IF(V128=0,0,IF(R131=D131,E131,IF(R131=E131,D131,0)))</f>
        <v>0</v>
      </c>
      <c r="S133" s="44">
        <f>IF(AND(P131="ja",Q131&gt;0),0.36,IF(AND(P131="ja",Q131=0),"Fehler",0))</f>
        <v>0</v>
      </c>
    </row>
  </sheetData>
  <phoneticPr fontId="0" type="noConversion"/>
  <conditionalFormatting sqref="V119:X119">
    <cfRule type="expression" dxfId="7"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48"/>
  <dimension ref="B2:X133"/>
  <sheetViews>
    <sheetView topLeftCell="A100" workbookViewId="0">
      <selection activeCell="G103" sqref="G103"/>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136</v>
      </c>
    </row>
    <row r="4" spans="2:21" x14ac:dyDescent="0.35">
      <c r="B4" s="44" t="s">
        <v>339</v>
      </c>
      <c r="C4" s="44" t="s">
        <v>340</v>
      </c>
      <c r="P4" s="115" t="str">
        <f ca="1">IF(P10=3,"nein","ja")</f>
        <v>ja</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177</v>
      </c>
      <c r="C6" s="44" t="str">
        <f>VLOOKUP(B6,'Gen-Tab_Quick'!$Q$3:$S$26,3,0)</f>
        <v>Slowenien</v>
      </c>
      <c r="F6" s="120">
        <f ca="1">SUMIF(D11:D13,C6,F11:F13)+SUMIF(E11:E13,C6,G11:G13)</f>
        <v>2</v>
      </c>
      <c r="G6" s="120">
        <f ca="1">SUMIF(D11:D13,C6,G11:G13)+SUMIF(E11:E13,C6,F11:F13)</f>
        <v>6</v>
      </c>
      <c r="H6" s="120">
        <f ca="1">F6-G6</f>
        <v>-4</v>
      </c>
      <c r="I6" s="120">
        <f ca="1">SUMIF(D11:D13,C6,I11:I13)+SUMIF(E11:E13,C6,J11:J13)</f>
        <v>1</v>
      </c>
      <c r="J6" s="121">
        <f ca="1">RANK(I6,I6:I8,0)</f>
        <v>2</v>
      </c>
      <c r="K6" s="120">
        <f ca="1">IF(AND(I6=I7,H6&gt;H7),I6+0.1,IF(AND(I6=I8,H6&gt;H8),I6+0.1,I6))</f>
        <v>1.1000000000000001</v>
      </c>
      <c r="L6" s="120">
        <f ca="1">IF(AND(K6=K7,H6&gt;H7),K6+0.1,IF(AND(K6=K8,H6&gt;H8),K6+0.1,K6))</f>
        <v>1.1000000000000001</v>
      </c>
      <c r="M6" s="121">
        <f ca="1">RANK(L6,L6:L8,0)</f>
        <v>2</v>
      </c>
      <c r="N6" s="120">
        <f ca="1">IF(AND(L6=L7,F6&gt;F7),L6+0.1,IF(AND(L6=L8,F6&gt;F8),L6+0.1,L6))</f>
        <v>1.1000000000000001</v>
      </c>
      <c r="O6" s="120">
        <f ca="1">IF(AND(N6=N7,F6&gt;F7),N6+0.1,IF(AND(N6=N8,F6&gt;F8),N6+0.1,N6))</f>
        <v>1.1000000000000001</v>
      </c>
      <c r="P6" s="121">
        <f ca="1">RANK(O6,O6:O8,0)</f>
        <v>2</v>
      </c>
      <c r="Q6" s="46">
        <f ca="1">IF(P$4="nein",0,0.072/P6)</f>
        <v>3.5999999999999997E-2</v>
      </c>
      <c r="T6" s="116"/>
    </row>
    <row r="7" spans="2:21" x14ac:dyDescent="0.35">
      <c r="B7" s="119" t="s">
        <v>178</v>
      </c>
      <c r="C7" s="44" t="str">
        <f>VLOOKUP(B7,'Gen-Tab_Quick'!$Q$3:$S$26,3,0)</f>
        <v>Dänemark</v>
      </c>
      <c r="F7" s="120">
        <f ca="1">SUMIF(D11:D13,C7,F11:F13)+SUMIF(E11:E13,C7,G11:G13)</f>
        <v>10</v>
      </c>
      <c r="G7" s="120">
        <f ca="1">SUMIF(D11:D13,C7,G11:G13)+SUMIF(E11:E13,C7,F11:F13)</f>
        <v>1</v>
      </c>
      <c r="H7" s="120">
        <f ca="1">F7-G7</f>
        <v>9</v>
      </c>
      <c r="I7" s="120">
        <f ca="1">SUMIF(D11:D13,C7,I11:I13)+SUMIF(E11:E13,C7,J11:J13)</f>
        <v>6</v>
      </c>
      <c r="J7" s="121">
        <f ca="1">RANK(I7,I6:I8,0)</f>
        <v>1</v>
      </c>
      <c r="K7" s="120">
        <f ca="1">IF(AND(I7=I8,H7&gt;H8),I7+0.1,IF(AND(I7=I6,H7&gt;H6),I7+0.1,I7))</f>
        <v>6</v>
      </c>
      <c r="L7" s="120">
        <f ca="1">IF(AND(K7=K8,H7&gt;H8),K7+0.1,IF(AND(K7=K6,H7&gt;H6),K7+0.1,K7))</f>
        <v>6</v>
      </c>
      <c r="M7" s="121">
        <f ca="1">RANK(L7,L6:L8,0)</f>
        <v>1</v>
      </c>
      <c r="N7" s="120">
        <f ca="1">IF(AND(L7=L8,F7&gt;F8),L7+0.1,IF(AND(L7=L6,F7&gt;F6),L7+0.1,L7))</f>
        <v>6</v>
      </c>
      <c r="O7" s="120">
        <f ca="1">IF(AND(N7=N8,F7&gt;F8),N7+0.1,IF(AND(N7=N6,F7&gt;F6),N7+0.1,N7))</f>
        <v>6</v>
      </c>
      <c r="P7" s="121">
        <f ca="1">RANK(O7,O6:O8,0)</f>
        <v>1</v>
      </c>
      <c r="Q7" s="46">
        <f ca="1">IF(P$4="nein",0,0.072/P7)</f>
        <v>7.1999999999999995E-2</v>
      </c>
    </row>
    <row r="8" spans="2:21" x14ac:dyDescent="0.35">
      <c r="B8" s="119" t="s">
        <v>179</v>
      </c>
      <c r="C8" s="44" t="str">
        <f>VLOOKUP(B8,'Gen-Tab_Quick'!$Q$3:$S$26,3,0)</f>
        <v>Serbien</v>
      </c>
      <c r="F8" s="120">
        <f ca="1">SUMIF(D11:D13,C8,F11:F13)+SUMIF(E11:E13,C8,G11:G13)</f>
        <v>1</v>
      </c>
      <c r="G8" s="120">
        <f ca="1">SUMIF(D11:D13,C8,G11:G13)+SUMIF(E11:E13,C8,F11:F13)</f>
        <v>6</v>
      </c>
      <c r="H8" s="120">
        <f ca="1">F8-G8</f>
        <v>-5</v>
      </c>
      <c r="I8" s="120">
        <f ca="1">SUMIF(D11:D13,C8,I11:I13)+SUMIF(E11:E13,C8,J11:J13)</f>
        <v>1</v>
      </c>
      <c r="J8" s="121">
        <f ca="1">RANK(I8,I6:I8,0)</f>
        <v>2</v>
      </c>
      <c r="K8" s="120">
        <f ca="1">IF(AND(I8=I6,H8&gt;H6),I8+0.1,IF(AND(I8=I7,H8&gt;H7),I8+0.1,I8))</f>
        <v>1</v>
      </c>
      <c r="L8" s="120">
        <f ca="1">IF(AND(K8=K7,H8&gt;H7),K8+0.1,IF(AND(K8=K6,H8&gt;H6),K8+0.1,K8))</f>
        <v>1</v>
      </c>
      <c r="M8" s="121">
        <f ca="1">RANK(L8,L6:L8,0)</f>
        <v>3</v>
      </c>
      <c r="N8" s="120">
        <f ca="1">IF(AND(L8=L6,F8&gt;F6),L8+0.1,IF(AND(L8=L7,F8&gt;F7),L8+0.1,L8))</f>
        <v>1</v>
      </c>
      <c r="O8" s="120">
        <f ca="1">IF(AND(N8=N7,F8&gt;F7),N8+0.1,IF(AND(N8=N6,F8&gt;F6),N8+0.1,N8))</f>
        <v>1</v>
      </c>
      <c r="P8" s="122">
        <f ca="1">RANK(O8,O6:O8,0)</f>
        <v>3</v>
      </c>
      <c r="Q8" s="46">
        <f ca="1">IF(P$4="nein",0,0.072/P8)</f>
        <v>2.3999999999999997E-2</v>
      </c>
    </row>
    <row r="9" spans="2:21" x14ac:dyDescent="0.35">
      <c r="B9" s="119" t="s">
        <v>180</v>
      </c>
      <c r="C9" s="44" t="str">
        <f>VLOOKUP(B9,'Gen-Tab_Quick'!$Q$3:$S$26,3,0)</f>
        <v>England</v>
      </c>
      <c r="F9" s="120"/>
      <c r="G9" s="120"/>
      <c r="H9" s="120"/>
      <c r="I9" s="120"/>
      <c r="J9" s="121"/>
      <c r="K9" s="120"/>
      <c r="L9" s="120"/>
      <c r="M9" s="121"/>
      <c r="N9" s="120"/>
      <c r="O9" s="120"/>
      <c r="P9" s="121"/>
      <c r="Q9" s="46">
        <v>0</v>
      </c>
    </row>
    <row r="10" spans="2:21" x14ac:dyDescent="0.35">
      <c r="P10" s="120">
        <f ca="1">SUM(P6:P8)</f>
        <v>6</v>
      </c>
    </row>
    <row r="11" spans="2:21" x14ac:dyDescent="0.35">
      <c r="B11" s="119" t="s">
        <v>341</v>
      </c>
      <c r="C11" s="46">
        <f>VLOOKUP(B11,'Gen-Tab_Quick'!$F$3:$G$38,2,0)</f>
        <v>5</v>
      </c>
      <c r="D11" s="44" t="str">
        <f>VLOOKUP(C11,'Gen-Tab_Quick'!$G$3:$I$55,2,0)</f>
        <v>Slowenien</v>
      </c>
      <c r="E11" s="44" t="str">
        <f>VLOOKUP(C11,'Gen-Tab_Quick'!$G$3:$I$55,3,0)</f>
        <v>Dänemark</v>
      </c>
      <c r="F11" s="44">
        <f ca="1">IF(U11=0,0,VLOOKUP(C11,Quicktipp!$B$2:$I$48,6,0))</f>
        <v>1</v>
      </c>
      <c r="G11" s="44">
        <f ca="1">IF(U11=0,0,VLOOKUP(C11,Quicktipp!$B$2:$I$48,8,0))</f>
        <v>5</v>
      </c>
      <c r="I11" s="44">
        <f ca="1">IF(U11=0,0,IF(F11&gt;G11,3,IF(F11=G11,1,0)))</f>
        <v>0</v>
      </c>
      <c r="J11" s="44">
        <f ca="1">IF(U11=0,0,IF(G11&gt;F11,3,IF(G11=F11,1,0)))</f>
        <v>3</v>
      </c>
      <c r="U11" s="44">
        <f ca="1">VLOOKUP(C11,Quicktipp!$B$3:$L$48,11,0)</f>
        <v>34</v>
      </c>
    </row>
    <row r="12" spans="2:21" x14ac:dyDescent="0.35">
      <c r="B12" s="119" t="s">
        <v>342</v>
      </c>
      <c r="C12" s="46">
        <f>VLOOKUP(B12,'Gen-Tab_Quick'!$F$3:$G$38,2,0)</f>
        <v>17</v>
      </c>
      <c r="D12" s="44" t="str">
        <f>VLOOKUP(C12,'Gen-Tab_Quick'!$G$3:$I$55,2,0)</f>
        <v>Slowenien</v>
      </c>
      <c r="E12" s="44" t="str">
        <f>VLOOKUP(C12,'Gen-Tab_Quick'!$G$3:$I$55,3,0)</f>
        <v>Serbien</v>
      </c>
      <c r="F12" s="44">
        <f ca="1">IF(U12=0,0,VLOOKUP(C12,Quicktipp!$B$2:$I$48,6,0))</f>
        <v>1</v>
      </c>
      <c r="G12" s="44">
        <f ca="1">IF(U12=0,0,VLOOKUP(C12,Quicktipp!$B$2:$I$48,8,0))</f>
        <v>1</v>
      </c>
      <c r="I12" s="44">
        <f ca="1">IF(U12=0,0,IF(F12&gt;G12,3,IF(F12=G12,1,0)))</f>
        <v>1</v>
      </c>
      <c r="J12" s="44">
        <f ca="1">IF(U12=0,0,IF(G12&gt;F12,3,IF(G12=F12,1,0)))</f>
        <v>1</v>
      </c>
      <c r="U12" s="44">
        <f ca="1">VLOOKUP(C12,Quicktipp!$B$3:$L$48,11,0)</f>
        <v>4</v>
      </c>
    </row>
    <row r="13" spans="2:21" x14ac:dyDescent="0.35">
      <c r="B13" s="119" t="s">
        <v>343</v>
      </c>
      <c r="C13" s="46">
        <f>VLOOKUP(B13,'Gen-Tab_Quick'!$F$3:$G$38,2,0)</f>
        <v>30</v>
      </c>
      <c r="D13" s="44" t="str">
        <f>VLOOKUP(C13,'Gen-Tab_Quick'!$G$3:$I$55,2,0)</f>
        <v>Dänemark</v>
      </c>
      <c r="E13" s="44" t="str">
        <f>VLOOKUP(C13,'Gen-Tab_Quick'!$G$3:$I$55,3,0)</f>
        <v>Serbien</v>
      </c>
      <c r="F13" s="44">
        <f ca="1">IF(U13=0,0,VLOOKUP(C13,Quicktipp!$B$2:$I$48,6,0))</f>
        <v>5</v>
      </c>
      <c r="G13" s="44">
        <f ca="1">IF(U13=0,0,VLOOKUP(C13,Quicktipp!$B$2:$I$48,8,0))</f>
        <v>0</v>
      </c>
      <c r="I13" s="44">
        <f ca="1">IF(U13=0,0,IF(F13&gt;G13,3,IF(F13=G13,1,0)))</f>
        <v>3</v>
      </c>
      <c r="J13" s="44">
        <f ca="1">IF(U13=0,0,IF(G13&gt;F13,3,IF(G13=F13,1,0)))</f>
        <v>0</v>
      </c>
      <c r="U13" s="44">
        <f ca="1">VLOOKUP(C13,Quicktipp!$B$3:$L$48,11,0)</f>
        <v>26</v>
      </c>
    </row>
    <row r="19" spans="2:21" x14ac:dyDescent="0.35">
      <c r="B19" s="44" t="s">
        <v>344</v>
      </c>
      <c r="C19" s="44" t="s">
        <v>345</v>
      </c>
      <c r="P19" s="115" t="str">
        <f ca="1">IF(P25=3,"nein","ja")</f>
        <v>ja</v>
      </c>
      <c r="R19" s="46"/>
      <c r="S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177</v>
      </c>
      <c r="C21" s="44" t="str">
        <f>VLOOKUP(B21,'Gen-Tab_Quick'!$Q$3:$S$26,3,0)</f>
        <v>Slowenien</v>
      </c>
      <c r="F21" s="120">
        <f ca="1">SUMIF(D26:D28,C21,F26:F28)+SUMIF(E26:E28,C21,G26:G28)</f>
        <v>3</v>
      </c>
      <c r="G21" s="120">
        <f ca="1">SUMIF(D26:D28,C21,G26:G28)+SUMIF(E26:E28,C21,F26:F28)</f>
        <v>7</v>
      </c>
      <c r="H21" s="120">
        <f ca="1">F21-G21</f>
        <v>-4</v>
      </c>
      <c r="I21" s="120">
        <f ca="1">SUMIF(D26:D28,C21,I26:I28)+SUMIF(E26:E28,C21,J26:J28)</f>
        <v>1</v>
      </c>
      <c r="J21" s="121">
        <f ca="1">RANK(I21,I21:I23,0)</f>
        <v>2</v>
      </c>
      <c r="K21" s="120">
        <f ca="1">IF(AND(I21=I22,H21&gt;H22),I21+0.1,IF(AND(I21=I23,H21&gt;H23),I21+0.1,I21))</f>
        <v>1</v>
      </c>
      <c r="L21" s="120">
        <f ca="1">IF(AND(K21=K22,H21&gt;H22),K21+0.1,IF(AND(K21=K23,H21&gt;H23),K21+0.1,K21))</f>
        <v>1</v>
      </c>
      <c r="M21" s="121">
        <f ca="1">RANK(L21,L21:L23,0)</f>
        <v>3</v>
      </c>
      <c r="N21" s="120">
        <f ca="1">IF(AND(L21=L22,F21&gt;F22),L21+0.1,IF(AND(L21=L23,F21&gt;F23),L21+0.1,L21))</f>
        <v>1</v>
      </c>
      <c r="O21" s="120">
        <f ca="1">IF(AND(N21=N22,F21&gt;F22),N21+0.1,IF(AND(N21=N23,F21&gt;F23),N21+0.1,N21))</f>
        <v>1</v>
      </c>
      <c r="P21" s="121">
        <f ca="1">RANK(O21,O21:O23,0)</f>
        <v>3</v>
      </c>
      <c r="Q21" s="46">
        <f ca="1">IF(P$19="nein",0,0.072/P21)</f>
        <v>2.3999999999999997E-2</v>
      </c>
    </row>
    <row r="22" spans="2:21" x14ac:dyDescent="0.35">
      <c r="B22" s="119" t="s">
        <v>178</v>
      </c>
      <c r="C22" s="44" t="str">
        <f>VLOOKUP(B22,'Gen-Tab_Quick'!$Q$3:$S$26,3,0)</f>
        <v>Dänemark</v>
      </c>
      <c r="F22" s="120">
        <f ca="1">SUMIF(D26:D28,C22,F26:F28)+SUMIF(E26:E28,C22,G26:G28)</f>
        <v>10</v>
      </c>
      <c r="G22" s="120">
        <f ca="1">SUMIF(D26:D28,C22,G26:G28)+SUMIF(E26:E28,C22,F26:F28)</f>
        <v>4</v>
      </c>
      <c r="H22" s="120">
        <f ca="1">F22-G22</f>
        <v>6</v>
      </c>
      <c r="I22" s="120">
        <f ca="1">SUMIF(D26:D28,C22,I26:I28)+SUMIF(E26:E28,C22,J26:J28)</f>
        <v>6</v>
      </c>
      <c r="J22" s="121">
        <f ca="1">RANK(I22,I21:I23,0)</f>
        <v>1</v>
      </c>
      <c r="K22" s="120">
        <f ca="1">IF(AND(I22=I23,H22&gt;H23),I22+0.1,IF(AND(I22=I21,H22&gt;H21),I22+0.1,I22))</f>
        <v>6</v>
      </c>
      <c r="L22" s="120">
        <f ca="1">IF(AND(K22=K23,H22&gt;H23),K22+0.1,IF(AND(K22=K21,H22&gt;H21),K22+0.1,K22))</f>
        <v>6</v>
      </c>
      <c r="M22" s="121">
        <f ca="1">RANK(L22,L21:L23,0)</f>
        <v>1</v>
      </c>
      <c r="N22" s="120">
        <f ca="1">IF(AND(L22=L23,F22&gt;F23),L22+0.1,IF(AND(L22=L21,F22&gt;F21),L22+0.1,L22))</f>
        <v>6</v>
      </c>
      <c r="O22" s="120">
        <f ca="1">IF(AND(N22=N23,F22&gt;F23),N22+0.1,IF(AND(N22=N21,F22&gt;F21),N22+0.1,N22))</f>
        <v>6</v>
      </c>
      <c r="P22" s="121">
        <f ca="1">RANK(O22,O21:O23,0)</f>
        <v>1</v>
      </c>
      <c r="Q22" s="46">
        <f ca="1">IF(P$19="nein",0,0.072/P22)</f>
        <v>7.1999999999999995E-2</v>
      </c>
    </row>
    <row r="23" spans="2:21" x14ac:dyDescent="0.35">
      <c r="B23" s="119" t="s">
        <v>180</v>
      </c>
      <c r="C23" s="44" t="str">
        <f>VLOOKUP(B23,'Gen-Tab_Quick'!$Q$3:$S$26,3,0)</f>
        <v>England</v>
      </c>
      <c r="F23" s="120">
        <f ca="1">SUMIF(D26:D28,C23,F26:F28)+SUMIF(E26:E28,C23,G26:G28)</f>
        <v>5</v>
      </c>
      <c r="G23" s="120">
        <f ca="1">SUMIF(D26:D28,C23,G26:G28)+SUMIF(E26:E28,C23,F26:F28)</f>
        <v>7</v>
      </c>
      <c r="H23" s="120">
        <f ca="1">F23-G23</f>
        <v>-2</v>
      </c>
      <c r="I23" s="120">
        <f ca="1">SUMIF(D26:D28,C23,I26:I28)+SUMIF(E26:E28,C23,J26:J28)</f>
        <v>1</v>
      </c>
      <c r="J23" s="121">
        <f ca="1">RANK(I23,I21:I23,0)</f>
        <v>2</v>
      </c>
      <c r="K23" s="120">
        <f ca="1">IF(AND(I23=I21,H23&gt;H21),I23+0.1,IF(AND(I23=I22,H23&gt;H22),I23+0.1,I23))</f>
        <v>1.1000000000000001</v>
      </c>
      <c r="L23" s="120">
        <f ca="1">IF(AND(K23=K22,H23&gt;H22),K23+0.1,IF(AND(K23=K21,H23&gt;H21),K23+0.1,K23))</f>
        <v>1.1000000000000001</v>
      </c>
      <c r="M23" s="121">
        <f ca="1">RANK(L23,L21:L23,0)</f>
        <v>2</v>
      </c>
      <c r="N23" s="120">
        <f ca="1">IF(AND(L23=L21,F23&gt;F21),L23+0.1,IF(AND(L23=L22,F23&gt;F22),L23+0.1,L23))</f>
        <v>1.1000000000000001</v>
      </c>
      <c r="O23" s="120">
        <f ca="1">IF(AND(N23=N22,F23&gt;F22),N23+0.1,IF(AND(N23=N21,F23&gt;F21),N23+0.1,N23))</f>
        <v>1.1000000000000001</v>
      </c>
      <c r="P23" s="122">
        <f ca="1">RANK(O23,O21:O23,0)</f>
        <v>2</v>
      </c>
      <c r="Q23" s="46">
        <f ca="1">IF(P$19="nein",0,0.072/P23)</f>
        <v>3.5999999999999997E-2</v>
      </c>
    </row>
    <row r="24" spans="2:21" x14ac:dyDescent="0.35">
      <c r="B24" s="119" t="s">
        <v>179</v>
      </c>
      <c r="C24" s="44" t="str">
        <f>VLOOKUP(B24,'Gen-Tab_Quick'!$Q$3:$S$26,3,0)</f>
        <v>Serbien</v>
      </c>
      <c r="F24" s="120"/>
      <c r="G24" s="120"/>
      <c r="H24" s="120"/>
      <c r="I24" s="120"/>
      <c r="J24" s="121"/>
      <c r="K24" s="120"/>
      <c r="L24" s="120"/>
      <c r="M24" s="121"/>
      <c r="N24" s="120"/>
      <c r="O24" s="120"/>
      <c r="P24" s="121"/>
      <c r="Q24" s="46">
        <v>0</v>
      </c>
    </row>
    <row r="25" spans="2:21" x14ac:dyDescent="0.35">
      <c r="P25" s="120">
        <f ca="1">SUM(P21:P23)</f>
        <v>6</v>
      </c>
    </row>
    <row r="26" spans="2:21" x14ac:dyDescent="0.35">
      <c r="B26" s="119" t="s">
        <v>341</v>
      </c>
      <c r="C26" s="46">
        <f>VLOOKUP(B26,'Gen-Tab_Quick'!$F$3:$G$38,2,0)</f>
        <v>5</v>
      </c>
      <c r="D26" s="44" t="str">
        <f>VLOOKUP(C26,'Gen-Tab_Quick'!$G$3:$I$55,2,0)</f>
        <v>Slowenien</v>
      </c>
      <c r="E26" s="44" t="str">
        <f>VLOOKUP(C26,'Gen-Tab_Quick'!$G$3:$I$55,3,0)</f>
        <v>Dänemark</v>
      </c>
      <c r="F26" s="44">
        <f ca="1">IF(U26=0,0,VLOOKUP(C26,Quicktipp!$B$2:$I$48,6,0))</f>
        <v>1</v>
      </c>
      <c r="G26" s="44">
        <f ca="1">IF(U26=0,0,VLOOKUP(C26,Quicktipp!$B$2:$I$48,8,0))</f>
        <v>5</v>
      </c>
      <c r="I26" s="44">
        <f ca="1">IF(U26=0,0,IF(F26&gt;G26,3,IF(F26=G26,1,0)))</f>
        <v>0</v>
      </c>
      <c r="J26" s="44">
        <f ca="1">IF(U26=0,0,IF(G26&gt;F26,3,IF(G26=F26,1,0)))</f>
        <v>3</v>
      </c>
      <c r="U26" s="44">
        <f ca="1">VLOOKUP(C26,Quicktipp!$B$3:$L$48,11,0)</f>
        <v>34</v>
      </c>
    </row>
    <row r="27" spans="2:21" x14ac:dyDescent="0.35">
      <c r="B27" s="119" t="s">
        <v>346</v>
      </c>
      <c r="C27" s="46">
        <f>VLOOKUP(B27,'Gen-Tab_Quick'!$F$3:$G$38,2,0)</f>
        <v>29</v>
      </c>
      <c r="D27" s="44" t="str">
        <f>VLOOKUP(C27,'Gen-Tab_Quick'!$G$3:$I$55,2,0)</f>
        <v>England</v>
      </c>
      <c r="E27" s="44" t="str">
        <f>VLOOKUP(C27,'Gen-Tab_Quick'!$G$3:$I$55,3,0)</f>
        <v>Slowenien</v>
      </c>
      <c r="F27" s="44">
        <f ca="1">IF(U27=0,0,VLOOKUP(C27,Quicktipp!$B$2:$I$48,6,0))</f>
        <v>2</v>
      </c>
      <c r="G27" s="44">
        <f ca="1">IF(U27=0,0,VLOOKUP(C27,Quicktipp!$B$2:$I$48,8,0))</f>
        <v>2</v>
      </c>
      <c r="I27" s="44">
        <f ca="1">IF(U27=0,0,IF(F27&gt;G27,3,IF(F27=G27,1,0)))</f>
        <v>1</v>
      </c>
      <c r="J27" s="44">
        <f ca="1">IF(U27=0,0,IF(G27&gt;F27,3,IF(G27=F27,1,0)))</f>
        <v>1</v>
      </c>
      <c r="U27" s="44">
        <f ca="1">VLOOKUP(C27,Quicktipp!$B$3:$L$48,11,0)</f>
        <v>9</v>
      </c>
    </row>
    <row r="28" spans="2:21" x14ac:dyDescent="0.35">
      <c r="B28" s="119" t="s">
        <v>347</v>
      </c>
      <c r="C28" s="46">
        <f>VLOOKUP(B28,'Gen-Tab_Quick'!$F$3:$G$38,2,0)</f>
        <v>18</v>
      </c>
      <c r="D28" s="44" t="str">
        <f>VLOOKUP(C28,'Gen-Tab_Quick'!$G$3:$I$55,2,0)</f>
        <v>Dänemark</v>
      </c>
      <c r="E28" s="44" t="str">
        <f>VLOOKUP(C28,'Gen-Tab_Quick'!$G$3:$I$55,3,0)</f>
        <v>England</v>
      </c>
      <c r="F28" s="44">
        <f ca="1">IF(U28=0,0,VLOOKUP(C28,Quicktipp!$B$2:$I$48,6,0))</f>
        <v>5</v>
      </c>
      <c r="G28" s="44">
        <f ca="1">IF(U28=0,0,VLOOKUP(C28,Quicktipp!$B$2:$I$48,8,0))</f>
        <v>3</v>
      </c>
      <c r="I28" s="44">
        <f ca="1">IF(U28=0,0,IF(F28&gt;G28,3,IF(F28=G28,1,0)))</f>
        <v>3</v>
      </c>
      <c r="J28" s="44">
        <f ca="1">IF(U28=0,0,IF(G28&gt;F28,3,IF(G28=F28,1,0)))</f>
        <v>0</v>
      </c>
      <c r="U28" s="44">
        <f ca="1">VLOOKUP(C28,Quicktipp!$B$3:$L$48,11,0)</f>
        <v>29</v>
      </c>
    </row>
    <row r="34" spans="2:21" x14ac:dyDescent="0.35">
      <c r="B34" s="44" t="s">
        <v>348</v>
      </c>
      <c r="C34" s="44" t="s">
        <v>349</v>
      </c>
      <c r="P34" s="115" t="str">
        <f ca="1">IF(P40=3,"nein","ja")</f>
        <v>ja</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177</v>
      </c>
      <c r="C36" s="44" t="str">
        <f>VLOOKUP(B36,'Gen-Tab_Quick'!$Q$3:$S$26,3,0)</f>
        <v>Slowenien</v>
      </c>
      <c r="F36" s="120">
        <f ca="1">SUMIF(D41:D43,C36,F41:F43)+SUMIF(E41:E43,C36,G41:G43)</f>
        <v>3</v>
      </c>
      <c r="G36" s="120">
        <f ca="1">SUMIF(D41:D43,C36,G41:G43)+SUMIF(E41:E43,C36,F41:F43)</f>
        <v>3</v>
      </c>
      <c r="H36" s="120">
        <f ca="1">F36-G36</f>
        <v>0</v>
      </c>
      <c r="I36" s="120">
        <f ca="1">SUMIF(D41:D43,C36,I41:I43)+SUMIF(E41:E43,C36,J41:J43)</f>
        <v>2</v>
      </c>
      <c r="J36" s="121">
        <f ca="1">RANK(I36,I36:I38,0)</f>
        <v>2</v>
      </c>
      <c r="K36" s="120">
        <f ca="1">IF(AND(I36=I37,H36&gt;H37),I36+0.1,IF(AND(I36=I38,H36&gt;H38),I36+0.1,I36))</f>
        <v>2</v>
      </c>
      <c r="L36" s="120">
        <f ca="1">IF(AND(K36=K37,H36&gt;H37),K36+0.1,IF(AND(K36=K38,H36&gt;H38),K36+0.1,K36))</f>
        <v>2</v>
      </c>
      <c r="M36" s="121">
        <f ca="1">RANK(L36,L36:L38,0)</f>
        <v>2</v>
      </c>
      <c r="N36" s="120">
        <f ca="1">IF(AND(L36=L37,F36&gt;F37),L36+0.1,IF(AND(L36=L38,F36&gt;F38),L36+0.1,L36))</f>
        <v>2</v>
      </c>
      <c r="O36" s="120">
        <f ca="1">IF(AND(N36=N37,F36&gt;F37),N36+0.1,IF(AND(N36=N38,F36&gt;F38),N36+0.1,N36))</f>
        <v>2</v>
      </c>
      <c r="P36" s="121">
        <f ca="1">RANK(O36,O36:O38,0)</f>
        <v>2</v>
      </c>
      <c r="Q36" s="46">
        <f ca="1">IF(P$34="nein",0,0.072/P36)</f>
        <v>3.5999999999999997E-2</v>
      </c>
    </row>
    <row r="37" spans="2:21" x14ac:dyDescent="0.35">
      <c r="B37" s="119" t="s">
        <v>179</v>
      </c>
      <c r="C37" s="44" t="str">
        <f>VLOOKUP(B37,'Gen-Tab_Quick'!$Q$3:$S$26,3,0)</f>
        <v>Serbien</v>
      </c>
      <c r="F37" s="120">
        <f ca="1">SUMIF(D41:D43,C37,F41:F43)+SUMIF(E41:E43,C37,G41:G43)</f>
        <v>5</v>
      </c>
      <c r="G37" s="120">
        <f ca="1">SUMIF(D41:D43,C37,G41:G43)+SUMIF(E41:E43,C37,F41:F43)</f>
        <v>6</v>
      </c>
      <c r="H37" s="120">
        <f ca="1">F37-G37</f>
        <v>-1</v>
      </c>
      <c r="I37" s="120">
        <f ca="1">SUMIF(D41:D43,C37,I41:I43)+SUMIF(E41:E43,C37,J41:J43)</f>
        <v>1</v>
      </c>
      <c r="J37" s="121">
        <f ca="1">RANK(I37,I36:I38,0)</f>
        <v>3</v>
      </c>
      <c r="K37" s="120">
        <f ca="1">IF(AND(I37=I38,H37&gt;H38),I37+0.1,IF(AND(I37=I36,H37&gt;H36),I37+0.1,I37))</f>
        <v>1</v>
      </c>
      <c r="L37" s="120">
        <f ca="1">IF(AND(K37=K38,H37&gt;H38),K37+0.1,IF(AND(K37=K36,H37&gt;H36),K37+0.1,K37))</f>
        <v>1</v>
      </c>
      <c r="M37" s="121">
        <f ca="1">RANK(L37,L36:L38,0)</f>
        <v>3</v>
      </c>
      <c r="N37" s="120">
        <f ca="1">IF(AND(L37=L38,F37&gt;F38),L37+0.1,IF(AND(L37=L36,F37&gt;F36),L37+0.1,L37))</f>
        <v>1</v>
      </c>
      <c r="O37" s="120">
        <f ca="1">IF(AND(N37=N38,F37&gt;F38),N37+0.1,IF(AND(N37=N36,F37&gt;F36),N37+0.1,N37))</f>
        <v>1</v>
      </c>
      <c r="P37" s="121">
        <f ca="1">RANK(O37,O36:O38,0)</f>
        <v>3</v>
      </c>
      <c r="Q37" s="46">
        <f ca="1">IF(P$34="nein",0,0.072/P37)</f>
        <v>2.3999999999999997E-2</v>
      </c>
    </row>
    <row r="38" spans="2:21" x14ac:dyDescent="0.35">
      <c r="B38" s="119" t="s">
        <v>180</v>
      </c>
      <c r="C38" s="44" t="str">
        <f>VLOOKUP(B38,'Gen-Tab_Quick'!$Q$3:$S$26,3,0)</f>
        <v>England</v>
      </c>
      <c r="F38" s="120">
        <f ca="1">SUMIF(D41:D43,C38,F41:F43)+SUMIF(E41:E43,C38,G41:G43)</f>
        <v>7</v>
      </c>
      <c r="G38" s="120">
        <f ca="1">SUMIF(D41:D43,C38,G41:G43)+SUMIF(E41:E43,C38,F41:F43)</f>
        <v>6</v>
      </c>
      <c r="H38" s="120">
        <f ca="1">F38-G38</f>
        <v>1</v>
      </c>
      <c r="I38" s="120">
        <f ca="1">SUMIF(D41:D43,C38,I41:I43)+SUMIF(E41:E43,C38,J41:J43)</f>
        <v>4</v>
      </c>
      <c r="J38" s="121">
        <f ca="1">RANK(I38,I36:I38,0)</f>
        <v>1</v>
      </c>
      <c r="K38" s="120">
        <f ca="1">IF(AND(I38=I36,H38&gt;H36),I38+0.1,IF(AND(I38=I37,H38&gt;H37),I38+0.1,I38))</f>
        <v>4</v>
      </c>
      <c r="L38" s="120">
        <f ca="1">IF(AND(K38=K37,H38&gt;H37),K38+0.1,IF(AND(K38=K36,H38&gt;H36),K38+0.1,K38))</f>
        <v>4</v>
      </c>
      <c r="M38" s="121">
        <f ca="1">RANK(L38,L36:L38,0)</f>
        <v>1</v>
      </c>
      <c r="N38" s="120">
        <f ca="1">IF(AND(L38=L36,F38&gt;F36),L38+0.1,IF(AND(L38=L37,F38&gt;F37),L38+0.1,L38))</f>
        <v>4</v>
      </c>
      <c r="O38" s="120">
        <f ca="1">IF(AND(N38=N37,F38&gt;F37),N38+0.1,IF(AND(N38=N36,F38&gt;F36),N38+0.1,N38))</f>
        <v>4</v>
      </c>
      <c r="P38" s="122">
        <f ca="1">RANK(O38,O36:O38,0)</f>
        <v>1</v>
      </c>
      <c r="Q38" s="46">
        <f ca="1">IF(P$34="nein",0,0.072/P38)</f>
        <v>7.1999999999999995E-2</v>
      </c>
    </row>
    <row r="39" spans="2:21" x14ac:dyDescent="0.35">
      <c r="B39" s="119" t="s">
        <v>178</v>
      </c>
      <c r="C39" s="44" t="str">
        <f>VLOOKUP(B39,'Gen-Tab_Quick'!$Q$3:$S$26,3,0)</f>
        <v>Dänemark</v>
      </c>
      <c r="F39" s="120"/>
      <c r="G39" s="120"/>
      <c r="H39" s="120"/>
      <c r="I39" s="120"/>
      <c r="J39" s="121"/>
      <c r="K39" s="120"/>
      <c r="L39" s="120"/>
      <c r="M39" s="121"/>
      <c r="N39" s="120"/>
      <c r="O39" s="120"/>
      <c r="P39" s="121"/>
      <c r="Q39" s="46">
        <v>0</v>
      </c>
    </row>
    <row r="40" spans="2:21" x14ac:dyDescent="0.35">
      <c r="P40" s="120">
        <f ca="1">SUM(P36:P38)</f>
        <v>6</v>
      </c>
    </row>
    <row r="41" spans="2:21" x14ac:dyDescent="0.35">
      <c r="B41" s="119" t="s">
        <v>342</v>
      </c>
      <c r="C41" s="46">
        <f>VLOOKUP(B41,'Gen-Tab_Quick'!$F$3:$G$38,2,0)</f>
        <v>17</v>
      </c>
      <c r="D41" s="44" t="str">
        <f>VLOOKUP(C41,'Gen-Tab_Quick'!$G$3:$I$55,2,0)</f>
        <v>Slowenien</v>
      </c>
      <c r="E41" s="44" t="str">
        <f>VLOOKUP(C41,'Gen-Tab_Quick'!$G$3:$I$55,3,0)</f>
        <v>Serbien</v>
      </c>
      <c r="F41" s="44">
        <f ca="1">IF(U41=0,0,VLOOKUP(C41,Quicktipp!$B$2:$I$48,6,0))</f>
        <v>1</v>
      </c>
      <c r="G41" s="44">
        <f ca="1">IF(U41=0,0,VLOOKUP(C41,Quicktipp!$B$2:$I$48,8,0))</f>
        <v>1</v>
      </c>
      <c r="I41" s="44">
        <f ca="1">IF(U41=0,0,IF(F41&gt;G41,3,IF(F41=G41,1,0)))</f>
        <v>1</v>
      </c>
      <c r="J41" s="44">
        <f ca="1">IF(U41=0,0,IF(G41&gt;F41,3,IF(G41=F41,1,0)))</f>
        <v>1</v>
      </c>
      <c r="U41" s="44">
        <f ca="1">VLOOKUP(C41,Quicktipp!$B$3:$L$48,11,0)</f>
        <v>4</v>
      </c>
    </row>
    <row r="42" spans="2:21" x14ac:dyDescent="0.35">
      <c r="B42" s="119" t="s">
        <v>346</v>
      </c>
      <c r="C42" s="46">
        <f>VLOOKUP(B42,'Gen-Tab_Quick'!$F$3:$G$38,2,0)</f>
        <v>29</v>
      </c>
      <c r="D42" s="44" t="str">
        <f>VLOOKUP(C42,'Gen-Tab_Quick'!$G$3:$I$55,2,0)</f>
        <v>England</v>
      </c>
      <c r="E42" s="44" t="str">
        <f>VLOOKUP(C42,'Gen-Tab_Quick'!$G$3:$I$55,3,0)</f>
        <v>Slowenien</v>
      </c>
      <c r="F42" s="44">
        <f ca="1">IF(U42=0,0,VLOOKUP(C42,Quicktipp!$B$2:$I$48,6,0))</f>
        <v>2</v>
      </c>
      <c r="G42" s="44">
        <f ca="1">IF(U42=0,0,VLOOKUP(C42,Quicktipp!$B$2:$I$48,8,0))</f>
        <v>2</v>
      </c>
      <c r="I42" s="44">
        <f ca="1">IF(U42=0,0,IF(F42&gt;G42,3,IF(F42=G42,1,0)))</f>
        <v>1</v>
      </c>
      <c r="J42" s="44">
        <f ca="1">IF(U42=0,0,IF(G42&gt;F42,3,IF(G42=F42,1,0)))</f>
        <v>1</v>
      </c>
      <c r="U42" s="44">
        <f ca="1">VLOOKUP(C42,Quicktipp!$B$3:$L$48,11,0)</f>
        <v>9</v>
      </c>
    </row>
    <row r="43" spans="2:21" x14ac:dyDescent="0.35">
      <c r="B43" s="119" t="s">
        <v>350</v>
      </c>
      <c r="C43" s="46">
        <f>VLOOKUP(B43,'Gen-Tab_Quick'!$F$3:$G$38,2,0)</f>
        <v>6</v>
      </c>
      <c r="D43" s="44" t="str">
        <f>VLOOKUP(C43,'Gen-Tab_Quick'!$G$3:$I$55,2,0)</f>
        <v>Serbien</v>
      </c>
      <c r="E43" s="44" t="str">
        <f>VLOOKUP(C43,'Gen-Tab_Quick'!$G$3:$I$55,3,0)</f>
        <v>England</v>
      </c>
      <c r="F43" s="44">
        <f ca="1">IF(U43=0,0,VLOOKUP(C43,Quicktipp!$B$2:$I$48,6,0))</f>
        <v>4</v>
      </c>
      <c r="G43" s="44">
        <f ca="1">IF(U43=0,0,VLOOKUP(C43,Quicktipp!$B$2:$I$48,8,0))</f>
        <v>5</v>
      </c>
      <c r="I43" s="44">
        <f ca="1">IF(U43=0,0,IF(F43&gt;G43,3,IF(F43=G43,1,0)))</f>
        <v>0</v>
      </c>
      <c r="J43" s="44">
        <f ca="1">IF(U43=0,0,IF(G43&gt;F43,3,IF(G43=F43,1,0)))</f>
        <v>3</v>
      </c>
      <c r="U43" s="44">
        <f ca="1">VLOOKUP(C43,Quicktipp!$B$3:$L$48,11,0)</f>
        <v>31</v>
      </c>
    </row>
    <row r="49" spans="2:21" x14ac:dyDescent="0.35">
      <c r="B49" s="44" t="s">
        <v>351</v>
      </c>
      <c r="C49" s="44" t="s">
        <v>352</v>
      </c>
      <c r="P49" s="115" t="str">
        <f ca="1">IF(P55=3,"nein","ja")</f>
        <v>ja</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178</v>
      </c>
      <c r="C51" s="44" t="str">
        <f>VLOOKUP(B51,'Gen-Tab_Quick'!$Q$3:$S$26,3,0)</f>
        <v>Dänemark</v>
      </c>
      <c r="F51" s="120">
        <f ca="1">SUMIF(D56:D58,C51,F56:F58)+SUMIF(E56:E58,C51,G56:G58)</f>
        <v>10</v>
      </c>
      <c r="G51" s="120">
        <f ca="1">SUMIF(D56:D58,C51,G56:G58)+SUMIF(E56:E58,C51,F56:F58)</f>
        <v>3</v>
      </c>
      <c r="H51" s="120">
        <f ca="1">F51-G51</f>
        <v>7</v>
      </c>
      <c r="I51" s="120">
        <f ca="1">SUMIF(D56:D58,C51,I56:I58)+SUMIF(E56:E58,C51,J56:J58)</f>
        <v>6</v>
      </c>
      <c r="J51" s="121">
        <f ca="1">RANK(I51,I51:I53,0)</f>
        <v>1</v>
      </c>
      <c r="K51" s="120">
        <f ca="1">IF(AND(I51=I52,H51&gt;H52),I51+0.1,IF(AND(I51=I53,H51&gt;H53),I51+0.1,I51))</f>
        <v>6</v>
      </c>
      <c r="L51" s="120">
        <f ca="1">IF(AND(K51=K52,H51&gt;H52),K51+0.1,IF(AND(K51=K53,H51&gt;H53),K51+0.1,K51))</f>
        <v>6</v>
      </c>
      <c r="M51" s="121">
        <f ca="1">RANK(L51,L51:L53,0)</f>
        <v>1</v>
      </c>
      <c r="N51" s="120">
        <f ca="1">IF(AND(L51=L52,F51&gt;F52),L51+0.1,IF(AND(L51=L53,F51&gt;F53),L51+0.1,L51))</f>
        <v>6</v>
      </c>
      <c r="O51" s="120">
        <f ca="1">IF(AND(N51=N52,F51&gt;F52),N51+0.1,IF(AND(N51=N53,F51&gt;F53),N51+0.1,N51))</f>
        <v>6</v>
      </c>
      <c r="P51" s="121">
        <f ca="1">RANK(O51,O51:O53,0)</f>
        <v>1</v>
      </c>
      <c r="Q51" s="46">
        <f ca="1">IF(P$49="nein",0,0.072/P51)</f>
        <v>7.1999999999999995E-2</v>
      </c>
    </row>
    <row r="52" spans="2:21" x14ac:dyDescent="0.35">
      <c r="B52" s="119" t="s">
        <v>179</v>
      </c>
      <c r="C52" s="44" t="str">
        <f>VLOOKUP(B52,'Gen-Tab_Quick'!$Q$3:$S$26,3,0)</f>
        <v>Serbien</v>
      </c>
      <c r="F52" s="120">
        <f ca="1">SUMIF(D56:D58,C52,F56:F58)+SUMIF(E56:E58,C52,G56:G58)</f>
        <v>4</v>
      </c>
      <c r="G52" s="120">
        <f ca="1">SUMIF(D56:D58,C52,G56:G58)+SUMIF(E56:E58,C52,F56:F58)</f>
        <v>10</v>
      </c>
      <c r="H52" s="120">
        <f ca="1">F52-G52</f>
        <v>-6</v>
      </c>
      <c r="I52" s="120">
        <f ca="1">SUMIF(D56:D58,C52,I56:I58)+SUMIF(E56:E58,C52,J56:J58)</f>
        <v>0</v>
      </c>
      <c r="J52" s="121">
        <f ca="1">RANK(I52,I51:I53,0)</f>
        <v>3</v>
      </c>
      <c r="K52" s="120">
        <f ca="1">IF(AND(I52=I53,H52&gt;H53),I52+0.1,IF(AND(I52=I51,H52&gt;H51),I52+0.1,I52))</f>
        <v>0</v>
      </c>
      <c r="L52" s="120">
        <f ca="1">IF(AND(K52=K53,H52&gt;H53),K52+0.1,IF(AND(K52=K51,H52&gt;H51),K52+0.1,K52))</f>
        <v>0</v>
      </c>
      <c r="M52" s="121">
        <f ca="1">RANK(L52,L51:L53,0)</f>
        <v>3</v>
      </c>
      <c r="N52" s="120">
        <f ca="1">IF(AND(L52=L53,F52&gt;F53),L52+0.1,IF(AND(L52=L51,F52&gt;F51),L52+0.1,L52))</f>
        <v>0</v>
      </c>
      <c r="O52" s="120">
        <f ca="1">IF(AND(N52=N53,F52&gt;F53),N52+0.1,IF(AND(N52=N51,F52&gt;F51),N52+0.1,N52))</f>
        <v>0</v>
      </c>
      <c r="P52" s="121">
        <f ca="1">RANK(O52,O51:O53,0)</f>
        <v>3</v>
      </c>
      <c r="Q52" s="46">
        <f ca="1">IF(P$49="nein",0,0.072/P52)</f>
        <v>2.3999999999999997E-2</v>
      </c>
    </row>
    <row r="53" spans="2:21" x14ac:dyDescent="0.35">
      <c r="B53" s="119" t="s">
        <v>180</v>
      </c>
      <c r="C53" s="44" t="str">
        <f>VLOOKUP(B53,'Gen-Tab_Quick'!$Q$3:$S$26,3,0)</f>
        <v>England</v>
      </c>
      <c r="F53" s="120">
        <f ca="1">SUMIF(D56:D58,C53,F56:F58)+SUMIF(E56:E58,C53,G56:G58)</f>
        <v>8</v>
      </c>
      <c r="G53" s="120">
        <f ca="1">SUMIF(D56:D58,C53,G56:G58)+SUMIF(E56:E58,C53,F56:F58)</f>
        <v>9</v>
      </c>
      <c r="H53" s="120">
        <f ca="1">F53-G53</f>
        <v>-1</v>
      </c>
      <c r="I53" s="120">
        <f ca="1">SUMIF(D56:D58,C53,I56:I58)+SUMIF(E56:E58,C53,J56:J58)</f>
        <v>3</v>
      </c>
      <c r="J53" s="121">
        <f ca="1">RANK(I53,I51:I53,0)</f>
        <v>2</v>
      </c>
      <c r="K53" s="120">
        <f ca="1">IF(AND(I53=I51,H53&gt;H51),I53+0.1,IF(AND(I53=I52,H53&gt;H52),I53+0.1,I53))</f>
        <v>3</v>
      </c>
      <c r="L53" s="120">
        <f ca="1">IF(AND(K53=K52,H53&gt;H52),K53+0.1,IF(AND(K53=K51,H53&gt;H51),K53+0.1,K53))</f>
        <v>3</v>
      </c>
      <c r="M53" s="121">
        <f ca="1">RANK(L53,L51:L53,0)</f>
        <v>2</v>
      </c>
      <c r="N53" s="120">
        <f ca="1">IF(AND(L53=L51,F53&gt;F51),L53+0.1,IF(AND(L53=L52,F53&gt;F52),L53+0.1,L53))</f>
        <v>3</v>
      </c>
      <c r="O53" s="120">
        <f ca="1">IF(AND(N53=N52,F53&gt;F52),N53+0.1,IF(AND(N53=N51,F53&gt;F51),N53+0.1,N53))</f>
        <v>3</v>
      </c>
      <c r="P53" s="122">
        <f ca="1">RANK(O53,O51:O53,0)</f>
        <v>2</v>
      </c>
      <c r="Q53" s="46">
        <f ca="1">IF(P$49="nein",0,0.072/P53)</f>
        <v>3.5999999999999997E-2</v>
      </c>
    </row>
    <row r="54" spans="2:21" x14ac:dyDescent="0.35">
      <c r="B54" s="119" t="s">
        <v>177</v>
      </c>
      <c r="C54" s="44" t="str">
        <f>VLOOKUP(B54,'Gen-Tab_Quick'!$Q$3:$S$26,3,0)</f>
        <v>Slowenien</v>
      </c>
      <c r="F54" s="120"/>
      <c r="G54" s="120"/>
      <c r="H54" s="120"/>
      <c r="I54" s="120"/>
      <c r="J54" s="121"/>
      <c r="K54" s="120"/>
      <c r="L54" s="120"/>
      <c r="M54" s="121"/>
      <c r="N54" s="120"/>
      <c r="O54" s="120"/>
      <c r="P54" s="121"/>
      <c r="Q54" s="46">
        <v>0</v>
      </c>
    </row>
    <row r="55" spans="2:21" x14ac:dyDescent="0.35">
      <c r="N55" s="120"/>
      <c r="P55" s="120">
        <f ca="1">SUM(P51:P53)</f>
        <v>6</v>
      </c>
    </row>
    <row r="56" spans="2:21" x14ac:dyDescent="0.35">
      <c r="B56" s="119" t="s">
        <v>343</v>
      </c>
      <c r="C56" s="46">
        <f>VLOOKUP(B56,'Gen-Tab_Quick'!$F$3:$G$38,2,0)</f>
        <v>30</v>
      </c>
      <c r="D56" s="44" t="str">
        <f>VLOOKUP(C56,'Gen-Tab_Quick'!$G$3:$I$55,2,0)</f>
        <v>Dänemark</v>
      </c>
      <c r="E56" s="44" t="str">
        <f>VLOOKUP(C56,'Gen-Tab_Quick'!$G$3:$I$55,3,0)</f>
        <v>Serbien</v>
      </c>
      <c r="F56" s="44">
        <f ca="1">IF(U56=0,0,VLOOKUP(C56,Quicktipp!$B$2:$I$48,6,0))</f>
        <v>5</v>
      </c>
      <c r="G56" s="44">
        <f ca="1">IF(U56=0,0,VLOOKUP(C56,Quicktipp!$B$2:$I$48,8,0))</f>
        <v>0</v>
      </c>
      <c r="I56" s="44">
        <f ca="1">IF(U56=0,0,IF(F56&gt;G56,3,IF(F56=G56,1,0)))</f>
        <v>3</v>
      </c>
      <c r="J56" s="44">
        <f ca="1">IF(U56=0,0,IF(G56&gt;F56,3,IF(G56=F56,1,0)))</f>
        <v>0</v>
      </c>
      <c r="U56" s="44">
        <f ca="1">VLOOKUP(C56,Quicktipp!$B$3:$L$48,11,0)</f>
        <v>26</v>
      </c>
    </row>
    <row r="57" spans="2:21" x14ac:dyDescent="0.35">
      <c r="B57" s="119" t="s">
        <v>347</v>
      </c>
      <c r="C57" s="46">
        <f>VLOOKUP(B57,'Gen-Tab_Quick'!$F$3:$G$38,2,0)</f>
        <v>18</v>
      </c>
      <c r="D57" s="44" t="str">
        <f>VLOOKUP(C57,'Gen-Tab_Quick'!$G$3:$I$55,2,0)</f>
        <v>Dänemark</v>
      </c>
      <c r="E57" s="44" t="str">
        <f>VLOOKUP(C57,'Gen-Tab_Quick'!$G$3:$I$55,3,0)</f>
        <v>England</v>
      </c>
      <c r="F57" s="44">
        <f ca="1">IF(U57=0,0,VLOOKUP(C57,Quicktipp!$B$2:$I$48,6,0))</f>
        <v>5</v>
      </c>
      <c r="G57" s="44">
        <f ca="1">IF(U57=0,0,VLOOKUP(C57,Quicktipp!$B$2:$I$48,8,0))</f>
        <v>3</v>
      </c>
      <c r="I57" s="44">
        <f ca="1">IF(U57=0,0,IF(F57&gt;G57,3,IF(F57=G57,1,0)))</f>
        <v>3</v>
      </c>
      <c r="J57" s="44">
        <f ca="1">IF(U57=0,0,IF(G57&gt;F57,3,IF(G57=F57,1,0)))</f>
        <v>0</v>
      </c>
      <c r="U57" s="44">
        <f ca="1">VLOOKUP(C57,Quicktipp!$B$3:$L$48,11,0)</f>
        <v>29</v>
      </c>
    </row>
    <row r="58" spans="2:21" x14ac:dyDescent="0.35">
      <c r="B58" s="119" t="s">
        <v>350</v>
      </c>
      <c r="C58" s="46">
        <f>VLOOKUP(B58,'Gen-Tab_Quick'!$F$3:$G$38,2,0)</f>
        <v>6</v>
      </c>
      <c r="D58" s="44" t="str">
        <f>VLOOKUP(C58,'Gen-Tab_Quick'!$G$3:$I$55,2,0)</f>
        <v>Serbien</v>
      </c>
      <c r="E58" s="44" t="str">
        <f>VLOOKUP(C58,'Gen-Tab_Quick'!$G$3:$I$55,3,0)</f>
        <v>England</v>
      </c>
      <c r="F58" s="44">
        <f ca="1">IF(U58=0,0,VLOOKUP(C58,Quicktipp!$B$2:$I$48,6,0))</f>
        <v>4</v>
      </c>
      <c r="G58" s="44">
        <f ca="1">IF(U58=0,0,VLOOKUP(C58,Quicktipp!$B$2:$I$48,8,0))</f>
        <v>5</v>
      </c>
      <c r="I58" s="44">
        <f ca="1">IF(U58=0,0,IF(F58&gt;G58,3,IF(F58=G58,1,0)))</f>
        <v>0</v>
      </c>
      <c r="J58" s="44">
        <f ca="1">IF(U58=0,0,IF(G58&gt;F58,3,IF(G58=F58,1,0)))</f>
        <v>3</v>
      </c>
      <c r="U58" s="44">
        <f ca="1">VLOOKUP(C58,Quicktipp!$B$3:$L$48,11,0)</f>
        <v>31</v>
      </c>
    </row>
    <row r="64" spans="2:21" x14ac:dyDescent="0.35">
      <c r="B64" s="44" t="s">
        <v>323</v>
      </c>
    </row>
    <row r="65" spans="2:21" x14ac:dyDescent="0.35">
      <c r="P65" s="115" t="str">
        <f ca="1">IF(SUM(P66:P69)=3,"ja","nein")</f>
        <v>ja</v>
      </c>
    </row>
    <row r="66" spans="2:21" x14ac:dyDescent="0.35">
      <c r="B66" s="119" t="s">
        <v>177</v>
      </c>
      <c r="C66" s="44" t="str">
        <f>VLOOKUP(B66,'Gen-Tab_Quick'!$Q$3:$S$26,3,0)</f>
        <v>Slowenien</v>
      </c>
      <c r="F66" s="120">
        <f ca="1">SUMIF(D71,C66,F71)+SUMIF(E71,C66,G71)</f>
        <v>1</v>
      </c>
      <c r="P66" s="121">
        <f ca="1">RANK(F66,F66:F69,0)</f>
        <v>2</v>
      </c>
      <c r="Q66" s="46">
        <f ca="1">IF(AND(P65="ja",P66=1),0.0072,IF(AND(P65="ja",P66=2),0.0036,0))</f>
        <v>3.5999999999999999E-3</v>
      </c>
    </row>
    <row r="67" spans="2:21" x14ac:dyDescent="0.35">
      <c r="B67" s="119" t="s">
        <v>178</v>
      </c>
      <c r="C67" s="44" t="str">
        <f>VLOOKUP(B67,'Gen-Tab_Quick'!$Q$3:$S$26,3,0)</f>
        <v>Dänemark</v>
      </c>
      <c r="F67" s="120">
        <f ca="1">SUMIF(D71,C67,F71)+SUMIF(E71,C67,G71)</f>
        <v>5</v>
      </c>
      <c r="P67" s="121">
        <f ca="1">RANK(F67,F66:F69,0)</f>
        <v>1</v>
      </c>
      <c r="Q67" s="46">
        <f ca="1">IF(AND(P65="ja",P67=1),0.0072,IF(AND(P65="ja",P67=2),0.0036,0))</f>
        <v>7.1999999999999998E-3</v>
      </c>
    </row>
    <row r="68" spans="2:21" x14ac:dyDescent="0.35">
      <c r="B68" s="119" t="s">
        <v>179</v>
      </c>
      <c r="C68" s="44" t="str">
        <f>VLOOKUP(B68,'Gen-Tab_Quick'!$Q$3:$S$26,3,0)</f>
        <v>Serbien</v>
      </c>
      <c r="Q68" s="46">
        <v>0</v>
      </c>
    </row>
    <row r="69" spans="2:21" x14ac:dyDescent="0.35">
      <c r="B69" s="119" t="s">
        <v>180</v>
      </c>
      <c r="C69" s="44" t="str">
        <f>VLOOKUP(B69,'Gen-Tab_Quick'!$Q$3:$S$26,3,0)</f>
        <v>England</v>
      </c>
      <c r="Q69" s="46">
        <v>0</v>
      </c>
    </row>
    <row r="70" spans="2:21" x14ac:dyDescent="0.35">
      <c r="B70" s="46"/>
    </row>
    <row r="71" spans="2:21" x14ac:dyDescent="0.35">
      <c r="B71" s="119" t="s">
        <v>341</v>
      </c>
      <c r="C71" s="46">
        <f>VLOOKUP(B71,'Gen-Tab_Quick'!$F$3:$G$38,2,0)</f>
        <v>5</v>
      </c>
      <c r="D71" s="44" t="str">
        <f>VLOOKUP(C71,'Gen-Tab_Quick'!$G$3:$I$55,2,0)</f>
        <v>Slowenien</v>
      </c>
      <c r="E71" s="44" t="str">
        <f>VLOOKUP(C71,'Gen-Tab_Quick'!$G$3:$I$55,3,0)</f>
        <v>Dänemark</v>
      </c>
      <c r="F71" s="44">
        <f ca="1">IF(U71=0,0,VLOOKUP(C71,Quicktipp!$B$2:$I$48,6,0))</f>
        <v>1</v>
      </c>
      <c r="G71" s="44">
        <f ca="1">IF(U71=0,0,VLOOKUP(C71,Quicktipp!$B$2:$I$48,8,0))</f>
        <v>5</v>
      </c>
      <c r="R71" s="46"/>
      <c r="U71" s="44">
        <f ca="1">VLOOKUP(C71,Quicktipp!$B$3:$L$48,11,0)</f>
        <v>34</v>
      </c>
    </row>
    <row r="72" spans="2:21" x14ac:dyDescent="0.35">
      <c r="B72" s="46"/>
    </row>
    <row r="73" spans="2:21" x14ac:dyDescent="0.35">
      <c r="B73" s="46"/>
      <c r="P73" s="115" t="str">
        <f ca="1">IF(SUM(P74:P77)=3,"ja","nein")</f>
        <v>nein</v>
      </c>
    </row>
    <row r="74" spans="2:21" x14ac:dyDescent="0.35">
      <c r="B74" s="119" t="s">
        <v>177</v>
      </c>
      <c r="C74" s="44" t="str">
        <f>VLOOKUP(B74,'Gen-Tab_Quick'!$Q$3:$S$26,3,0)</f>
        <v>Slowenien</v>
      </c>
      <c r="F74" s="120">
        <f ca="1">SUMIF(D79,C74,F79)+SUMIF(E79,C74,G79)</f>
        <v>1</v>
      </c>
      <c r="P74" s="121">
        <f ca="1">RANK(F74,F74:F77,0)</f>
        <v>1</v>
      </c>
      <c r="Q74" s="46">
        <f ca="1">IF(AND(P73="ja",P74=1),0.0072,IF(AND(P73="ja",P74=2),0.0036,0))</f>
        <v>0</v>
      </c>
    </row>
    <row r="75" spans="2:21" x14ac:dyDescent="0.35">
      <c r="B75" s="119" t="s">
        <v>178</v>
      </c>
      <c r="C75" s="44" t="str">
        <f>VLOOKUP(B75,'Gen-Tab_Quick'!$Q$3:$S$26,3,0)</f>
        <v>Dänemark</v>
      </c>
      <c r="Q75" s="46">
        <v>0</v>
      </c>
    </row>
    <row r="76" spans="2:21" x14ac:dyDescent="0.35">
      <c r="B76" s="119" t="s">
        <v>179</v>
      </c>
      <c r="C76" s="44" t="str">
        <f>VLOOKUP(B76,'Gen-Tab_Quick'!$Q$3:$S$26,3,0)</f>
        <v>Serbien</v>
      </c>
      <c r="F76" s="120">
        <f ca="1">SUMIF(D79,C76,F79)+SUMIF(E79,C76,G79)</f>
        <v>1</v>
      </c>
      <c r="P76" s="121">
        <f ca="1">RANK(F76,F74:F77,0)</f>
        <v>1</v>
      </c>
      <c r="Q76" s="46">
        <f ca="1">IF(AND(P73="ja",P76=1),0.0072,IF(AND(P73="ja",P76=2),0.0036,0))</f>
        <v>0</v>
      </c>
    </row>
    <row r="77" spans="2:21" x14ac:dyDescent="0.35">
      <c r="B77" s="119" t="s">
        <v>180</v>
      </c>
      <c r="C77" s="44" t="str">
        <f>VLOOKUP(B77,'Gen-Tab_Quick'!$Q$3:$S$26,3,0)</f>
        <v>England</v>
      </c>
      <c r="Q77" s="46">
        <v>0</v>
      </c>
    </row>
    <row r="78" spans="2:21" x14ac:dyDescent="0.35">
      <c r="B78" s="46"/>
    </row>
    <row r="79" spans="2:21" x14ac:dyDescent="0.35">
      <c r="B79" s="119" t="s">
        <v>342</v>
      </c>
      <c r="C79" s="46">
        <f>VLOOKUP(B79,'Gen-Tab_Quick'!$F$3:$G$38,2,0)</f>
        <v>17</v>
      </c>
      <c r="D79" s="44" t="str">
        <f>VLOOKUP(C79,'Gen-Tab_Quick'!$G$3:$I$55,2,0)</f>
        <v>Slowenien</v>
      </c>
      <c r="E79" s="44" t="str">
        <f>VLOOKUP(C79,'Gen-Tab_Quick'!$G$3:$I$55,3,0)</f>
        <v>Serbien</v>
      </c>
      <c r="F79" s="44">
        <f ca="1">IF(U79=0,0,VLOOKUP(C79,Quicktipp!$B$2:$I$48,6,0))</f>
        <v>1</v>
      </c>
      <c r="G79" s="44">
        <f ca="1">IF(U79=0,0,VLOOKUP(C79,Quicktipp!$B$2:$I$48,8,0))</f>
        <v>1</v>
      </c>
      <c r="R79" s="46"/>
      <c r="U79" s="44">
        <f ca="1">VLOOKUP(C79,Quicktipp!$B$3:$L$48,11,0)</f>
        <v>4</v>
      </c>
    </row>
    <row r="80" spans="2:21" x14ac:dyDescent="0.35">
      <c r="B80" s="46"/>
    </row>
    <row r="81" spans="2:21" x14ac:dyDescent="0.35">
      <c r="B81" s="46"/>
      <c r="P81" s="115" t="str">
        <f ca="1">IF(SUM(P82:P85)=3,"ja","nein")</f>
        <v>nein</v>
      </c>
    </row>
    <row r="82" spans="2:21" x14ac:dyDescent="0.35">
      <c r="B82" s="119" t="s">
        <v>177</v>
      </c>
      <c r="C82" s="44" t="str">
        <f>VLOOKUP(B82,'Gen-Tab_Quick'!$Q$3:$S$26,3,0)</f>
        <v>Slowenien</v>
      </c>
      <c r="F82" s="120">
        <f ca="1">SUMIF(D87,C82,F87)+SUMIF(E87,C82,G87)</f>
        <v>2</v>
      </c>
      <c r="P82" s="121">
        <f ca="1">RANK(F82,F82:F85,0)</f>
        <v>1</v>
      </c>
      <c r="Q82" s="46">
        <f ca="1">IF(AND(P81="ja",P82=1),0.0072,IF(AND(P81="ja",P82=2),0.0036,0))</f>
        <v>0</v>
      </c>
    </row>
    <row r="83" spans="2:21" x14ac:dyDescent="0.35">
      <c r="B83" s="119" t="s">
        <v>178</v>
      </c>
      <c r="C83" s="44" t="str">
        <f>VLOOKUP(B83,'Gen-Tab_Quick'!$Q$3:$S$26,3,0)</f>
        <v>Dänemark</v>
      </c>
      <c r="Q83" s="46">
        <v>0</v>
      </c>
    </row>
    <row r="84" spans="2:21" x14ac:dyDescent="0.35">
      <c r="B84" s="119" t="s">
        <v>179</v>
      </c>
      <c r="C84" s="44" t="str">
        <f>VLOOKUP(B84,'Gen-Tab_Quick'!$Q$3:$S$26,3,0)</f>
        <v>Serbien</v>
      </c>
      <c r="Q84" s="46">
        <v>0</v>
      </c>
    </row>
    <row r="85" spans="2:21" x14ac:dyDescent="0.35">
      <c r="B85" s="119" t="s">
        <v>180</v>
      </c>
      <c r="C85" s="44" t="str">
        <f>VLOOKUP(B85,'Gen-Tab_Quick'!$Q$3:$S$26,3,0)</f>
        <v>England</v>
      </c>
      <c r="F85" s="120">
        <f ca="1">SUMIF(D87,C85,F87)+SUMIF(E87,C85,G87)</f>
        <v>2</v>
      </c>
      <c r="P85" s="121">
        <f ca="1">RANK(F85,F82:F85,0)</f>
        <v>1</v>
      </c>
      <c r="Q85" s="46">
        <f ca="1">IF(AND(P81="ja",P85=1),0.0072,IF(AND(P81="ja",P85=2),0.0036,0))</f>
        <v>0</v>
      </c>
    </row>
    <row r="86" spans="2:21" x14ac:dyDescent="0.35">
      <c r="B86" s="46"/>
    </row>
    <row r="87" spans="2:21" x14ac:dyDescent="0.35">
      <c r="B87" s="119" t="s">
        <v>346</v>
      </c>
      <c r="C87" s="46">
        <f>VLOOKUP(B87,'Gen-Tab_Quick'!$F$3:$G$38,2,0)</f>
        <v>29</v>
      </c>
      <c r="D87" s="44" t="str">
        <f>VLOOKUP(C87,'Gen-Tab_Quick'!$G$3:$I$55,2,0)</f>
        <v>England</v>
      </c>
      <c r="E87" s="44" t="str">
        <f>VLOOKUP(C87,'Gen-Tab_Quick'!$G$3:$I$55,3,0)</f>
        <v>Slowenien</v>
      </c>
      <c r="F87" s="44">
        <f ca="1">IF(U87=0,0,VLOOKUP(C87,Quicktipp!$B$2:$I$48,6,0))</f>
        <v>2</v>
      </c>
      <c r="G87" s="44">
        <f ca="1">IF(U87=0,0,VLOOKUP(C87,Quicktipp!$B$2:$I$48,8,0))</f>
        <v>2</v>
      </c>
      <c r="R87" s="46"/>
      <c r="U87" s="44">
        <f ca="1">VLOOKUP(C87,Quicktipp!$B$3:$L$48,11,0)</f>
        <v>9</v>
      </c>
    </row>
    <row r="88" spans="2:21" x14ac:dyDescent="0.35">
      <c r="B88" s="46"/>
    </row>
    <row r="89" spans="2:21" x14ac:dyDescent="0.35">
      <c r="B89" s="46"/>
      <c r="P89" s="115" t="str">
        <f ca="1">IF(SUM(P90:P93)=3,"ja","nein")</f>
        <v>ja</v>
      </c>
    </row>
    <row r="90" spans="2:21" x14ac:dyDescent="0.35">
      <c r="B90" s="119" t="s">
        <v>177</v>
      </c>
      <c r="C90" s="44" t="str">
        <f>VLOOKUP(B90,'Gen-Tab_Quick'!$Q$3:$S$26,3,0)</f>
        <v>Slowenien</v>
      </c>
      <c r="Q90" s="46">
        <v>0</v>
      </c>
    </row>
    <row r="91" spans="2:21" x14ac:dyDescent="0.35">
      <c r="B91" s="119" t="s">
        <v>178</v>
      </c>
      <c r="C91" s="44" t="str">
        <f>VLOOKUP(B91,'Gen-Tab_Quick'!$Q$3:$S$26,3,0)</f>
        <v>Dänemark</v>
      </c>
      <c r="F91" s="120">
        <f ca="1">SUMIF(D95,C91,F95)+SUMIF(E95,C91,G95)</f>
        <v>5</v>
      </c>
      <c r="P91" s="121">
        <f ca="1">RANK(F91,F90:F93,0)</f>
        <v>1</v>
      </c>
      <c r="Q91" s="46">
        <f ca="1">IF(AND(P89="ja",P91=1),0.0072,IF(AND(P89="ja",P91=2),0.0036,0))</f>
        <v>7.1999999999999998E-3</v>
      </c>
    </row>
    <row r="92" spans="2:21" x14ac:dyDescent="0.35">
      <c r="B92" s="119" t="s">
        <v>179</v>
      </c>
      <c r="C92" s="44" t="str">
        <f>VLOOKUP(B92,'Gen-Tab_Quick'!$Q$3:$S$26,3,0)</f>
        <v>Serbien</v>
      </c>
      <c r="F92" s="120">
        <f ca="1">SUMIF(D95,C92,F95)+SUMIF(E95,C92,G95)</f>
        <v>0</v>
      </c>
      <c r="P92" s="121">
        <f ca="1">RANK(F92,F90:F93,0)</f>
        <v>2</v>
      </c>
      <c r="Q92" s="46">
        <f ca="1">IF(AND(P89="ja",P92=1),0.0072,IF(AND(P89="ja",P92=2),0.0036,0))</f>
        <v>3.5999999999999999E-3</v>
      </c>
    </row>
    <row r="93" spans="2:21" x14ac:dyDescent="0.35">
      <c r="B93" s="119" t="s">
        <v>180</v>
      </c>
      <c r="C93" s="44" t="str">
        <f>VLOOKUP(B93,'Gen-Tab_Quick'!$Q$3:$S$26,3,0)</f>
        <v>England</v>
      </c>
      <c r="Q93" s="46">
        <v>0</v>
      </c>
    </row>
    <row r="94" spans="2:21" x14ac:dyDescent="0.35">
      <c r="B94" s="46"/>
    </row>
    <row r="95" spans="2:21" x14ac:dyDescent="0.35">
      <c r="B95" s="119" t="s">
        <v>343</v>
      </c>
      <c r="C95" s="46">
        <f>VLOOKUP(B95,'Gen-Tab_Quick'!$F$3:$G$38,2,0)</f>
        <v>30</v>
      </c>
      <c r="D95" s="44" t="str">
        <f>VLOOKUP(C95,'Gen-Tab_Quick'!$G$3:$I$55,2,0)</f>
        <v>Dänemark</v>
      </c>
      <c r="E95" s="44" t="str">
        <f>VLOOKUP(C95,'Gen-Tab_Quick'!$G$3:$I$55,3,0)</f>
        <v>Serbien</v>
      </c>
      <c r="F95" s="44">
        <f ca="1">IF(U95=0,0,VLOOKUP(C95,Quicktipp!$B$2:$I$48,6,0))</f>
        <v>5</v>
      </c>
      <c r="G95" s="44">
        <f ca="1">IF(U95=0,0,VLOOKUP(C95,Quicktipp!$B$2:$I$48,8,0))</f>
        <v>0</v>
      </c>
      <c r="R95" s="46"/>
      <c r="U95" s="44">
        <f ca="1">VLOOKUP(C95,Quicktipp!$B$3:$L$48,11,0)</f>
        <v>26</v>
      </c>
    </row>
    <row r="96" spans="2:21" x14ac:dyDescent="0.35">
      <c r="B96" s="46"/>
    </row>
    <row r="97" spans="2:21" x14ac:dyDescent="0.35">
      <c r="B97" s="46"/>
      <c r="P97" s="115" t="str">
        <f ca="1">IF(SUM(P98:P101)=3,"ja","nein")</f>
        <v>ja</v>
      </c>
    </row>
    <row r="98" spans="2:21" x14ac:dyDescent="0.35">
      <c r="B98" s="119" t="s">
        <v>177</v>
      </c>
      <c r="C98" s="44" t="str">
        <f>VLOOKUP(B98,'Gen-Tab_Quick'!$Q$3:$S$26,3,0)</f>
        <v>Slowenien</v>
      </c>
      <c r="Q98" s="46">
        <v>0</v>
      </c>
    </row>
    <row r="99" spans="2:21" x14ac:dyDescent="0.35">
      <c r="B99" s="119" t="s">
        <v>178</v>
      </c>
      <c r="C99" s="44" t="str">
        <f>VLOOKUP(B99,'Gen-Tab_Quick'!$Q$3:$S$26,3,0)</f>
        <v>Dänemark</v>
      </c>
      <c r="F99" s="120">
        <f ca="1">SUMIF(D103,C99,F103)+SUMIF(E103,C99,G103)</f>
        <v>5</v>
      </c>
      <c r="P99" s="121">
        <f ca="1">RANK(F99,F98:F101,0)</f>
        <v>1</v>
      </c>
      <c r="Q99" s="46">
        <f ca="1">IF(AND(P97="ja",P99=1),0.0072,IF(AND(P97="ja",P99=2),0.0036,0))</f>
        <v>7.1999999999999998E-3</v>
      </c>
    </row>
    <row r="100" spans="2:21" x14ac:dyDescent="0.35">
      <c r="B100" s="119" t="s">
        <v>179</v>
      </c>
      <c r="C100" s="44" t="str">
        <f>VLOOKUP(B100,'Gen-Tab_Quick'!$Q$3:$S$26,3,0)</f>
        <v>Serbien</v>
      </c>
      <c r="Q100" s="46">
        <v>0</v>
      </c>
    </row>
    <row r="101" spans="2:21" x14ac:dyDescent="0.35">
      <c r="B101" s="119" t="s">
        <v>180</v>
      </c>
      <c r="C101" s="44" t="str">
        <f>VLOOKUP(B101,'Gen-Tab_Quick'!$Q$3:$S$26,3,0)</f>
        <v>England</v>
      </c>
      <c r="F101" s="120">
        <f ca="1">SUMIF(D103,C101,F103)+SUMIF(E103,C101,G103)</f>
        <v>3</v>
      </c>
      <c r="P101" s="121">
        <f ca="1">RANK(F101,F98:F101,0)</f>
        <v>2</v>
      </c>
      <c r="Q101" s="46">
        <f ca="1">IF(AND(P97="ja",P101=1),0.0072,IF(AND(P97="ja",P101=2),0.0036,0))</f>
        <v>3.5999999999999999E-3</v>
      </c>
    </row>
    <row r="102" spans="2:21" x14ac:dyDescent="0.35">
      <c r="B102" s="46"/>
    </row>
    <row r="103" spans="2:21" x14ac:dyDescent="0.35">
      <c r="B103" s="119" t="s">
        <v>347</v>
      </c>
      <c r="C103" s="46">
        <f>VLOOKUP(B103,'Gen-Tab_Quick'!$F$3:$G$38,2,0)</f>
        <v>18</v>
      </c>
      <c r="D103" s="44" t="str">
        <f>VLOOKUP(C103,'Gen-Tab_Quick'!$G$3:$I$55,2,0)</f>
        <v>Dänemark</v>
      </c>
      <c r="E103" s="44" t="str">
        <f>VLOOKUP(C103,'Gen-Tab_Quick'!$G$3:$I$55,3,0)</f>
        <v>England</v>
      </c>
      <c r="F103" s="44">
        <f ca="1">IF(U103=0,0,VLOOKUP(C103,Quicktipp!$B$2:$I$48,6,0))</f>
        <v>5</v>
      </c>
      <c r="G103" s="44">
        <f ca="1">IF(U103=0,0,VLOOKUP(C103,Quicktipp!$B$2:$I$48,8,0))</f>
        <v>3</v>
      </c>
      <c r="R103" s="46"/>
      <c r="U103" s="44">
        <f ca="1">VLOOKUP(C103,Quicktipp!$B$3:$L$48,11,0)</f>
        <v>29</v>
      </c>
    </row>
    <row r="104" spans="2:21" x14ac:dyDescent="0.35">
      <c r="B104" s="46"/>
    </row>
    <row r="105" spans="2:21" x14ac:dyDescent="0.35">
      <c r="B105" s="46"/>
      <c r="P105" s="115" t="str">
        <f ca="1">IF(SUM(P106:P109)=3,"ja","nein")</f>
        <v>ja</v>
      </c>
    </row>
    <row r="106" spans="2:21" x14ac:dyDescent="0.35">
      <c r="B106" s="119" t="s">
        <v>177</v>
      </c>
      <c r="C106" s="44" t="str">
        <f>VLOOKUP(B106,'Gen-Tab_Quick'!$Q$3:$S$26,3,0)</f>
        <v>Slowenien</v>
      </c>
      <c r="Q106" s="46">
        <v>0</v>
      </c>
    </row>
    <row r="107" spans="2:21" x14ac:dyDescent="0.35">
      <c r="B107" s="119" t="s">
        <v>178</v>
      </c>
      <c r="C107" s="44" t="str">
        <f>VLOOKUP(B107,'Gen-Tab_Quick'!$Q$3:$S$26,3,0)</f>
        <v>Dänemark</v>
      </c>
      <c r="Q107" s="46">
        <v>0</v>
      </c>
    </row>
    <row r="108" spans="2:21" x14ac:dyDescent="0.35">
      <c r="B108" s="119" t="s">
        <v>179</v>
      </c>
      <c r="C108" s="44" t="str">
        <f>VLOOKUP(B108,'Gen-Tab_Quick'!$Q$3:$S$26,3,0)</f>
        <v>Serbien</v>
      </c>
      <c r="F108" s="120">
        <f ca="1">SUMIF(D111,C108,F111)+SUMIF(E111,C108,G111)</f>
        <v>4</v>
      </c>
      <c r="P108" s="121">
        <f ca="1">RANK(F108,F106:F109,0)</f>
        <v>2</v>
      </c>
      <c r="Q108" s="46">
        <f ca="1">IF(AND(P105="ja",P108=1),0.0072,IF(AND(P105="ja",P108=2),0.0036,0))</f>
        <v>3.5999999999999999E-3</v>
      </c>
    </row>
    <row r="109" spans="2:21" x14ac:dyDescent="0.35">
      <c r="B109" s="119" t="s">
        <v>180</v>
      </c>
      <c r="C109" s="44" t="str">
        <f>VLOOKUP(B109,'Gen-Tab_Quick'!$Q$3:$S$26,3,0)</f>
        <v>England</v>
      </c>
      <c r="F109" s="120">
        <f ca="1">SUMIF(D111,C109,F111)+SUMIF(E111,C109,G111)</f>
        <v>5</v>
      </c>
      <c r="P109" s="121">
        <f ca="1">RANK(F109,F106:F109,0)</f>
        <v>1</v>
      </c>
      <c r="Q109" s="46">
        <f ca="1">IF(AND(P105="ja",P109=1),0.0072,IF(AND(P105="ja",P109=2),0.0036,0))</f>
        <v>7.1999999999999998E-3</v>
      </c>
    </row>
    <row r="111" spans="2:21" x14ac:dyDescent="0.35">
      <c r="B111" s="119" t="s">
        <v>350</v>
      </c>
      <c r="C111" s="46">
        <f>VLOOKUP(B111,'Gen-Tab_Quick'!$F$3:$G$38,2,0)</f>
        <v>6</v>
      </c>
      <c r="D111" s="44" t="str">
        <f>VLOOKUP(C111,'Gen-Tab_Quick'!$G$3:$I$55,2,0)</f>
        <v>Serbien</v>
      </c>
      <c r="E111" s="44" t="str">
        <f>VLOOKUP(C111,'Gen-Tab_Quick'!$G$3:$I$55,3,0)</f>
        <v>England</v>
      </c>
      <c r="F111" s="44">
        <f ca="1">IF(U111=0,0,VLOOKUP(C111,Quicktipp!$B$2:$I$48,6,0))</f>
        <v>4</v>
      </c>
      <c r="G111" s="44">
        <f ca="1">IF(U111=0,0,VLOOKUP(C111,Quicktipp!$B$2:$I$48,8,0))</f>
        <v>5</v>
      </c>
      <c r="R111" s="46"/>
      <c r="U111" s="44">
        <f ca="1">VLOOKUP(C111,Quicktipp!$B$3:$L$48,11,0)</f>
        <v>31</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177</v>
      </c>
      <c r="C120" s="125" t="str">
        <f>VLOOKUP(B120,'Gen-Tab_Quick'!$Q$3:$S$26,3,0)</f>
        <v>Slowenien</v>
      </c>
      <c r="F120" s="44">
        <f ca="1">SUMIF(D$125:D$128,C120,F$125:F$128)+SUMIF(E$125:E$128,C120,G$125:G$128)</f>
        <v>2</v>
      </c>
      <c r="G120" s="44">
        <f ca="1">SUMIF(E$125:E$128,C120,F$125:F$128)+SUMIF(D$125:D$128,C120,G$125:G$128)</f>
        <v>6</v>
      </c>
      <c r="H120" s="44">
        <f ca="1">F120-G120</f>
        <v>-4</v>
      </c>
      <c r="I120" s="44">
        <f ca="1">SUMIF(D$125:D$128,C120,I$125:I$128)+SUMIF(E$125:E$128,C120,J$125:J$128)</f>
        <v>1</v>
      </c>
      <c r="Q120" s="46">
        <f ca="1">IF(V128=0,0,VLOOKUP(C120,R$130:S$133,2,0))</f>
        <v>0</v>
      </c>
      <c r="R120" s="46"/>
      <c r="S120" s="46"/>
      <c r="U120" s="46"/>
      <c r="V120" s="46"/>
      <c r="W120" s="46"/>
    </row>
    <row r="121" spans="2:24" x14ac:dyDescent="0.35">
      <c r="B121" s="124" t="s">
        <v>178</v>
      </c>
      <c r="C121" s="125" t="str">
        <f>VLOOKUP(B121,'Gen-Tab_Quick'!$Q$3:$S$26,3,0)</f>
        <v>Dänemark</v>
      </c>
      <c r="F121" s="44">
        <f ca="1">SUMIF(D$125:D$128,C121,F$125:F$128)+SUMIF(E$125:E$128,C121,G$125:G$128)</f>
        <v>10</v>
      </c>
      <c r="G121" s="44">
        <f ca="1">SUMIF(E$125:E$128,C121,F$125:F$128)+SUMIF(D$125:D$128,C121,G$125:G$128)</f>
        <v>4</v>
      </c>
      <c r="H121" s="44">
        <f ca="1">F121-G121</f>
        <v>6</v>
      </c>
      <c r="I121" s="44">
        <f ca="1">SUMIF(D$125:D$128,C121,I$125:I$128)+SUMIF(E$125:E$128,C121,J$125:J$128)</f>
        <v>6</v>
      </c>
      <c r="Q121" s="46">
        <f ca="1">IF(V128=0,0,VLOOKUP(C121,R$130:S$133,2,0))</f>
        <v>0</v>
      </c>
      <c r="R121" s="46"/>
      <c r="S121" s="46"/>
      <c r="U121" s="46"/>
      <c r="V121" s="46"/>
      <c r="W121" s="46"/>
    </row>
    <row r="122" spans="2:24" x14ac:dyDescent="0.35">
      <c r="B122" s="124" t="s">
        <v>179</v>
      </c>
      <c r="C122" s="125" t="str">
        <f>VLOOKUP(B122,'Gen-Tab_Quick'!$Q$3:$S$26,3,0)</f>
        <v>Serbien</v>
      </c>
      <c r="F122" s="44">
        <f ca="1">SUMIF(D$125:D$128,C122,F$125:F$128)+SUMIF(E$125:E$128,C122,G$125:G$128)</f>
        <v>5</v>
      </c>
      <c r="G122" s="44">
        <f ca="1">SUMIF(E$125:E$128,C122,F$125:F$128)+SUMIF(D$125:D$128,C122,G$125:G$128)</f>
        <v>6</v>
      </c>
      <c r="H122" s="44">
        <f ca="1">F122-G122</f>
        <v>-1</v>
      </c>
      <c r="I122" s="44">
        <f ca="1">SUMIF(D$125:D$128,C122,I$125:I$128)+SUMIF(E$125:E$128,C122,J$125:J$128)</f>
        <v>1</v>
      </c>
      <c r="Q122" s="46">
        <f ca="1">IF(V128=0,0,VLOOKUP(C122,R$130:S$133,2,0))</f>
        <v>0</v>
      </c>
      <c r="R122" s="46"/>
      <c r="S122" s="46"/>
      <c r="U122" s="46"/>
      <c r="V122" s="46"/>
      <c r="W122" s="46"/>
    </row>
    <row r="123" spans="2:24" x14ac:dyDescent="0.35">
      <c r="B123" s="124" t="s">
        <v>180</v>
      </c>
      <c r="C123" s="125" t="str">
        <f>VLOOKUP(B123,'Gen-Tab_Quick'!$Q$3:$S$26,3,0)</f>
        <v>England</v>
      </c>
      <c r="F123" s="44">
        <f ca="1">SUMIF(D$125:D$128,C123,F$125:F$128)+SUMIF(E$125:E$128,C123,G$125:G$128)</f>
        <v>8</v>
      </c>
      <c r="G123" s="44">
        <f ca="1">SUMIF(E$125:E$128,C123,F$125:F$128)+SUMIF(D$125:D$128,C123,G$125:G$128)</f>
        <v>9</v>
      </c>
      <c r="H123" s="44">
        <f ca="1">F123-G123</f>
        <v>-1</v>
      </c>
      <c r="I123" s="44">
        <f ca="1">SUMIF(D$125:D$128,C123,I$125:I$128)+SUMIF(E$125:E$128,C123,J$125:J$128)</f>
        <v>3</v>
      </c>
      <c r="Q123" s="46">
        <f ca="1">IF(V128=0,0,VLOOKUP(C123,R$130:S$133,2,0))</f>
        <v>0</v>
      </c>
      <c r="R123" s="46"/>
      <c r="S123" s="46"/>
      <c r="U123" s="46"/>
      <c r="V123" s="46"/>
      <c r="W123" s="46"/>
    </row>
    <row r="124" spans="2:24" x14ac:dyDescent="0.35">
      <c r="R124" s="46"/>
    </row>
    <row r="125" spans="2:24" x14ac:dyDescent="0.35">
      <c r="C125" s="124">
        <v>5</v>
      </c>
      <c r="D125" s="44" t="str">
        <f>VLOOKUP(C125,'Gen-Tab_Quick'!$G$3:$I$55,2,0)</f>
        <v>Slowenien</v>
      </c>
      <c r="E125" s="44" t="str">
        <f>VLOOKUP(C125,'Gen-Tab_Quick'!$G$3:$I$55,3,0)</f>
        <v>Dänemark</v>
      </c>
      <c r="F125" s="44">
        <f ca="1">IF(U125=0,0,VLOOKUP(C125,Quicktipp!$B$2:$I$48,6,0))</f>
        <v>1</v>
      </c>
      <c r="G125" s="44">
        <f ca="1">IF(U125=0,0,VLOOKUP(C125,Quicktipp!$B$2:$I$48,8,0))</f>
        <v>5</v>
      </c>
      <c r="I125" s="44">
        <f ca="1">IF(U125=0,0,IF(F125&gt;G125,3,IF(F125=G125,1,0)))</f>
        <v>0</v>
      </c>
      <c r="J125" s="44">
        <f ca="1">IF(U125=0,0,IF(G125&gt;F125,3,IF(G125=F125,1,0)))</f>
        <v>3</v>
      </c>
      <c r="U125" s="44">
        <f ca="1">VLOOKUP(C125,Quicktipp!$B$3:$L$48,11,0)</f>
        <v>34</v>
      </c>
    </row>
    <row r="126" spans="2:24" x14ac:dyDescent="0.35">
      <c r="C126" s="124">
        <v>6</v>
      </c>
      <c r="D126" s="44" t="str">
        <f>VLOOKUP(C126,'Gen-Tab_Quick'!$G$3:$I$55,2,0)</f>
        <v>Serbien</v>
      </c>
      <c r="E126" s="44" t="str">
        <f>VLOOKUP(C126,'Gen-Tab_Quick'!$G$3:$I$55,3,0)</f>
        <v>England</v>
      </c>
      <c r="F126" s="44">
        <f ca="1">IF(U126=0,0,VLOOKUP(C126,Quicktipp!$B$2:$I$48,6,0))</f>
        <v>4</v>
      </c>
      <c r="G126" s="44">
        <f ca="1">IF(U126=0,0,VLOOKUP(C126,Quicktipp!$B$2:$I$48,8,0))</f>
        <v>5</v>
      </c>
      <c r="I126" s="44">
        <f ca="1">IF(U126=0,0,IF(F126&gt;G126,3,IF(F126=G126,1,0)))</f>
        <v>0</v>
      </c>
      <c r="J126" s="44">
        <f ca="1">IF(U126=0,0,IF(G126&gt;F126,3,IF(G126=F126,1,0)))</f>
        <v>3</v>
      </c>
      <c r="U126" s="44">
        <f ca="1">VLOOKUP(C126,Quicktipp!$B$3:$L$48,11,0)</f>
        <v>31</v>
      </c>
    </row>
    <row r="127" spans="2:24" x14ac:dyDescent="0.35">
      <c r="C127" s="124">
        <v>17</v>
      </c>
      <c r="D127" s="44" t="str">
        <f>VLOOKUP(C127,'Gen-Tab_Quick'!$G$3:$I$55,2,0)</f>
        <v>Slowenien</v>
      </c>
      <c r="E127" s="44" t="str">
        <f>VLOOKUP(C127,'Gen-Tab_Quick'!$G$3:$I$55,3,0)</f>
        <v>Serbien</v>
      </c>
      <c r="F127" s="44">
        <f ca="1">IF(U127=0,0,VLOOKUP(C127,Quicktipp!$B$2:$I$48,6,0))</f>
        <v>1</v>
      </c>
      <c r="G127" s="44">
        <f ca="1">IF(U127=0,0,VLOOKUP(C127,Quicktipp!$B$2:$I$48,8,0))</f>
        <v>1</v>
      </c>
      <c r="I127" s="44">
        <f ca="1">IF(U127=0,0,IF(F127&gt;G127,3,IF(F127=G127,1,0)))</f>
        <v>1</v>
      </c>
      <c r="J127" s="44">
        <f ca="1">IF(U127=0,0,IF(G127&gt;F127,3,IF(G127=F127,1,0)))</f>
        <v>1</v>
      </c>
      <c r="U127" s="44">
        <f ca="1">VLOOKUP(C127,Quicktipp!$B$3:$L$48,11,0)</f>
        <v>4</v>
      </c>
    </row>
    <row r="128" spans="2:24" x14ac:dyDescent="0.35">
      <c r="C128" s="124">
        <v>18</v>
      </c>
      <c r="D128" s="44" t="str">
        <f>VLOOKUP(C128,'Gen-Tab_Quick'!$G$3:$I$55,2,0)</f>
        <v>Dänemark</v>
      </c>
      <c r="E128" s="44" t="str">
        <f>VLOOKUP(C128,'Gen-Tab_Quick'!$G$3:$I$55,3,0)</f>
        <v>England</v>
      </c>
      <c r="F128" s="44">
        <f ca="1">IF(U128=0,0,VLOOKUP(C128,Quicktipp!$B$2:$I$48,6,0))</f>
        <v>5</v>
      </c>
      <c r="G128" s="44">
        <f ca="1">IF(U128=0,0,VLOOKUP(C128,Quicktipp!$B$2:$I$48,8,0))</f>
        <v>3</v>
      </c>
      <c r="I128" s="44">
        <f ca="1">IF(U128=0,0,IF(F128&gt;G128,3,IF(F128=G128,1,0)))</f>
        <v>3</v>
      </c>
      <c r="J128" s="44">
        <f ca="1">IF(U128=0,0,IF(G128&gt;F128,3,IF(G128=F128,1,0)))</f>
        <v>0</v>
      </c>
      <c r="U128" s="44">
        <f ca="1">VLOOKUP(C128,Quicktipp!$B$3:$L$48,11,0)</f>
        <v>29</v>
      </c>
      <c r="V128" s="44">
        <f ca="1">IF(OR(U125=0,U126=0,U127=0,U128=0),0,1)</f>
        <v>1</v>
      </c>
    </row>
    <row r="130" spans="3:21" x14ac:dyDescent="0.35">
      <c r="C130" s="124">
        <v>29</v>
      </c>
      <c r="D130" s="44" t="str">
        <f>VLOOKUP(C130,'Gen-Tab_Quick'!$G$3:$I$55,2,0)</f>
        <v>England</v>
      </c>
      <c r="E130" s="44" t="str">
        <f>VLOOKUP(C130,'Gen-Tab_Quick'!$G$3:$I$55,3,0)</f>
        <v>Slowenien</v>
      </c>
      <c r="F130" s="44">
        <f ca="1">IF(VLOOKUP(D130,$C$120:$I$123,7,0)=VLOOKUP(E130,$C$120:$I$123,7,0),1,0)</f>
        <v>0</v>
      </c>
      <c r="G130" s="44">
        <f ca="1">IF(VLOOKUP(D130,$C$120:$I$123,6,0)=VLOOKUP(E130,$C$120:$I$123,6,0),1,0)</f>
        <v>0</v>
      </c>
      <c r="H130" s="44">
        <f ca="1">IF(VLOOKUP(D130,$C$120:$I$123,4,0)=VLOOKUP(E130,$C$120:$I$123,4,0),1,0)</f>
        <v>0</v>
      </c>
      <c r="I130" s="44">
        <f ca="1">SUM(F130:H130)</f>
        <v>0</v>
      </c>
      <c r="J130" s="115" t="str">
        <f ca="1">IF(U130=0,"nein",IF(I130=3,"ja","nein"))</f>
        <v>nein</v>
      </c>
      <c r="K130" s="44">
        <f ca="1">IF(U130=0,0,VLOOKUP(C130,Quicktipp!$B$2:$I$48,6,0))</f>
        <v>2</v>
      </c>
      <c r="L130" s="44">
        <f ca="1">IF(U130=0,0,VLOOKUP(C130,Quicktipp!$B$2:$I$48,8,0))</f>
        <v>2</v>
      </c>
      <c r="M130" s="115" t="str">
        <f ca="1">IF(K130=L130,"ja","nein")</f>
        <v>ja</v>
      </c>
      <c r="N130" s="115" t="str">
        <f>IF(OR(VLOOKUP(D130,'Gruppen-Tabellen'!F33:J36,5,0)=VLOOKUP(D131,'Gruppen-Tabellen'!F33:J36,5,0),VLOOKUP(D130,'Gruppen-Tabellen'!F33:J36,5,0)=VLOOKUP(E131,'Gruppen-Tabellen'!F33:J36,5,0)),"nein","ja")</f>
        <v>nein</v>
      </c>
      <c r="P130" s="115" t="str">
        <f ca="1">IF(V128=0,"nein",IF(AND(J130="ja",M130="ja",N130="ja"),"ja","nein"))</f>
        <v>nein</v>
      </c>
      <c r="Q130" s="46">
        <f ca="1">IF(P130="ja",VLOOKUP(C130,Quicktipp!B$2:R$99,16,0),0)</f>
        <v>0</v>
      </c>
      <c r="R130" s="44" t="str">
        <f ca="1">IF(V128=0,0,IF(Q130=1,D130,IF(Q130=2,E130,D130)))</f>
        <v>England</v>
      </c>
      <c r="S130" s="44">
        <f ca="1">IF(AND(P130="ja",Q130&gt;0),0.72,IF(AND(P130="ja",Q130=0),"Fehler",0))</f>
        <v>0</v>
      </c>
      <c r="U130" s="44">
        <f ca="1">VLOOKUP(C130,Quicktipp!$B$3:$L$48,11,0)</f>
        <v>9</v>
      </c>
    </row>
    <row r="131" spans="3:21" x14ac:dyDescent="0.35">
      <c r="C131" s="124">
        <v>30</v>
      </c>
      <c r="D131" s="44" t="str">
        <f>VLOOKUP(C131,'Gen-Tab_Quick'!$G$3:$I$55,2,0)</f>
        <v>Dänemark</v>
      </c>
      <c r="E131" s="44" t="str">
        <f>VLOOKUP(C131,'Gen-Tab_Quick'!$G$3:$I$55,3,0)</f>
        <v>Serbien</v>
      </c>
      <c r="F131" s="44">
        <f ca="1">IF(VLOOKUP(D131,$C$120:$I$123,7,0)=VLOOKUP(E131,$C$120:$I$123,7,0),1,0)</f>
        <v>0</v>
      </c>
      <c r="G131" s="44">
        <f ca="1">IF(VLOOKUP(D131,$C$120:$I$123,6,0)=VLOOKUP(E131,$C$120:$I$123,6,0),1,0)</f>
        <v>0</v>
      </c>
      <c r="H131" s="44">
        <f ca="1">IF(VLOOKUP(D131,$C$120:$I$123,4,0)=VLOOKUP(E131,$C$120:$I$123,4,0),1,0)</f>
        <v>0</v>
      </c>
      <c r="I131" s="44">
        <f ca="1">SUM(F131:H131)</f>
        <v>0</v>
      </c>
      <c r="J131" s="115" t="str">
        <f ca="1">IF(U131=0,"nein",IF(I131=3,"ja","nein"))</f>
        <v>nein</v>
      </c>
      <c r="K131" s="44">
        <f ca="1">IF(U131=0,0,VLOOKUP(C131,Quicktipp!$B$2:$I$48,6,0))</f>
        <v>5</v>
      </c>
      <c r="L131" s="44">
        <f ca="1">IF(U131=0,0,VLOOKUP(C131,Quicktipp!$B$2:$I$48,8,0))</f>
        <v>0</v>
      </c>
      <c r="M131" s="115" t="str">
        <f ca="1">IF(K131=L131,"ja","nein")</f>
        <v>nein</v>
      </c>
      <c r="N131" s="115" t="str">
        <f>IF(OR(VLOOKUP(D131,'Gruppen-Tabellen'!F33:J36,5,0)=VLOOKUP(D130,'Gruppen-Tabellen'!F33:J36,5,0),VLOOKUP(D131,'Gruppen-Tabellen'!F33:J36,5,0)=VLOOKUP(E130,'Gruppen-Tabellen'!F33:J36,5,0)),"nein","ja")</f>
        <v>nein</v>
      </c>
      <c r="P131" s="115" t="str">
        <f ca="1">IF(V128=0,"nein",IF(AND(J131="ja",M131="ja",N131="ja"),"ja","nein"))</f>
        <v>nein</v>
      </c>
      <c r="Q131" s="46">
        <f ca="1">IF(P131="ja",VLOOKUP(C131,Quicktipp!B$2:R$99,16,0),0)</f>
        <v>0</v>
      </c>
      <c r="R131" s="44" t="str">
        <f ca="1">IF(V128=0,0,IF(Q131=1,D131,IF(Q131=2,E131,D131)))</f>
        <v>Dänemark</v>
      </c>
      <c r="S131" s="44">
        <f ca="1">IF(AND(P131="ja",Q131&gt;0),0.72,IF(AND(P131="ja",Q131=0),"Fehler",0))</f>
        <v>0</v>
      </c>
      <c r="U131" s="44">
        <f ca="1">VLOOKUP(C131,Quicktipp!$B$3:$L$48,11,0)</f>
        <v>26</v>
      </c>
    </row>
    <row r="132" spans="3:21" x14ac:dyDescent="0.35">
      <c r="R132" s="44" t="str">
        <f ca="1">IF(V128=0,0,IF(R130=D130,E130,IF(R130=E130,D130,0)))</f>
        <v>Slowenien</v>
      </c>
      <c r="S132" s="44">
        <f ca="1">IF(AND(P130="ja",Q130&gt;0),0.36,IF(AND(P130="ja",Q130=0),"Fehler",0))</f>
        <v>0</v>
      </c>
    </row>
    <row r="133" spans="3:21" x14ac:dyDescent="0.35">
      <c r="R133" s="44" t="str">
        <f ca="1">IF(V128=0,0,IF(R131=D131,E131,IF(R131=E131,D131,0)))</f>
        <v>Serbien</v>
      </c>
      <c r="S133" s="44">
        <f ca="1">IF(AND(P131="ja",Q131&gt;0),0.36,IF(AND(P131="ja",Q131=0),"Fehler",0))</f>
        <v>0</v>
      </c>
    </row>
  </sheetData>
  <conditionalFormatting sqref="V119:X119">
    <cfRule type="expression" dxfId="6"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B2:X133"/>
  <sheetViews>
    <sheetView topLeftCell="A94" workbookViewId="0">
      <selection activeCell="G103" sqref="G103"/>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137</v>
      </c>
    </row>
    <row r="4" spans="2:21" x14ac:dyDescent="0.35">
      <c r="B4" s="44" t="s">
        <v>353</v>
      </c>
      <c r="C4" s="44" t="s">
        <v>354</v>
      </c>
      <c r="P4" s="115" t="str">
        <f>IF(P10=3,"nein","ja")</f>
        <v>nein</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181</v>
      </c>
      <c r="C6" s="44" t="str">
        <f>VLOOKUP(B6,'Gen-Tab'!$Q$3:$S$26,3,0)</f>
        <v>Polen</v>
      </c>
      <c r="F6" s="120">
        <f>SUMIF(D11:D13,C6,F11:F13)+SUMIF(E11:E13,C6,G11:G13)</f>
        <v>0</v>
      </c>
      <c r="G6" s="120">
        <f>SUMIF(D11:D13,C6,G11:G13)+SUMIF(E11:E13,C6,F11:F13)</f>
        <v>0</v>
      </c>
      <c r="H6" s="120">
        <f>F6-G6</f>
        <v>0</v>
      </c>
      <c r="I6" s="120">
        <f>SUMIF(D11:D13,C6,I11:I13)+SUMIF(E11:E13,C6,J11:J13)</f>
        <v>0</v>
      </c>
      <c r="J6" s="121">
        <f>RANK(I6,I6:I8,0)</f>
        <v>1</v>
      </c>
      <c r="K6" s="120">
        <f>IF(AND(I6=I7,H6&gt;H7),I6+0.1,IF(AND(I6=I8,H6&gt;H8),I6+0.1,I6))</f>
        <v>0</v>
      </c>
      <c r="L6" s="120">
        <f>IF(AND(K6=K7,H6&gt;H7),K6+0.1,IF(AND(K6=K8,H6&gt;H8),K6+0.1,K6))</f>
        <v>0</v>
      </c>
      <c r="M6" s="121">
        <f>RANK(L6,L6:L8,0)</f>
        <v>1</v>
      </c>
      <c r="N6" s="120">
        <f>IF(AND(L6=L7,F6&gt;F7),L6+0.1,IF(AND(L6=L8,F6&gt;F8),L6+0.1,L6))</f>
        <v>0</v>
      </c>
      <c r="O6" s="120">
        <f>IF(AND(N6=N7,F6&gt;F7),N6+0.1,IF(AND(N6=N8,F6&gt;F8),N6+0.1,N6))</f>
        <v>0</v>
      </c>
      <c r="P6" s="121">
        <f>RANK(O6,O6:O8,0)</f>
        <v>1</v>
      </c>
      <c r="Q6" s="46">
        <f>IF(P$4="nein",0,0.072/P6)</f>
        <v>0</v>
      </c>
      <c r="T6" s="116"/>
    </row>
    <row r="7" spans="2:21" x14ac:dyDescent="0.35">
      <c r="B7" s="119" t="s">
        <v>182</v>
      </c>
      <c r="C7" s="44" t="str">
        <f>VLOOKUP(B7,'Gen-Tab'!$Q$3:$S$26,3,0)</f>
        <v>Niederlande</v>
      </c>
      <c r="F7" s="120">
        <f>SUMIF(D11:D13,C7,F11:F13)+SUMIF(E11:E13,C7,G11:G13)</f>
        <v>0</v>
      </c>
      <c r="G7" s="120">
        <f>SUMIF(D11:D13,C7,G11:G13)+SUMIF(E11:E13,C7,F11:F13)</f>
        <v>0</v>
      </c>
      <c r="H7" s="120">
        <f>F7-G7</f>
        <v>0</v>
      </c>
      <c r="I7" s="120">
        <f>SUMIF(D11:D13,C7,I11:I13)+SUMIF(E11:E13,C7,J11:J13)</f>
        <v>0</v>
      </c>
      <c r="J7" s="121">
        <f>RANK(I7,I6:I8,0)</f>
        <v>1</v>
      </c>
      <c r="K7" s="120">
        <f>IF(AND(I7=I8,H7&gt;H8),I7+0.1,IF(AND(I7=I6,H7&gt;H6),I7+0.1,I7))</f>
        <v>0</v>
      </c>
      <c r="L7" s="120">
        <f>IF(AND(K7=K8,H7&gt;H8),K7+0.1,IF(AND(K7=K6,H7&gt;H6),K7+0.1,K7))</f>
        <v>0</v>
      </c>
      <c r="M7" s="121">
        <f>RANK(L7,L6:L8,0)</f>
        <v>1</v>
      </c>
      <c r="N7" s="120">
        <f>IF(AND(L7=L8,F7&gt;F8),L7+0.1,IF(AND(L7=L6,F7&gt;F6),L7+0.1,L7))</f>
        <v>0</v>
      </c>
      <c r="O7" s="120">
        <f>IF(AND(N7=N8,F7&gt;F8),N7+0.1,IF(AND(N7=N6,F7&gt;F6),N7+0.1,N7))</f>
        <v>0</v>
      </c>
      <c r="P7" s="121">
        <f>RANK(O7,O6:O8,0)</f>
        <v>1</v>
      </c>
      <c r="Q7" s="46">
        <f>IF(P$4="nein",0,0.072/P7)</f>
        <v>0</v>
      </c>
    </row>
    <row r="8" spans="2:21" x14ac:dyDescent="0.35">
      <c r="B8" s="119" t="s">
        <v>183</v>
      </c>
      <c r="C8" s="44" t="str">
        <f>VLOOKUP(B8,'Gen-Tab'!$Q$3:$S$26,3,0)</f>
        <v>Österreich</v>
      </c>
      <c r="F8" s="120">
        <f>SUMIF(D11:D13,C8,F11:F13)+SUMIF(E11:E13,C8,G11:G13)</f>
        <v>0</v>
      </c>
      <c r="G8" s="120">
        <f>SUMIF(D11:D13,C8,G11:G13)+SUMIF(E11:E13,C8,F11:F13)</f>
        <v>0</v>
      </c>
      <c r="H8" s="120">
        <f>F8-G8</f>
        <v>0</v>
      </c>
      <c r="I8" s="120">
        <f>SUMIF(D11:D13,C8,I11:I13)+SUMIF(E11:E13,C8,J11:J13)</f>
        <v>0</v>
      </c>
      <c r="J8" s="121">
        <f>RANK(I8,I6:I8,0)</f>
        <v>1</v>
      </c>
      <c r="K8" s="120">
        <f>IF(AND(I8=I6,H8&gt;H6),I8+0.1,IF(AND(I8=I7,H8&gt;H7),I8+0.1,I8))</f>
        <v>0</v>
      </c>
      <c r="L8" s="120">
        <f>IF(AND(K8=K7,H8&gt;H7),K8+0.1,IF(AND(K8=K6,H8&gt;H6),K8+0.1,K8))</f>
        <v>0</v>
      </c>
      <c r="M8" s="121">
        <f>RANK(L8,L6:L8,0)</f>
        <v>1</v>
      </c>
      <c r="N8" s="120">
        <f>IF(AND(L8=L6,F8&gt;F6),L8+0.1,IF(AND(L8=L7,F8&gt;F7),L8+0.1,L8))</f>
        <v>0</v>
      </c>
      <c r="O8" s="120">
        <f>IF(AND(N8=N7,F8&gt;F7),N8+0.1,IF(AND(N8=N6,F8&gt;F6),N8+0.1,N8))</f>
        <v>0</v>
      </c>
      <c r="P8" s="122">
        <f>RANK(O8,O6:O8,0)</f>
        <v>1</v>
      </c>
      <c r="Q8" s="46">
        <f>IF(P$4="nein",0,0.072/P8)</f>
        <v>0</v>
      </c>
    </row>
    <row r="9" spans="2:21" x14ac:dyDescent="0.35">
      <c r="B9" s="119" t="s">
        <v>184</v>
      </c>
      <c r="C9" s="44" t="str">
        <f>VLOOKUP(B9,'Gen-Tab'!$Q$3:$S$26,3,0)</f>
        <v>Frankreich</v>
      </c>
      <c r="F9" s="120"/>
      <c r="G9" s="120"/>
      <c r="H9" s="120"/>
      <c r="I9" s="120"/>
      <c r="J9" s="121"/>
      <c r="K9" s="120"/>
      <c r="L9" s="120"/>
      <c r="M9" s="121"/>
      <c r="N9" s="120"/>
      <c r="O9" s="120"/>
      <c r="P9" s="121"/>
      <c r="Q9" s="46">
        <v>0</v>
      </c>
    </row>
    <row r="10" spans="2:21" x14ac:dyDescent="0.35">
      <c r="P10" s="120">
        <f>SUM(P6:P8)</f>
        <v>3</v>
      </c>
    </row>
    <row r="11" spans="2:21" x14ac:dyDescent="0.35">
      <c r="B11" s="119" t="s">
        <v>355</v>
      </c>
      <c r="C11" s="46">
        <f>VLOOKUP(B11,'Gen-Tab'!$F$3:$G$38,2,0)</f>
        <v>7</v>
      </c>
      <c r="D11" s="44" t="str">
        <f>VLOOKUP(C11,'Gen-Tab'!$G$3:$I$55,2,0)</f>
        <v>Polen</v>
      </c>
      <c r="E11" s="44" t="str">
        <f>VLOOKUP(C11,'Gen-Tab'!$G$3:$I$55,3,0)</f>
        <v>Niederlande</v>
      </c>
      <c r="F11" s="44">
        <f>IF(U11=0,0,VLOOKUP(C11,'Tipp-Formular'!$B$2:$I$48,6,0))</f>
        <v>0</v>
      </c>
      <c r="G11" s="44">
        <f>IF(U11=0,0,VLOOKUP(C11,'Tipp-Formular'!$B$2:$I$48,8,0))</f>
        <v>0</v>
      </c>
      <c r="I11" s="44">
        <f>IF(U11=0,0,IF(F11&gt;G11,3,IF(F11=G11,1,0)))</f>
        <v>0</v>
      </c>
      <c r="J11" s="44">
        <f>IF(U11=0,0,IF(G11&gt;F11,3,IF(G11=F11,1,0)))</f>
        <v>0</v>
      </c>
      <c r="U11" s="44">
        <f>VLOOKUP(C11,'Tipp-Formular'!$B$3:$L$48,11,0)</f>
        <v>0</v>
      </c>
    </row>
    <row r="12" spans="2:21" x14ac:dyDescent="0.35">
      <c r="B12" s="119" t="s">
        <v>356</v>
      </c>
      <c r="C12" s="46">
        <f>VLOOKUP(B12,'Gen-Tab'!$F$3:$G$38,2,0)</f>
        <v>19</v>
      </c>
      <c r="D12" s="44" t="str">
        <f>VLOOKUP(C12,'Gen-Tab'!$G$3:$I$55,2,0)</f>
        <v>Polen</v>
      </c>
      <c r="E12" s="44" t="str">
        <f>VLOOKUP(C12,'Gen-Tab'!$G$3:$I$55,3,0)</f>
        <v>Österreich</v>
      </c>
      <c r="F12" s="44">
        <f>IF(U12=0,0,VLOOKUP(C12,'Tipp-Formular'!$B$2:$I$48,6,0))</f>
        <v>0</v>
      </c>
      <c r="G12" s="44">
        <f>IF(U12=0,0,VLOOKUP(C12,'Tipp-Formular'!$B$2:$I$48,8,0))</f>
        <v>0</v>
      </c>
      <c r="I12" s="44">
        <f>IF(U12=0,0,IF(F12&gt;G12,3,IF(F12=G12,1,0)))</f>
        <v>0</v>
      </c>
      <c r="J12" s="44">
        <f>IF(U12=0,0,IF(G12&gt;F12,3,IF(G12=F12,1,0)))</f>
        <v>0</v>
      </c>
      <c r="U12" s="44">
        <f>VLOOKUP(C12,'Tipp-Formular'!$B$3:$L$48,11,0)</f>
        <v>0</v>
      </c>
    </row>
    <row r="13" spans="2:21" x14ac:dyDescent="0.35">
      <c r="B13" s="119" t="s">
        <v>357</v>
      </c>
      <c r="C13" s="46">
        <f>VLOOKUP(B13,'Gen-Tab'!$F$3:$G$38,2,0)</f>
        <v>31</v>
      </c>
      <c r="D13" s="44" t="str">
        <f>VLOOKUP(C13,'Gen-Tab'!$G$3:$I$55,2,0)</f>
        <v>Niederlande</v>
      </c>
      <c r="E13" s="44" t="str">
        <f>VLOOKUP(C13,'Gen-Tab'!$G$3:$I$55,3,0)</f>
        <v>Österreich</v>
      </c>
      <c r="F13" s="44">
        <f>IF(U13=0,0,VLOOKUP(C13,'Tipp-Formular'!$B$2:$I$48,6,0))</f>
        <v>0</v>
      </c>
      <c r="G13" s="44">
        <f>IF(U13=0,0,VLOOKUP(C13,'Tipp-Formular'!$B$2:$I$48,8,0))</f>
        <v>0</v>
      </c>
      <c r="I13" s="44">
        <f>IF(U13=0,0,IF(F13&gt;G13,3,IF(F13=G13,1,0)))</f>
        <v>0</v>
      </c>
      <c r="J13" s="44">
        <f>IF(U13=0,0,IF(G13&gt;F13,3,IF(G13=F13,1,0)))</f>
        <v>0</v>
      </c>
      <c r="U13" s="44">
        <f>VLOOKUP(C13,'Tipp-Formular'!$B$3:$L$48,11,0)</f>
        <v>0</v>
      </c>
    </row>
    <row r="19" spans="2:21" x14ac:dyDescent="0.35">
      <c r="B19" s="44" t="s">
        <v>358</v>
      </c>
      <c r="C19" s="44" t="s">
        <v>359</v>
      </c>
      <c r="P19" s="115" t="str">
        <f>IF(P25=3,"nein","ja")</f>
        <v>nein</v>
      </c>
      <c r="R19" s="46"/>
      <c r="S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181</v>
      </c>
      <c r="C21" s="44" t="str">
        <f>VLOOKUP(B21,'Gen-Tab'!$Q$3:$S$26,3,0)</f>
        <v>Polen</v>
      </c>
      <c r="F21" s="120">
        <f>SUMIF(D26:D28,C21,F26:F28)+SUMIF(E26:E28,C21,G26:G28)</f>
        <v>0</v>
      </c>
      <c r="G21" s="120">
        <f>SUMIF(D26:D28,C21,G26:G28)+SUMIF(E26:E28,C21,F26:F28)</f>
        <v>0</v>
      </c>
      <c r="H21" s="120">
        <f>F21-G21</f>
        <v>0</v>
      </c>
      <c r="I21" s="120">
        <f>SUMIF(D26:D28,C21,I26:I28)+SUMIF(E26:E28,C21,J26:J28)</f>
        <v>0</v>
      </c>
      <c r="J21" s="121">
        <f>RANK(I21,I21:I23,0)</f>
        <v>1</v>
      </c>
      <c r="K21" s="120">
        <f>IF(AND(I21=I22,H21&gt;H22),I21+0.1,IF(AND(I21=I23,H21&gt;H23),I21+0.1,I21))</f>
        <v>0</v>
      </c>
      <c r="L21" s="120">
        <f>IF(AND(K21=K22,H21&gt;H22),K21+0.1,IF(AND(K21=K23,H21&gt;H23),K21+0.1,K21))</f>
        <v>0</v>
      </c>
      <c r="M21" s="121">
        <f>RANK(L21,L21:L23,0)</f>
        <v>1</v>
      </c>
      <c r="N21" s="120">
        <f>IF(AND(L21=L22,F21&gt;F22),L21+0.1,IF(AND(L21=L23,F21&gt;F23),L21+0.1,L21))</f>
        <v>0</v>
      </c>
      <c r="O21" s="120">
        <f>IF(AND(N21=N22,F21&gt;F22),N21+0.1,IF(AND(N21=N23,F21&gt;F23),N21+0.1,N21))</f>
        <v>0</v>
      </c>
      <c r="P21" s="121">
        <f>RANK(O21,O21:O23,0)</f>
        <v>1</v>
      </c>
      <c r="Q21" s="46">
        <f>IF(P$19="nein",0,0.072/P21)</f>
        <v>0</v>
      </c>
    </row>
    <row r="22" spans="2:21" x14ac:dyDescent="0.35">
      <c r="B22" s="119" t="s">
        <v>182</v>
      </c>
      <c r="C22" s="44" t="str">
        <f>VLOOKUP(B22,'Gen-Tab'!$Q$3:$S$26,3,0)</f>
        <v>Niederlande</v>
      </c>
      <c r="F22" s="120">
        <f>SUMIF(D26:D28,C22,F26:F28)+SUMIF(E26:E28,C22,G26:G28)</f>
        <v>0</v>
      </c>
      <c r="G22" s="120">
        <f>SUMIF(D26:D28,C22,G26:G28)+SUMIF(E26:E28,C22,F26:F28)</f>
        <v>0</v>
      </c>
      <c r="H22" s="120">
        <f>F22-G22</f>
        <v>0</v>
      </c>
      <c r="I22" s="120">
        <f>SUMIF(D26:D28,C22,I26:I28)+SUMIF(E26:E28,C22,J26:J28)</f>
        <v>0</v>
      </c>
      <c r="J22" s="121">
        <f>RANK(I22,I21:I23,0)</f>
        <v>1</v>
      </c>
      <c r="K22" s="120">
        <f>IF(AND(I22=I23,H22&gt;H23),I22+0.1,IF(AND(I22=I21,H22&gt;H21),I22+0.1,I22))</f>
        <v>0</v>
      </c>
      <c r="L22" s="120">
        <f>IF(AND(K22=K23,H22&gt;H23),K22+0.1,IF(AND(K22=K21,H22&gt;H21),K22+0.1,K22))</f>
        <v>0</v>
      </c>
      <c r="M22" s="121">
        <f>RANK(L22,L21:L23,0)</f>
        <v>1</v>
      </c>
      <c r="N22" s="120">
        <f>IF(AND(L22=L23,F22&gt;F23),L22+0.1,IF(AND(L22=L21,F22&gt;F21),L22+0.1,L22))</f>
        <v>0</v>
      </c>
      <c r="O22" s="120">
        <f>IF(AND(N22=N23,F22&gt;F23),N22+0.1,IF(AND(N22=N21,F22&gt;F21),N22+0.1,N22))</f>
        <v>0</v>
      </c>
      <c r="P22" s="121">
        <f>RANK(O22,O21:O23,0)</f>
        <v>1</v>
      </c>
      <c r="Q22" s="46">
        <f>IF(P$19="nein",0,0.072/P22)</f>
        <v>0</v>
      </c>
    </row>
    <row r="23" spans="2:21" x14ac:dyDescent="0.35">
      <c r="B23" s="119" t="s">
        <v>184</v>
      </c>
      <c r="C23" s="44" t="str">
        <f>VLOOKUP(B23,'Gen-Tab'!$Q$3:$S$26,3,0)</f>
        <v>Frankreich</v>
      </c>
      <c r="F23" s="120">
        <f>SUMIF(D26:D28,C23,F26:F28)+SUMIF(E26:E28,C23,G26:G28)</f>
        <v>0</v>
      </c>
      <c r="G23" s="120">
        <f>SUMIF(D26:D28,C23,G26:G28)+SUMIF(E26:E28,C23,F26:F28)</f>
        <v>0</v>
      </c>
      <c r="H23" s="120">
        <f>F23-G23</f>
        <v>0</v>
      </c>
      <c r="I23" s="120">
        <f>SUMIF(D26:D28,C23,I26:I28)+SUMIF(E26:E28,C23,J26:J28)</f>
        <v>0</v>
      </c>
      <c r="J23" s="121">
        <f>RANK(I23,I21:I23,0)</f>
        <v>1</v>
      </c>
      <c r="K23" s="120">
        <f>IF(AND(I23=I21,H23&gt;H21),I23+0.1,IF(AND(I23=I22,H23&gt;H22),I23+0.1,I23))</f>
        <v>0</v>
      </c>
      <c r="L23" s="120">
        <f>IF(AND(K23=K22,H23&gt;H22),K23+0.1,IF(AND(K23=K21,H23&gt;H21),K23+0.1,K23))</f>
        <v>0</v>
      </c>
      <c r="M23" s="121">
        <f>RANK(L23,L21:L23,0)</f>
        <v>1</v>
      </c>
      <c r="N23" s="120">
        <f>IF(AND(L23=L21,F23&gt;F21),L23+0.1,IF(AND(L23=L22,F23&gt;F22),L23+0.1,L23))</f>
        <v>0</v>
      </c>
      <c r="O23" s="120">
        <f>IF(AND(N23=N22,F23&gt;F22),N23+0.1,IF(AND(N23=N21,F23&gt;F21),N23+0.1,N23))</f>
        <v>0</v>
      </c>
      <c r="P23" s="122">
        <f>RANK(O23,O21:O23,0)</f>
        <v>1</v>
      </c>
      <c r="Q23" s="46">
        <f>IF(P$19="nein",0,0.072/P23)</f>
        <v>0</v>
      </c>
    </row>
    <row r="24" spans="2:21" x14ac:dyDescent="0.35">
      <c r="B24" s="119" t="s">
        <v>183</v>
      </c>
      <c r="C24" s="44" t="str">
        <f>VLOOKUP(B24,'Gen-Tab'!$Q$3:$S$26,3,0)</f>
        <v>Österreich</v>
      </c>
      <c r="F24" s="120"/>
      <c r="G24" s="120"/>
      <c r="H24" s="120"/>
      <c r="I24" s="120"/>
      <c r="J24" s="121"/>
      <c r="K24" s="120"/>
      <c r="L24" s="120"/>
      <c r="M24" s="121"/>
      <c r="N24" s="120"/>
      <c r="O24" s="120"/>
      <c r="P24" s="121"/>
      <c r="Q24" s="46">
        <v>0</v>
      </c>
    </row>
    <row r="25" spans="2:21" x14ac:dyDescent="0.35">
      <c r="P25" s="120">
        <f>SUM(P21:P23)</f>
        <v>3</v>
      </c>
    </row>
    <row r="26" spans="2:21" x14ac:dyDescent="0.35">
      <c r="B26" s="119" t="s">
        <v>355</v>
      </c>
      <c r="C26" s="46">
        <f>VLOOKUP(B26,'Gen-Tab'!$F$3:$G$38,2,0)</f>
        <v>7</v>
      </c>
      <c r="D26" s="44" t="str">
        <f>VLOOKUP(C26,'Gen-Tab'!$G$3:$I$55,2,0)</f>
        <v>Polen</v>
      </c>
      <c r="E26" s="44" t="str">
        <f>VLOOKUP(C26,'Gen-Tab'!$G$3:$I$55,3,0)</f>
        <v>Niederlande</v>
      </c>
      <c r="F26" s="44">
        <f>IF(U26=0,0,VLOOKUP(C26,'Tipp-Formular'!$B$2:$I$48,6,0))</f>
        <v>0</v>
      </c>
      <c r="G26" s="44">
        <f>IF(U26=0,0,VLOOKUP(C26,'Tipp-Formular'!$B$2:$I$48,8,0))</f>
        <v>0</v>
      </c>
      <c r="I26" s="44">
        <f>IF(U26=0,0,IF(F26&gt;G26,3,IF(F26=G26,1,0)))</f>
        <v>0</v>
      </c>
      <c r="J26" s="44">
        <f>IF(U26=0,0,IF(G26&gt;F26,3,IF(G26=F26,1,0)))</f>
        <v>0</v>
      </c>
      <c r="U26" s="44">
        <f>VLOOKUP(C26,'Tipp-Formular'!$B$3:$L$48,11,0)</f>
        <v>0</v>
      </c>
    </row>
    <row r="27" spans="2:21" x14ac:dyDescent="0.35">
      <c r="B27" s="119" t="s">
        <v>360</v>
      </c>
      <c r="C27" s="46">
        <f>VLOOKUP(B27,'Gen-Tab'!$F$3:$G$38,2,0)</f>
        <v>32</v>
      </c>
      <c r="D27" s="44" t="str">
        <f>VLOOKUP(C27,'Gen-Tab'!$G$3:$I$55,2,0)</f>
        <v>Frankreich</v>
      </c>
      <c r="E27" s="44" t="str">
        <f>VLOOKUP(C27,'Gen-Tab'!$G$3:$I$55,3,0)</f>
        <v>Polen</v>
      </c>
      <c r="F27" s="44">
        <f>IF(U27=0,0,VLOOKUP(C27,'Tipp-Formular'!$B$2:$I$48,6,0))</f>
        <v>0</v>
      </c>
      <c r="G27" s="44">
        <f>IF(U27=0,0,VLOOKUP(C27,'Tipp-Formular'!$B$2:$I$48,8,0))</f>
        <v>0</v>
      </c>
      <c r="I27" s="44">
        <f>IF(U27=0,0,IF(F27&gt;G27,3,IF(F27=G27,1,0)))</f>
        <v>0</v>
      </c>
      <c r="J27" s="44">
        <f>IF(U27=0,0,IF(G27&gt;F27,3,IF(G27=F27,1,0)))</f>
        <v>0</v>
      </c>
      <c r="U27" s="44">
        <f>VLOOKUP(C27,'Tipp-Formular'!$B$3:$L$48,11,0)</f>
        <v>0</v>
      </c>
    </row>
    <row r="28" spans="2:21" x14ac:dyDescent="0.35">
      <c r="B28" s="119" t="s">
        <v>361</v>
      </c>
      <c r="C28" s="46">
        <f>VLOOKUP(B28,'Gen-Tab'!$F$3:$G$38,2,0)</f>
        <v>20</v>
      </c>
      <c r="D28" s="44" t="str">
        <f>VLOOKUP(C28,'Gen-Tab'!$G$3:$I$55,2,0)</f>
        <v>Niederlande</v>
      </c>
      <c r="E28" s="44" t="str">
        <f>VLOOKUP(C28,'Gen-Tab'!$G$3:$I$55,3,0)</f>
        <v>Frankreich</v>
      </c>
      <c r="F28" s="44">
        <f>IF(U28=0,0,VLOOKUP(C28,'Tipp-Formular'!$B$2:$I$48,6,0))</f>
        <v>0</v>
      </c>
      <c r="G28" s="44">
        <f>IF(U28=0,0,VLOOKUP(C28,'Tipp-Formular'!$B$2:$I$48,8,0))</f>
        <v>0</v>
      </c>
      <c r="I28" s="44">
        <f>IF(U28=0,0,IF(F28&gt;G28,3,IF(F28=G28,1,0)))</f>
        <v>0</v>
      </c>
      <c r="J28" s="44">
        <f>IF(U28=0,0,IF(G28&gt;F28,3,IF(G28=F28,1,0)))</f>
        <v>0</v>
      </c>
      <c r="U28" s="44">
        <f>VLOOKUP(C28,'Tipp-Formular'!$B$3:$L$48,11,0)</f>
        <v>0</v>
      </c>
    </row>
    <row r="34" spans="2:21" x14ac:dyDescent="0.35">
      <c r="B34" s="44" t="s">
        <v>362</v>
      </c>
      <c r="C34" s="44" t="s">
        <v>363</v>
      </c>
      <c r="P34" s="115" t="str">
        <f>IF(P40=3,"nein","ja")</f>
        <v>nein</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181</v>
      </c>
      <c r="C36" s="44" t="str">
        <f>VLOOKUP(B36,'Gen-Tab'!$Q$3:$S$26,3,0)</f>
        <v>Polen</v>
      </c>
      <c r="F36" s="120">
        <f>SUMIF(D41:D43,C36,F41:F43)+SUMIF(E41:E43,C36,G41:G43)</f>
        <v>0</v>
      </c>
      <c r="G36" s="120">
        <f>SUMIF(D41:D43,C36,G41:G43)+SUMIF(E41:E43,C36,F41:F43)</f>
        <v>0</v>
      </c>
      <c r="H36" s="120">
        <f>F36-G36</f>
        <v>0</v>
      </c>
      <c r="I36" s="120">
        <f>SUMIF(D41:D43,C36,I41:I43)+SUMIF(E41:E43,C36,J41:J43)</f>
        <v>0</v>
      </c>
      <c r="J36" s="121">
        <f>RANK(I36,I36:I38,0)</f>
        <v>1</v>
      </c>
      <c r="K36" s="120">
        <f>IF(AND(I36=I37,H36&gt;H37),I36+0.1,IF(AND(I36=I38,H36&gt;H38),I36+0.1,I36))</f>
        <v>0</v>
      </c>
      <c r="L36" s="120">
        <f>IF(AND(K36=K37,H36&gt;H37),K36+0.1,IF(AND(K36=K38,H36&gt;H38),K36+0.1,K36))</f>
        <v>0</v>
      </c>
      <c r="M36" s="121">
        <f>RANK(L36,L36:L38,0)</f>
        <v>1</v>
      </c>
      <c r="N36" s="120">
        <f>IF(AND(L36=L37,F36&gt;F37),L36+0.1,IF(AND(L36=L38,F36&gt;F38),L36+0.1,L36))</f>
        <v>0</v>
      </c>
      <c r="O36" s="120">
        <f>IF(AND(N36=N37,F36&gt;F37),N36+0.1,IF(AND(N36=N38,F36&gt;F38),N36+0.1,N36))</f>
        <v>0</v>
      </c>
      <c r="P36" s="121">
        <f>RANK(O36,O36:O38,0)</f>
        <v>1</v>
      </c>
      <c r="Q36" s="46">
        <f>IF(P$34="nein",0,0.072/P36)</f>
        <v>0</v>
      </c>
    </row>
    <row r="37" spans="2:21" x14ac:dyDescent="0.35">
      <c r="B37" s="119" t="s">
        <v>183</v>
      </c>
      <c r="C37" s="44" t="str">
        <f>VLOOKUP(B37,'Gen-Tab'!$Q$3:$S$26,3,0)</f>
        <v>Österreich</v>
      </c>
      <c r="F37" s="120">
        <f>SUMIF(D41:D43,C37,F41:F43)+SUMIF(E41:E43,C37,G41:G43)</f>
        <v>0</v>
      </c>
      <c r="G37" s="120">
        <f>SUMIF(D41:D43,C37,G41:G43)+SUMIF(E41:E43,C37,F41:F43)</f>
        <v>0</v>
      </c>
      <c r="H37" s="120">
        <f>F37-G37</f>
        <v>0</v>
      </c>
      <c r="I37" s="120">
        <f>SUMIF(D41:D43,C37,I41:I43)+SUMIF(E41:E43,C37,J41:J43)</f>
        <v>0</v>
      </c>
      <c r="J37" s="121">
        <f>RANK(I37,I36:I38,0)</f>
        <v>1</v>
      </c>
      <c r="K37" s="120">
        <f>IF(AND(I37=I38,H37&gt;H38),I37+0.1,IF(AND(I37=I36,H37&gt;H36),I37+0.1,I37))</f>
        <v>0</v>
      </c>
      <c r="L37" s="120">
        <f>IF(AND(K37=K38,H37&gt;H38),K37+0.1,IF(AND(K37=K36,H37&gt;H36),K37+0.1,K37))</f>
        <v>0</v>
      </c>
      <c r="M37" s="121">
        <f>RANK(L37,L36:L38,0)</f>
        <v>1</v>
      </c>
      <c r="N37" s="120">
        <f>IF(AND(L37=L38,F37&gt;F38),L37+0.1,IF(AND(L37=L36,F37&gt;F36),L37+0.1,L37))</f>
        <v>0</v>
      </c>
      <c r="O37" s="120">
        <f>IF(AND(N37=N38,F37&gt;F38),N37+0.1,IF(AND(N37=N36,F37&gt;F36),N37+0.1,N37))</f>
        <v>0</v>
      </c>
      <c r="P37" s="121">
        <f>RANK(O37,O36:O38,0)</f>
        <v>1</v>
      </c>
      <c r="Q37" s="46">
        <f>IF(P$34="nein",0,0.072/P37)</f>
        <v>0</v>
      </c>
    </row>
    <row r="38" spans="2:21" x14ac:dyDescent="0.35">
      <c r="B38" s="119" t="s">
        <v>184</v>
      </c>
      <c r="C38" s="44" t="str">
        <f>VLOOKUP(B38,'Gen-Tab'!$Q$3:$S$26,3,0)</f>
        <v>Frankreich</v>
      </c>
      <c r="F38" s="120">
        <f>SUMIF(D41:D43,C38,F41:F43)+SUMIF(E41:E43,C38,G41:G43)</f>
        <v>0</v>
      </c>
      <c r="G38" s="120">
        <f>SUMIF(D41:D43,C38,G41:G43)+SUMIF(E41:E43,C38,F41:F43)</f>
        <v>0</v>
      </c>
      <c r="H38" s="120">
        <f>F38-G38</f>
        <v>0</v>
      </c>
      <c r="I38" s="120">
        <f>SUMIF(D41:D43,C38,I41:I43)+SUMIF(E41:E43,C38,J41:J43)</f>
        <v>0</v>
      </c>
      <c r="J38" s="121">
        <f>RANK(I38,I36:I38,0)</f>
        <v>1</v>
      </c>
      <c r="K38" s="120">
        <f>IF(AND(I38=I36,H38&gt;H36),I38+0.1,IF(AND(I38=I37,H38&gt;H37),I38+0.1,I38))</f>
        <v>0</v>
      </c>
      <c r="L38" s="120">
        <f>IF(AND(K38=K37,H38&gt;H37),K38+0.1,IF(AND(K38=K36,H38&gt;H36),K38+0.1,K38))</f>
        <v>0</v>
      </c>
      <c r="M38" s="121">
        <f>RANK(L38,L36:L38,0)</f>
        <v>1</v>
      </c>
      <c r="N38" s="120">
        <f>IF(AND(L38=L36,F38&gt;F36),L38+0.1,IF(AND(L38=L37,F38&gt;F37),L38+0.1,L38))</f>
        <v>0</v>
      </c>
      <c r="O38" s="120">
        <f>IF(AND(N38=N37,F38&gt;F37),N38+0.1,IF(AND(N38=N36,F38&gt;F36),N38+0.1,N38))</f>
        <v>0</v>
      </c>
      <c r="P38" s="122">
        <f>RANK(O38,O36:O38,0)</f>
        <v>1</v>
      </c>
      <c r="Q38" s="46">
        <f>IF(P$34="nein",0,0.072/P38)</f>
        <v>0</v>
      </c>
    </row>
    <row r="39" spans="2:21" x14ac:dyDescent="0.35">
      <c r="B39" s="119" t="s">
        <v>182</v>
      </c>
      <c r="C39" s="44" t="str">
        <f>VLOOKUP(B39,'Gen-Tab'!$Q$3:$S$26,3,0)</f>
        <v>Niederlande</v>
      </c>
      <c r="F39" s="120"/>
      <c r="G39" s="120"/>
      <c r="H39" s="120"/>
      <c r="I39" s="120"/>
      <c r="J39" s="121"/>
      <c r="K39" s="120"/>
      <c r="L39" s="120"/>
      <c r="M39" s="121"/>
      <c r="N39" s="120"/>
      <c r="O39" s="120"/>
      <c r="P39" s="121"/>
      <c r="Q39" s="46">
        <v>0</v>
      </c>
    </row>
    <row r="40" spans="2:21" x14ac:dyDescent="0.35">
      <c r="P40" s="120">
        <f>SUM(P36:P38)</f>
        <v>3</v>
      </c>
    </row>
    <row r="41" spans="2:21" x14ac:dyDescent="0.35">
      <c r="B41" s="119" t="s">
        <v>356</v>
      </c>
      <c r="C41" s="46">
        <f>VLOOKUP(B41,'Gen-Tab'!$F$3:$G$38,2,0)</f>
        <v>19</v>
      </c>
      <c r="D41" s="44" t="str">
        <f>VLOOKUP(C41,'Gen-Tab'!$G$3:$I$55,2,0)</f>
        <v>Polen</v>
      </c>
      <c r="E41" s="44" t="str">
        <f>VLOOKUP(C41,'Gen-Tab'!$G$3:$I$55,3,0)</f>
        <v>Österreich</v>
      </c>
      <c r="F41" s="44">
        <f>IF(U41=0,0,VLOOKUP(C41,'Tipp-Formular'!$B$2:$I$48,6,0))</f>
        <v>0</v>
      </c>
      <c r="G41" s="44">
        <f>IF(U41=0,0,VLOOKUP(C41,'Tipp-Formular'!$B$2:$I$48,8,0))</f>
        <v>0</v>
      </c>
      <c r="I41" s="44">
        <f>IF(U41=0,0,IF(F41&gt;G41,3,IF(F41=G41,1,0)))</f>
        <v>0</v>
      </c>
      <c r="J41" s="44">
        <f>IF(U41=0,0,IF(G41&gt;F41,3,IF(G41=F41,1,0)))</f>
        <v>0</v>
      </c>
      <c r="U41" s="44">
        <f>VLOOKUP(C41,'Tipp-Formular'!$B$3:$L$48,11,0)</f>
        <v>0</v>
      </c>
    </row>
    <row r="42" spans="2:21" x14ac:dyDescent="0.35">
      <c r="B42" s="119" t="s">
        <v>360</v>
      </c>
      <c r="C42" s="46">
        <f>VLOOKUP(B42,'Gen-Tab'!$F$3:$G$38,2,0)</f>
        <v>32</v>
      </c>
      <c r="D42" s="44" t="str">
        <f>VLOOKUP(C42,'Gen-Tab'!$G$3:$I$55,2,0)</f>
        <v>Frankreich</v>
      </c>
      <c r="E42" s="44" t="str">
        <f>VLOOKUP(C42,'Gen-Tab'!$G$3:$I$55,3,0)</f>
        <v>Polen</v>
      </c>
      <c r="F42" s="44">
        <f>IF(U42=0,0,VLOOKUP(C42,'Tipp-Formular'!$B$2:$I$48,6,0))</f>
        <v>0</v>
      </c>
      <c r="G42" s="44">
        <f>IF(U42=0,0,VLOOKUP(C42,'Tipp-Formular'!$B$2:$I$48,8,0))</f>
        <v>0</v>
      </c>
      <c r="I42" s="44">
        <f>IF(U42=0,0,IF(F42&gt;G42,3,IF(F42=G42,1,0)))</f>
        <v>0</v>
      </c>
      <c r="J42" s="44">
        <f>IF(U42=0,0,IF(G42&gt;F42,3,IF(G42=F42,1,0)))</f>
        <v>0</v>
      </c>
      <c r="U42" s="44">
        <f>VLOOKUP(C42,'Tipp-Formular'!$B$3:$L$48,11,0)</f>
        <v>0</v>
      </c>
    </row>
    <row r="43" spans="2:21" x14ac:dyDescent="0.35">
      <c r="B43" s="119" t="s">
        <v>364</v>
      </c>
      <c r="C43" s="46">
        <f>VLOOKUP(B43,'Gen-Tab'!$F$3:$G$38,2,0)</f>
        <v>8</v>
      </c>
      <c r="D43" s="44" t="str">
        <f>VLOOKUP(C43,'Gen-Tab'!$G$3:$I$55,2,0)</f>
        <v>Österreich</v>
      </c>
      <c r="E43" s="44" t="str">
        <f>VLOOKUP(C43,'Gen-Tab'!$G$3:$I$55,3,0)</f>
        <v>Frankreich</v>
      </c>
      <c r="F43" s="44">
        <f>IF(U43=0,0,VLOOKUP(C43,'Tipp-Formular'!$B$2:$I$48,6,0))</f>
        <v>0</v>
      </c>
      <c r="G43" s="44">
        <f>IF(U43=0,0,VLOOKUP(C43,'Tipp-Formular'!$B$2:$I$48,8,0))</f>
        <v>0</v>
      </c>
      <c r="I43" s="44">
        <f>IF(U43=0,0,IF(F43&gt;G43,3,IF(F43=G43,1,0)))</f>
        <v>0</v>
      </c>
      <c r="J43" s="44">
        <f>IF(U43=0,0,IF(G43&gt;F43,3,IF(G43=F43,1,0)))</f>
        <v>0</v>
      </c>
      <c r="U43" s="44">
        <f>VLOOKUP(C43,'Tipp-Formular'!$B$3:$L$48,11,0)</f>
        <v>0</v>
      </c>
    </row>
    <row r="49" spans="2:21" x14ac:dyDescent="0.35">
      <c r="B49" s="44" t="s">
        <v>365</v>
      </c>
      <c r="C49" s="44" t="s">
        <v>366</v>
      </c>
      <c r="P49" s="115" t="str">
        <f>IF(P55=3,"nein","ja")</f>
        <v>nein</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182</v>
      </c>
      <c r="C51" s="44" t="str">
        <f>VLOOKUP(B51,'Gen-Tab'!$Q$3:$S$26,3,0)</f>
        <v>Niederlande</v>
      </c>
      <c r="F51" s="120">
        <f>SUMIF(D56:D58,C51,F56:F58)+SUMIF(E56:E58,C51,G56:G58)</f>
        <v>0</v>
      </c>
      <c r="G51" s="120">
        <f>SUMIF(D56:D58,C51,G56:G58)+SUMIF(E56:E58,C51,F56:F58)</f>
        <v>0</v>
      </c>
      <c r="H51" s="120">
        <f>F51-G51</f>
        <v>0</v>
      </c>
      <c r="I51" s="120">
        <f>SUMIF(D56:D58,C51,I56:I58)+SUMIF(E56:E58,C51,J56:J58)</f>
        <v>0</v>
      </c>
      <c r="J51" s="121">
        <f>RANK(I51,I51:I53,0)</f>
        <v>1</v>
      </c>
      <c r="K51" s="120">
        <f>IF(AND(I51=I52,H51&gt;H52),I51+0.1,IF(AND(I51=I53,H51&gt;H53),I51+0.1,I51))</f>
        <v>0</v>
      </c>
      <c r="L51" s="120">
        <f>IF(AND(K51=K52,H51&gt;H52),K51+0.1,IF(AND(K51=K53,H51&gt;H53),K51+0.1,K51))</f>
        <v>0</v>
      </c>
      <c r="M51" s="121">
        <f>RANK(L51,L51:L53,0)</f>
        <v>1</v>
      </c>
      <c r="N51" s="120">
        <f>IF(AND(L51=L52,F51&gt;F52),L51+0.1,IF(AND(L51=L53,F51&gt;F53),L51+0.1,L51))</f>
        <v>0</v>
      </c>
      <c r="O51" s="120">
        <f>IF(AND(N51=N52,F51&gt;F52),N51+0.1,IF(AND(N51=N53,F51&gt;F53),N51+0.1,N51))</f>
        <v>0</v>
      </c>
      <c r="P51" s="121">
        <f>RANK(O51,O51:O53,0)</f>
        <v>1</v>
      </c>
      <c r="Q51" s="46">
        <f>IF(P$49="nein",0,0.072/P51)</f>
        <v>0</v>
      </c>
    </row>
    <row r="52" spans="2:21" x14ac:dyDescent="0.35">
      <c r="B52" s="119" t="s">
        <v>183</v>
      </c>
      <c r="C52" s="44" t="str">
        <f>VLOOKUP(B52,'Gen-Tab'!$Q$3:$S$26,3,0)</f>
        <v>Österreich</v>
      </c>
      <c r="F52" s="120">
        <f>SUMIF(D56:D58,C52,F56:F58)+SUMIF(E56:E58,C52,G56:G58)</f>
        <v>0</v>
      </c>
      <c r="G52" s="120">
        <f>SUMIF(D56:D58,C52,G56:G58)+SUMIF(E56:E58,C52,F56:F58)</f>
        <v>0</v>
      </c>
      <c r="H52" s="120">
        <f>F52-G52</f>
        <v>0</v>
      </c>
      <c r="I52" s="120">
        <f>SUMIF(D56:D58,C52,I56:I58)+SUMIF(E56:E58,C52,J56:J58)</f>
        <v>0</v>
      </c>
      <c r="J52" s="121">
        <f>RANK(I52,I51:I53,0)</f>
        <v>1</v>
      </c>
      <c r="K52" s="120">
        <f>IF(AND(I52=I53,H52&gt;H53),I52+0.1,IF(AND(I52=I51,H52&gt;H51),I52+0.1,I52))</f>
        <v>0</v>
      </c>
      <c r="L52" s="120">
        <f>IF(AND(K52=K53,H52&gt;H53),K52+0.1,IF(AND(K52=K51,H52&gt;H51),K52+0.1,K52))</f>
        <v>0</v>
      </c>
      <c r="M52" s="121">
        <f>RANK(L52,L51:L53,0)</f>
        <v>1</v>
      </c>
      <c r="N52" s="120">
        <f>IF(AND(L52=L53,F52&gt;F53),L52+0.1,IF(AND(L52=L51,F52&gt;F51),L52+0.1,L52))</f>
        <v>0</v>
      </c>
      <c r="O52" s="120">
        <f>IF(AND(N52=N53,F52&gt;F53),N52+0.1,IF(AND(N52=N51,F52&gt;F51),N52+0.1,N52))</f>
        <v>0</v>
      </c>
      <c r="P52" s="121">
        <f>RANK(O52,O51:O53,0)</f>
        <v>1</v>
      </c>
      <c r="Q52" s="46">
        <f>IF(P$49="nein",0,0.072/P52)</f>
        <v>0</v>
      </c>
    </row>
    <row r="53" spans="2:21" x14ac:dyDescent="0.35">
      <c r="B53" s="119" t="s">
        <v>184</v>
      </c>
      <c r="C53" s="44" t="str">
        <f>VLOOKUP(B53,'Gen-Tab'!$Q$3:$S$26,3,0)</f>
        <v>Frankreich</v>
      </c>
      <c r="F53" s="120">
        <f>SUMIF(D56:D58,C53,F56:F58)+SUMIF(E56:E58,C53,G56:G58)</f>
        <v>0</v>
      </c>
      <c r="G53" s="120">
        <f>SUMIF(D56:D58,C53,G56:G58)+SUMIF(E56:E58,C53,F56:F58)</f>
        <v>0</v>
      </c>
      <c r="H53" s="120">
        <f>F53-G53</f>
        <v>0</v>
      </c>
      <c r="I53" s="120">
        <f>SUMIF(D56:D58,C53,I56:I58)+SUMIF(E56:E58,C53,J56:J58)</f>
        <v>0</v>
      </c>
      <c r="J53" s="121">
        <f>RANK(I53,I51:I53,0)</f>
        <v>1</v>
      </c>
      <c r="K53" s="120">
        <f>IF(AND(I53=I51,H53&gt;H51),I53+0.1,IF(AND(I53=I52,H53&gt;H52),I53+0.1,I53))</f>
        <v>0</v>
      </c>
      <c r="L53" s="120">
        <f>IF(AND(K53=K52,H53&gt;H52),K53+0.1,IF(AND(K53=K51,H53&gt;H51),K53+0.1,K53))</f>
        <v>0</v>
      </c>
      <c r="M53" s="121">
        <f>RANK(L53,L51:L53,0)</f>
        <v>1</v>
      </c>
      <c r="N53" s="120">
        <f>IF(AND(L53=L51,F53&gt;F51),L53+0.1,IF(AND(L53=L52,F53&gt;F52),L53+0.1,L53))</f>
        <v>0</v>
      </c>
      <c r="O53" s="120">
        <f>IF(AND(N53=N52,F53&gt;F52),N53+0.1,IF(AND(N53=N51,F53&gt;F51),N53+0.1,N53))</f>
        <v>0</v>
      </c>
      <c r="P53" s="122">
        <f>RANK(O53,O51:O53,0)</f>
        <v>1</v>
      </c>
      <c r="Q53" s="46">
        <f>IF(P$49="nein",0,0.072/P53)</f>
        <v>0</v>
      </c>
    </row>
    <row r="54" spans="2:21" x14ac:dyDescent="0.35">
      <c r="B54" s="119" t="s">
        <v>181</v>
      </c>
      <c r="C54" s="44" t="str">
        <f>VLOOKUP(B54,'Gen-Tab'!$Q$3:$S$26,3,0)</f>
        <v>Polen</v>
      </c>
      <c r="F54" s="120"/>
      <c r="G54" s="120"/>
      <c r="H54" s="120"/>
      <c r="I54" s="120"/>
      <c r="J54" s="121"/>
      <c r="K54" s="120"/>
      <c r="L54" s="120"/>
      <c r="M54" s="121"/>
      <c r="N54" s="120"/>
      <c r="O54" s="120"/>
      <c r="P54" s="121"/>
      <c r="Q54" s="46">
        <v>0</v>
      </c>
    </row>
    <row r="55" spans="2:21" x14ac:dyDescent="0.35">
      <c r="N55" s="120"/>
      <c r="P55" s="120">
        <f>SUM(P51:P53)</f>
        <v>3</v>
      </c>
    </row>
    <row r="56" spans="2:21" x14ac:dyDescent="0.35">
      <c r="B56" s="119" t="s">
        <v>357</v>
      </c>
      <c r="C56" s="46">
        <f>VLOOKUP(B56,'Gen-Tab'!$F$3:$G$38,2,0)</f>
        <v>31</v>
      </c>
      <c r="D56" s="44" t="str">
        <f>VLOOKUP(C56,'Gen-Tab'!$G$3:$I$55,2,0)</f>
        <v>Niederlande</v>
      </c>
      <c r="E56" s="44" t="str">
        <f>VLOOKUP(C56,'Gen-Tab'!$G$3:$I$55,3,0)</f>
        <v>Österreich</v>
      </c>
      <c r="F56" s="44">
        <f>IF(U56=0,0,VLOOKUP(C56,'Tipp-Formular'!$B$2:$I$48,6,0))</f>
        <v>0</v>
      </c>
      <c r="G56" s="44">
        <f>IF(U56=0,0,VLOOKUP(C56,'Tipp-Formular'!$B$2:$I$48,8,0))</f>
        <v>0</v>
      </c>
      <c r="I56" s="44">
        <f>IF(U56=0,0,IF(F56&gt;G56,3,IF(F56=G56,1,0)))</f>
        <v>0</v>
      </c>
      <c r="J56" s="44">
        <f>IF(U56=0,0,IF(G56&gt;F56,3,IF(G56=F56,1,0)))</f>
        <v>0</v>
      </c>
      <c r="U56" s="44">
        <f>VLOOKUP(C56,'Tipp-Formular'!$B$3:$L$48,11,0)</f>
        <v>0</v>
      </c>
    </row>
    <row r="57" spans="2:21" x14ac:dyDescent="0.35">
      <c r="B57" s="119" t="s">
        <v>361</v>
      </c>
      <c r="C57" s="46">
        <f>VLOOKUP(B57,'Gen-Tab'!$F$3:$G$38,2,0)</f>
        <v>20</v>
      </c>
      <c r="D57" s="44" t="str">
        <f>VLOOKUP(C57,'Gen-Tab'!$G$3:$I$55,2,0)</f>
        <v>Niederlande</v>
      </c>
      <c r="E57" s="44" t="str">
        <f>VLOOKUP(C57,'Gen-Tab'!$G$3:$I$55,3,0)</f>
        <v>Frankreich</v>
      </c>
      <c r="F57" s="44">
        <f>IF(U57=0,0,VLOOKUP(C57,'Tipp-Formular'!$B$2:$I$48,6,0))</f>
        <v>0</v>
      </c>
      <c r="G57" s="44">
        <f>IF(U57=0,0,VLOOKUP(C57,'Tipp-Formular'!$B$2:$I$48,8,0))</f>
        <v>0</v>
      </c>
      <c r="I57" s="44">
        <f>IF(U57=0,0,IF(F57&gt;G57,3,IF(F57=G57,1,0)))</f>
        <v>0</v>
      </c>
      <c r="J57" s="44">
        <f>IF(U57=0,0,IF(G57&gt;F57,3,IF(G57=F57,1,0)))</f>
        <v>0</v>
      </c>
      <c r="U57" s="44">
        <f>VLOOKUP(C57,'Tipp-Formular'!$B$3:$L$48,11,0)</f>
        <v>0</v>
      </c>
    </row>
    <row r="58" spans="2:21" x14ac:dyDescent="0.35">
      <c r="B58" s="119" t="s">
        <v>364</v>
      </c>
      <c r="C58" s="46">
        <f>VLOOKUP(B58,'Gen-Tab'!$F$3:$G$38,2,0)</f>
        <v>8</v>
      </c>
      <c r="D58" s="44" t="str">
        <f>VLOOKUP(C58,'Gen-Tab'!$G$3:$I$55,2,0)</f>
        <v>Österreich</v>
      </c>
      <c r="E58" s="44" t="str">
        <f>VLOOKUP(C58,'Gen-Tab'!$G$3:$I$55,3,0)</f>
        <v>Frankreich</v>
      </c>
      <c r="F58" s="44">
        <f>IF(U58=0,0,VLOOKUP(C58,'Tipp-Formular'!$B$2:$I$48,6,0))</f>
        <v>0</v>
      </c>
      <c r="G58" s="44">
        <f>IF(U58=0,0,VLOOKUP(C58,'Tipp-Formular'!$B$2:$I$48,8,0))</f>
        <v>0</v>
      </c>
      <c r="I58" s="44">
        <f>IF(U58=0,0,IF(F58&gt;G58,3,IF(F58=G58,1,0)))</f>
        <v>0</v>
      </c>
      <c r="J58" s="44">
        <f>IF(U58=0,0,IF(G58&gt;F58,3,IF(G58=F58,1,0)))</f>
        <v>0</v>
      </c>
      <c r="U58" s="44">
        <f>VLOOKUP(C58,'Tipp-Formular'!$B$3:$L$48,11,0)</f>
        <v>0</v>
      </c>
    </row>
    <row r="64" spans="2:21" x14ac:dyDescent="0.35">
      <c r="B64" s="44" t="s">
        <v>323</v>
      </c>
    </row>
    <row r="65" spans="2:21" x14ac:dyDescent="0.35">
      <c r="P65" s="115" t="str">
        <f>IF(SUM(P66:P69)=3,"ja","nein")</f>
        <v>nein</v>
      </c>
    </row>
    <row r="66" spans="2:21" x14ac:dyDescent="0.35">
      <c r="B66" s="119" t="s">
        <v>181</v>
      </c>
      <c r="C66" s="44" t="str">
        <f>VLOOKUP(B66,'Gen-Tab'!$Q$3:$S$26,3,0)</f>
        <v>Polen</v>
      </c>
      <c r="F66" s="120">
        <f>SUMIF(D71,C66,F71)+SUMIF(E71,C66,G71)</f>
        <v>0</v>
      </c>
      <c r="P66" s="121">
        <f>RANK(F66,F66:F69,0)</f>
        <v>1</v>
      </c>
      <c r="Q66" s="46">
        <f>IF(AND(P65="ja",P66=1),0.0072,IF(AND(P65="ja",P66=2),0.0036,0))</f>
        <v>0</v>
      </c>
    </row>
    <row r="67" spans="2:21" x14ac:dyDescent="0.35">
      <c r="B67" s="119" t="s">
        <v>182</v>
      </c>
      <c r="C67" s="44" t="str">
        <f>VLOOKUP(B67,'Gen-Tab'!$Q$3:$S$26,3,0)</f>
        <v>Niederlande</v>
      </c>
      <c r="F67" s="120">
        <f>SUMIF(D71,C67,F71)+SUMIF(E71,C67,G71)</f>
        <v>0</v>
      </c>
      <c r="P67" s="121">
        <f>RANK(F67,F66:F69,0)</f>
        <v>1</v>
      </c>
      <c r="Q67" s="46">
        <f>IF(AND(P65="ja",P67=1),0.0072,IF(AND(P65="ja",P67=2),0.0036,0))</f>
        <v>0</v>
      </c>
    </row>
    <row r="68" spans="2:21" x14ac:dyDescent="0.35">
      <c r="B68" s="119" t="s">
        <v>183</v>
      </c>
      <c r="C68" s="44" t="str">
        <f>VLOOKUP(B68,'Gen-Tab'!$Q$3:$S$26,3,0)</f>
        <v>Österreich</v>
      </c>
      <c r="Q68" s="46">
        <v>0</v>
      </c>
    </row>
    <row r="69" spans="2:21" x14ac:dyDescent="0.35">
      <c r="B69" s="119" t="s">
        <v>184</v>
      </c>
      <c r="C69" s="44" t="str">
        <f>VLOOKUP(B69,'Gen-Tab'!$Q$3:$S$26,3,0)</f>
        <v>Frankreich</v>
      </c>
      <c r="Q69" s="46">
        <v>0</v>
      </c>
    </row>
    <row r="70" spans="2:21" x14ac:dyDescent="0.35">
      <c r="B70" s="46"/>
    </row>
    <row r="71" spans="2:21" x14ac:dyDescent="0.35">
      <c r="B71" s="119" t="s">
        <v>355</v>
      </c>
      <c r="C71" s="46">
        <f>VLOOKUP(B71,'Gen-Tab'!$F$3:$G$38,2,0)</f>
        <v>7</v>
      </c>
      <c r="D71" s="44" t="str">
        <f>VLOOKUP(C71,'Gen-Tab'!$G$3:$I$55,2,0)</f>
        <v>Polen</v>
      </c>
      <c r="E71" s="44" t="str">
        <f>VLOOKUP(C71,'Gen-Tab'!$G$3:$I$55,3,0)</f>
        <v>Niederlande</v>
      </c>
      <c r="F71" s="44">
        <f>IF(U71=0,0,VLOOKUP(C71,'Tipp-Formular'!$B$2:$I$48,6,0))</f>
        <v>0</v>
      </c>
      <c r="G71" s="44">
        <f>IF(U71=0,0,VLOOKUP(C71,'Tipp-Formular'!$B$2:$I$48,8,0))</f>
        <v>0</v>
      </c>
      <c r="R71" s="46"/>
      <c r="U71" s="44">
        <f>VLOOKUP(C71,'Tipp-Formular'!$B$3:$L$48,11,0)</f>
        <v>0</v>
      </c>
    </row>
    <row r="72" spans="2:21" x14ac:dyDescent="0.35">
      <c r="B72" s="46"/>
    </row>
    <row r="73" spans="2:21" x14ac:dyDescent="0.35">
      <c r="B73" s="46"/>
      <c r="P73" s="115" t="str">
        <f>IF(SUM(P74:P77)=3,"ja","nein")</f>
        <v>nein</v>
      </c>
    </row>
    <row r="74" spans="2:21" x14ac:dyDescent="0.35">
      <c r="B74" s="119" t="s">
        <v>181</v>
      </c>
      <c r="C74" s="44" t="str">
        <f>VLOOKUP(B74,'Gen-Tab'!$Q$3:$S$26,3,0)</f>
        <v>Polen</v>
      </c>
      <c r="F74" s="120">
        <f>SUMIF(D79,C74,F79)+SUMIF(E79,C74,G79)</f>
        <v>0</v>
      </c>
      <c r="P74" s="121">
        <f>RANK(F74,F74:F77,0)</f>
        <v>1</v>
      </c>
      <c r="Q74" s="46">
        <f>IF(AND(P73="ja",P74=1),0.0072,IF(AND(P73="ja",P74=2),0.0036,0))</f>
        <v>0</v>
      </c>
    </row>
    <row r="75" spans="2:21" x14ac:dyDescent="0.35">
      <c r="B75" s="119" t="s">
        <v>182</v>
      </c>
      <c r="C75" s="44" t="str">
        <f>VLOOKUP(B75,'Gen-Tab'!$Q$3:$S$26,3,0)</f>
        <v>Niederlande</v>
      </c>
      <c r="Q75" s="46">
        <v>0</v>
      </c>
    </row>
    <row r="76" spans="2:21" x14ac:dyDescent="0.35">
      <c r="B76" s="119" t="s">
        <v>183</v>
      </c>
      <c r="C76" s="44" t="str">
        <f>VLOOKUP(B76,'Gen-Tab'!$Q$3:$S$26,3,0)</f>
        <v>Österreich</v>
      </c>
      <c r="F76" s="120">
        <f>SUMIF(D79,C76,F79)+SUMIF(E79,C76,G79)</f>
        <v>0</v>
      </c>
      <c r="P76" s="121">
        <f>RANK(F76,F74:F77,0)</f>
        <v>1</v>
      </c>
      <c r="Q76" s="46">
        <f>IF(AND(P73="ja",P76=1),0.0072,IF(AND(P73="ja",P76=2),0.0036,0))</f>
        <v>0</v>
      </c>
    </row>
    <row r="77" spans="2:21" x14ac:dyDescent="0.35">
      <c r="B77" s="119" t="s">
        <v>184</v>
      </c>
      <c r="C77" s="44" t="str">
        <f>VLOOKUP(B77,'Gen-Tab'!$Q$3:$S$26,3,0)</f>
        <v>Frankreich</v>
      </c>
      <c r="Q77" s="46">
        <v>0</v>
      </c>
    </row>
    <row r="78" spans="2:21" x14ac:dyDescent="0.35">
      <c r="B78" s="46"/>
    </row>
    <row r="79" spans="2:21" x14ac:dyDescent="0.35">
      <c r="B79" s="119" t="s">
        <v>356</v>
      </c>
      <c r="C79" s="46">
        <f>VLOOKUP(B79,'Gen-Tab'!$F$3:$G$38,2,0)</f>
        <v>19</v>
      </c>
      <c r="D79" s="44" t="str">
        <f>VLOOKUP(C79,'Gen-Tab'!$G$3:$I$55,2,0)</f>
        <v>Polen</v>
      </c>
      <c r="E79" s="44" t="str">
        <f>VLOOKUP(C79,'Gen-Tab'!$G$3:$I$55,3,0)</f>
        <v>Österreich</v>
      </c>
      <c r="F79" s="44">
        <f>IF(U79=0,0,VLOOKUP(C79,'Tipp-Formular'!$B$2:$I$48,6,0))</f>
        <v>0</v>
      </c>
      <c r="G79" s="44">
        <f>IF(U79=0,0,VLOOKUP(C79,'Tipp-Formular'!$B$2:$I$48,8,0))</f>
        <v>0</v>
      </c>
      <c r="R79" s="46"/>
      <c r="U79" s="44">
        <f>VLOOKUP(C79,'Tipp-Formular'!$B$3:$L$48,11,0)</f>
        <v>0</v>
      </c>
    </row>
    <row r="80" spans="2:21" x14ac:dyDescent="0.35">
      <c r="B80" s="46"/>
    </row>
    <row r="81" spans="2:21" x14ac:dyDescent="0.35">
      <c r="B81" s="46"/>
      <c r="P81" s="115" t="str">
        <f>IF(SUM(P82:P85)=3,"ja","nein")</f>
        <v>nein</v>
      </c>
    </row>
    <row r="82" spans="2:21" x14ac:dyDescent="0.35">
      <c r="B82" s="119" t="s">
        <v>181</v>
      </c>
      <c r="C82" s="44" t="str">
        <f>VLOOKUP(B82,'Gen-Tab'!$Q$3:$S$26,3,0)</f>
        <v>Polen</v>
      </c>
      <c r="F82" s="120">
        <f>SUMIF(D87,C82,F87)+SUMIF(E87,C82,G87)</f>
        <v>0</v>
      </c>
      <c r="P82" s="121">
        <f>RANK(F82,F82:F85,0)</f>
        <v>1</v>
      </c>
      <c r="Q82" s="46">
        <f>IF(AND(P81="ja",P82=1),0.0072,IF(AND(P81="ja",P82=2),0.0036,0))</f>
        <v>0</v>
      </c>
    </row>
    <row r="83" spans="2:21" x14ac:dyDescent="0.35">
      <c r="B83" s="119" t="s">
        <v>182</v>
      </c>
      <c r="C83" s="44" t="str">
        <f>VLOOKUP(B83,'Gen-Tab'!$Q$3:$S$26,3,0)</f>
        <v>Niederlande</v>
      </c>
      <c r="Q83" s="46">
        <v>0</v>
      </c>
    </row>
    <row r="84" spans="2:21" x14ac:dyDescent="0.35">
      <c r="B84" s="119" t="s">
        <v>183</v>
      </c>
      <c r="C84" s="44" t="str">
        <f>VLOOKUP(B84,'Gen-Tab'!$Q$3:$S$26,3,0)</f>
        <v>Österreich</v>
      </c>
      <c r="Q84" s="46">
        <v>0</v>
      </c>
    </row>
    <row r="85" spans="2:21" x14ac:dyDescent="0.35">
      <c r="B85" s="119" t="s">
        <v>184</v>
      </c>
      <c r="C85" s="44" t="str">
        <f>VLOOKUP(B85,'Gen-Tab'!$Q$3:$S$26,3,0)</f>
        <v>Frankreich</v>
      </c>
      <c r="F85" s="120">
        <f>SUMIF(D87,C85,F87)+SUMIF(E87,C85,G87)</f>
        <v>0</v>
      </c>
      <c r="P85" s="121">
        <f>RANK(F85,F82:F85,0)</f>
        <v>1</v>
      </c>
      <c r="Q85" s="46">
        <f>IF(AND(P81="ja",P85=1),0.0072,IF(AND(P81="ja",P85=2),0.0036,0))</f>
        <v>0</v>
      </c>
    </row>
    <row r="86" spans="2:21" x14ac:dyDescent="0.35">
      <c r="B86" s="46"/>
    </row>
    <row r="87" spans="2:21" x14ac:dyDescent="0.35">
      <c r="B87" s="119" t="s">
        <v>360</v>
      </c>
      <c r="C87" s="46">
        <f>VLOOKUP(B87,'Gen-Tab'!$F$3:$G$38,2,0)</f>
        <v>32</v>
      </c>
      <c r="D87" s="44" t="str">
        <f>VLOOKUP(C87,'Gen-Tab'!$G$3:$I$55,2,0)</f>
        <v>Frankreich</v>
      </c>
      <c r="E87" s="44" t="str">
        <f>VLOOKUP(C87,'Gen-Tab'!$G$3:$I$55,3,0)</f>
        <v>Polen</v>
      </c>
      <c r="F87" s="44">
        <f>IF(U87=0,0,VLOOKUP(C87,'Tipp-Formular'!$B$2:$I$48,6,0))</f>
        <v>0</v>
      </c>
      <c r="G87" s="44">
        <f>IF(U87=0,0,VLOOKUP(C87,'Tipp-Formular'!$B$2:$I$48,8,0))</f>
        <v>0</v>
      </c>
      <c r="R87" s="46"/>
      <c r="U87" s="44">
        <f>VLOOKUP(C87,'Tipp-Formular'!$B$3:$L$48,11,0)</f>
        <v>0</v>
      </c>
    </row>
    <row r="88" spans="2:21" x14ac:dyDescent="0.35">
      <c r="B88" s="46"/>
    </row>
    <row r="89" spans="2:21" x14ac:dyDescent="0.35">
      <c r="B89" s="46"/>
      <c r="P89" s="115" t="str">
        <f>IF(SUM(P90:P93)=3,"ja","nein")</f>
        <v>nein</v>
      </c>
    </row>
    <row r="90" spans="2:21" x14ac:dyDescent="0.35">
      <c r="B90" s="119" t="s">
        <v>181</v>
      </c>
      <c r="C90" s="44" t="str">
        <f>VLOOKUP(B90,'Gen-Tab'!$Q$3:$S$26,3,0)</f>
        <v>Polen</v>
      </c>
      <c r="Q90" s="46">
        <v>0</v>
      </c>
    </row>
    <row r="91" spans="2:21" x14ac:dyDescent="0.35">
      <c r="B91" s="119" t="s">
        <v>182</v>
      </c>
      <c r="C91" s="44" t="str">
        <f>VLOOKUP(B91,'Gen-Tab'!$Q$3:$S$26,3,0)</f>
        <v>Niederlande</v>
      </c>
      <c r="F91" s="120">
        <f>SUMIF(D95,C91,F95)+SUMIF(E95,C91,G95)</f>
        <v>0</v>
      </c>
      <c r="P91" s="121">
        <f>RANK(F91,F90:F93,0)</f>
        <v>1</v>
      </c>
      <c r="Q91" s="46">
        <f>IF(AND(P89="ja",P91=1),0.0072,IF(AND(P89="ja",P91=2),0.0036,0))</f>
        <v>0</v>
      </c>
    </row>
    <row r="92" spans="2:21" x14ac:dyDescent="0.35">
      <c r="B92" s="119" t="s">
        <v>183</v>
      </c>
      <c r="C92" s="44" t="str">
        <f>VLOOKUP(B92,'Gen-Tab'!$Q$3:$S$26,3,0)</f>
        <v>Österreich</v>
      </c>
      <c r="F92" s="120">
        <f>SUMIF(D95,C92,F95)+SUMIF(E95,C92,G95)</f>
        <v>0</v>
      </c>
      <c r="P92" s="121">
        <f>RANK(F92,F90:F93,0)</f>
        <v>1</v>
      </c>
      <c r="Q92" s="46">
        <f>IF(AND(P89="ja",P92=1),0.0072,IF(AND(P89="ja",P92=2),0.0036,0))</f>
        <v>0</v>
      </c>
    </row>
    <row r="93" spans="2:21" x14ac:dyDescent="0.35">
      <c r="B93" s="119" t="s">
        <v>184</v>
      </c>
      <c r="C93" s="44" t="str">
        <f>VLOOKUP(B93,'Gen-Tab'!$Q$3:$S$26,3,0)</f>
        <v>Frankreich</v>
      </c>
      <c r="Q93" s="46">
        <v>0</v>
      </c>
    </row>
    <row r="94" spans="2:21" x14ac:dyDescent="0.35">
      <c r="B94" s="46"/>
    </row>
    <row r="95" spans="2:21" x14ac:dyDescent="0.35">
      <c r="B95" s="119" t="s">
        <v>357</v>
      </c>
      <c r="C95" s="46">
        <f>VLOOKUP(B95,'Gen-Tab'!$F$3:$G$38,2,0)</f>
        <v>31</v>
      </c>
      <c r="D95" s="44" t="str">
        <f>VLOOKUP(C95,'Gen-Tab'!$G$3:$I$55,2,0)</f>
        <v>Niederlande</v>
      </c>
      <c r="E95" s="44" t="str">
        <f>VLOOKUP(C95,'Gen-Tab'!$G$3:$I$55,3,0)</f>
        <v>Österreich</v>
      </c>
      <c r="F95" s="44">
        <f>IF(U95=0,0,VLOOKUP(C95,'Tipp-Formular'!$B$2:$I$48,6,0))</f>
        <v>0</v>
      </c>
      <c r="G95" s="44">
        <f>IF(U95=0,0,VLOOKUP(C95,'Tipp-Formular'!$B$2:$I$48,8,0))</f>
        <v>0</v>
      </c>
      <c r="R95" s="46"/>
      <c r="U95" s="44">
        <f>VLOOKUP(C95,'Tipp-Formular'!$B$3:$L$48,11,0)</f>
        <v>0</v>
      </c>
    </row>
    <row r="96" spans="2:21" x14ac:dyDescent="0.35">
      <c r="B96" s="46"/>
    </row>
    <row r="97" spans="2:21" x14ac:dyDescent="0.35">
      <c r="B97" s="46"/>
      <c r="P97" s="115" t="str">
        <f>IF(SUM(P98:P101)=3,"ja","nein")</f>
        <v>nein</v>
      </c>
    </row>
    <row r="98" spans="2:21" x14ac:dyDescent="0.35">
      <c r="B98" s="119" t="s">
        <v>181</v>
      </c>
      <c r="C98" s="44" t="str">
        <f>VLOOKUP(B98,'Gen-Tab'!$Q$3:$S$26,3,0)</f>
        <v>Polen</v>
      </c>
      <c r="Q98" s="46">
        <v>0</v>
      </c>
    </row>
    <row r="99" spans="2:21" x14ac:dyDescent="0.35">
      <c r="B99" s="119" t="s">
        <v>182</v>
      </c>
      <c r="C99" s="44" t="str">
        <f>VLOOKUP(B99,'Gen-Tab'!$Q$3:$S$26,3,0)</f>
        <v>Niederlande</v>
      </c>
      <c r="F99" s="120">
        <f>SUMIF(D103,C99,F103)+SUMIF(E103,C99,G103)</f>
        <v>0</v>
      </c>
      <c r="P99" s="121">
        <f>RANK(F99,F98:F101,0)</f>
        <v>1</v>
      </c>
      <c r="Q99" s="46">
        <f>IF(AND(P97="ja",P99=1),0.0072,IF(AND(P97="ja",P99=2),0.0036,0))</f>
        <v>0</v>
      </c>
    </row>
    <row r="100" spans="2:21" x14ac:dyDescent="0.35">
      <c r="B100" s="119" t="s">
        <v>183</v>
      </c>
      <c r="C100" s="44" t="str">
        <f>VLOOKUP(B100,'Gen-Tab'!$Q$3:$S$26,3,0)</f>
        <v>Österreich</v>
      </c>
      <c r="Q100" s="46">
        <v>0</v>
      </c>
    </row>
    <row r="101" spans="2:21" x14ac:dyDescent="0.35">
      <c r="B101" s="119" t="s">
        <v>184</v>
      </c>
      <c r="C101" s="44" t="str">
        <f>VLOOKUP(B101,'Gen-Tab'!$Q$3:$S$26,3,0)</f>
        <v>Frankreich</v>
      </c>
      <c r="F101" s="120">
        <f>SUMIF(D103,C101,F103)+SUMIF(E103,C101,G103)</f>
        <v>0</v>
      </c>
      <c r="P101" s="121">
        <f>RANK(F101,F98:F101,0)</f>
        <v>1</v>
      </c>
      <c r="Q101" s="46">
        <f>IF(AND(P97="ja",P101=1),0.0072,IF(AND(P97="ja",P101=2),0.0036,0))</f>
        <v>0</v>
      </c>
    </row>
    <row r="102" spans="2:21" x14ac:dyDescent="0.35">
      <c r="B102" s="46"/>
    </row>
    <row r="103" spans="2:21" x14ac:dyDescent="0.35">
      <c r="B103" s="119" t="s">
        <v>361</v>
      </c>
      <c r="C103" s="46">
        <f>VLOOKUP(B103,'Gen-Tab'!$F$3:$G$38,2,0)</f>
        <v>20</v>
      </c>
      <c r="D103" s="44" t="str">
        <f>VLOOKUP(C103,'Gen-Tab'!$G$3:$I$55,2,0)</f>
        <v>Niederlande</v>
      </c>
      <c r="E103" s="44" t="str">
        <f>VLOOKUP(C103,'Gen-Tab'!$G$3:$I$55,3,0)</f>
        <v>Frankreich</v>
      </c>
      <c r="F103" s="44">
        <f>IF(U103=0,0,VLOOKUP(C103,'Tipp-Formular'!$B$2:$I$48,6,0))</f>
        <v>0</v>
      </c>
      <c r="G103" s="44">
        <f>IF(U103=0,0,VLOOKUP(C103,'Tipp-Formular'!$B$2:$I$48,8,0))</f>
        <v>0</v>
      </c>
      <c r="R103" s="46"/>
      <c r="U103" s="44">
        <f>VLOOKUP(C103,'Tipp-Formular'!$B$3:$L$48,11,0)</f>
        <v>0</v>
      </c>
    </row>
    <row r="104" spans="2:21" x14ac:dyDescent="0.35">
      <c r="B104" s="46"/>
    </row>
    <row r="105" spans="2:21" x14ac:dyDescent="0.35">
      <c r="B105" s="46"/>
      <c r="P105" s="115" t="str">
        <f>IF(SUM(P106:P109)=3,"ja","nein")</f>
        <v>nein</v>
      </c>
    </row>
    <row r="106" spans="2:21" x14ac:dyDescent="0.35">
      <c r="B106" s="119" t="s">
        <v>181</v>
      </c>
      <c r="C106" s="44" t="str">
        <f>VLOOKUP(B106,'Gen-Tab'!$Q$3:$S$26,3,0)</f>
        <v>Polen</v>
      </c>
      <c r="Q106" s="46">
        <v>0</v>
      </c>
    </row>
    <row r="107" spans="2:21" x14ac:dyDescent="0.35">
      <c r="B107" s="119" t="s">
        <v>182</v>
      </c>
      <c r="C107" s="44" t="str">
        <f>VLOOKUP(B107,'Gen-Tab'!$Q$3:$S$26,3,0)</f>
        <v>Niederlande</v>
      </c>
      <c r="Q107" s="46">
        <v>0</v>
      </c>
    </row>
    <row r="108" spans="2:21" x14ac:dyDescent="0.35">
      <c r="B108" s="119" t="s">
        <v>183</v>
      </c>
      <c r="C108" s="44" t="str">
        <f>VLOOKUP(B108,'Gen-Tab'!$Q$3:$S$26,3,0)</f>
        <v>Österreich</v>
      </c>
      <c r="F108" s="120">
        <f>SUMIF(D111,C108,F111)+SUMIF(E111,C108,G111)</f>
        <v>0</v>
      </c>
      <c r="P108" s="121">
        <f>RANK(F108,F106:F109,0)</f>
        <v>1</v>
      </c>
      <c r="Q108" s="46">
        <f>IF(AND(P105="ja",P108=1),0.0072,IF(AND(P105="ja",P108=2),0.0036,0))</f>
        <v>0</v>
      </c>
    </row>
    <row r="109" spans="2:21" x14ac:dyDescent="0.35">
      <c r="B109" s="119" t="s">
        <v>184</v>
      </c>
      <c r="C109" s="44" t="str">
        <f>VLOOKUP(B109,'Gen-Tab'!$Q$3:$S$26,3,0)</f>
        <v>Frankreich</v>
      </c>
      <c r="F109" s="120">
        <f>SUMIF(D111,C109,F111)+SUMIF(E111,C109,G111)</f>
        <v>0</v>
      </c>
      <c r="P109" s="121">
        <f>RANK(F109,F106:F109,0)</f>
        <v>1</v>
      </c>
      <c r="Q109" s="46">
        <f>IF(AND(P105="ja",P109=1),0.0072,IF(AND(P105="ja",P109=2),0.0036,0))</f>
        <v>0</v>
      </c>
    </row>
    <row r="111" spans="2:21" x14ac:dyDescent="0.35">
      <c r="B111" s="119" t="s">
        <v>364</v>
      </c>
      <c r="C111" s="46">
        <f>VLOOKUP(B111,'Gen-Tab'!$F$3:$G$38,2,0)</f>
        <v>8</v>
      </c>
      <c r="D111" s="44" t="str">
        <f>VLOOKUP(C111,'Gen-Tab'!$G$3:$I$55,2,0)</f>
        <v>Österreich</v>
      </c>
      <c r="E111" s="44" t="str">
        <f>VLOOKUP(C111,'Gen-Tab'!$G$3:$I$55,3,0)</f>
        <v>Frankreich</v>
      </c>
      <c r="F111" s="44">
        <f>IF(U111=0,0,VLOOKUP(C111,'Tipp-Formular'!$B$2:$I$48,6,0))</f>
        <v>0</v>
      </c>
      <c r="G111" s="44">
        <f>IF(U111=0,0,VLOOKUP(C111,'Tipp-Formular'!$B$2:$I$48,8,0))</f>
        <v>0</v>
      </c>
      <c r="R111" s="46"/>
      <c r="U111" s="44">
        <f>VLOOKUP(C111,'Tipp-Formular'!$B$3:$L$48,11,0)</f>
        <v>0</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181</v>
      </c>
      <c r="C120" s="125" t="str">
        <f>VLOOKUP(B120,'Gen-Tab'!$Q$3:$S$26,3,0)</f>
        <v>Polen</v>
      </c>
      <c r="F120" s="44">
        <f>SUMIF(D$125:D$128,C120,F$125:F$128)+SUMIF(E$125:E$128,C120,G$125:G$128)</f>
        <v>0</v>
      </c>
      <c r="G120" s="44">
        <f>SUMIF(E$125:E$128,C120,F$125:F$128)+SUMIF(D$125:D$128,C120,G$125:G$128)</f>
        <v>0</v>
      </c>
      <c r="H120" s="44">
        <f>F120-G120</f>
        <v>0</v>
      </c>
      <c r="I120" s="44">
        <f>SUMIF(D$125:D$128,C120,I$125:I$128)+SUMIF(E$125:E$128,C120,J$125:J$128)</f>
        <v>0</v>
      </c>
      <c r="Q120" s="46">
        <f>IF(V128=0,0,VLOOKUP(C120,R$130:S$133,2,0))</f>
        <v>0</v>
      </c>
      <c r="R120" s="46"/>
      <c r="S120" s="46"/>
      <c r="U120" s="46"/>
      <c r="V120" s="46"/>
      <c r="W120" s="46"/>
    </row>
    <row r="121" spans="2:24" x14ac:dyDescent="0.35">
      <c r="B121" s="124" t="s">
        <v>182</v>
      </c>
      <c r="C121" s="125" t="str">
        <f>VLOOKUP(B121,'Gen-Tab'!$Q$3:$S$26,3,0)</f>
        <v>Niederlande</v>
      </c>
      <c r="F121" s="44">
        <f>SUMIF(D$125:D$128,C121,F$125:F$128)+SUMIF(E$125:E$128,C121,G$125:G$128)</f>
        <v>0</v>
      </c>
      <c r="G121" s="44">
        <f>SUMIF(E$125:E$128,C121,F$125:F$128)+SUMIF(D$125:D$128,C121,G$125:G$128)</f>
        <v>0</v>
      </c>
      <c r="H121" s="44">
        <f>F121-G121</f>
        <v>0</v>
      </c>
      <c r="I121" s="44">
        <f>SUMIF(D$125:D$128,C121,I$125:I$128)+SUMIF(E$125:E$128,C121,J$125:J$128)</f>
        <v>0</v>
      </c>
      <c r="Q121" s="46">
        <f>IF(V128=0,0,VLOOKUP(C121,R$130:S$133,2,0))</f>
        <v>0</v>
      </c>
      <c r="R121" s="46"/>
      <c r="S121" s="46"/>
      <c r="U121" s="46"/>
      <c r="V121" s="46"/>
      <c r="W121" s="46"/>
    </row>
    <row r="122" spans="2:24" x14ac:dyDescent="0.35">
      <c r="B122" s="124" t="s">
        <v>183</v>
      </c>
      <c r="C122" s="125" t="str">
        <f>VLOOKUP(B122,'Gen-Tab'!$Q$3:$S$26,3,0)</f>
        <v>Österreich</v>
      </c>
      <c r="F122" s="44">
        <f>SUMIF(D$125:D$128,C122,F$125:F$128)+SUMIF(E$125:E$128,C122,G$125:G$128)</f>
        <v>0</v>
      </c>
      <c r="G122" s="44">
        <f>SUMIF(E$125:E$128,C122,F$125:F$128)+SUMIF(D$125:D$128,C122,G$125:G$128)</f>
        <v>0</v>
      </c>
      <c r="H122" s="44">
        <f>F122-G122</f>
        <v>0</v>
      </c>
      <c r="I122" s="44">
        <f>SUMIF(D$125:D$128,C122,I$125:I$128)+SUMIF(E$125:E$128,C122,J$125:J$128)</f>
        <v>0</v>
      </c>
      <c r="Q122" s="46">
        <f>IF(V128=0,0,VLOOKUP(C122,R$130:S$133,2,0))</f>
        <v>0</v>
      </c>
      <c r="R122" s="46"/>
      <c r="S122" s="46"/>
      <c r="U122" s="46"/>
      <c r="V122" s="46"/>
      <c r="W122" s="46"/>
    </row>
    <row r="123" spans="2:24" x14ac:dyDescent="0.35">
      <c r="B123" s="124" t="s">
        <v>184</v>
      </c>
      <c r="C123" s="125" t="str">
        <f>VLOOKUP(B123,'Gen-Tab'!$Q$3:$S$26,3,0)</f>
        <v>Frankreich</v>
      </c>
      <c r="F123" s="44">
        <f>SUMIF(D$125:D$128,C123,F$125:F$128)+SUMIF(E$125:E$128,C123,G$125:G$128)</f>
        <v>0</v>
      </c>
      <c r="G123" s="44">
        <f>SUMIF(E$125:E$128,C123,F$125:F$128)+SUMIF(D$125:D$128,C123,G$125:G$128)</f>
        <v>0</v>
      </c>
      <c r="H123" s="44">
        <f>F123-G123</f>
        <v>0</v>
      </c>
      <c r="I123" s="44">
        <f>SUMIF(D$125:D$128,C123,I$125:I$128)+SUMIF(E$125:E$128,C123,J$125:J$128)</f>
        <v>0</v>
      </c>
      <c r="Q123" s="46">
        <f>IF(V128=0,0,VLOOKUP(C123,R$130:S$133,2,0))</f>
        <v>0</v>
      </c>
      <c r="R123" s="46"/>
      <c r="S123" s="46"/>
      <c r="U123" s="46"/>
      <c r="V123" s="46"/>
      <c r="W123" s="46"/>
    </row>
    <row r="124" spans="2:24" x14ac:dyDescent="0.35">
      <c r="R124" s="46"/>
    </row>
    <row r="125" spans="2:24" x14ac:dyDescent="0.35">
      <c r="C125" s="124">
        <v>7</v>
      </c>
      <c r="D125" s="44" t="str">
        <f>VLOOKUP(C125,'Gen-Tab'!$G$3:$I$55,2,0)</f>
        <v>Polen</v>
      </c>
      <c r="E125" s="44" t="str">
        <f>VLOOKUP(C125,'Gen-Tab'!$G$3:$I$55,3,0)</f>
        <v>Niederlande</v>
      </c>
      <c r="F125" s="44">
        <f>IF(U125=0,0,VLOOKUP(C125,'Tipp-Formular'!$B$2:$I$48,6,0))</f>
        <v>0</v>
      </c>
      <c r="G125" s="44">
        <f>IF(U125=0,0,VLOOKUP(C125,'Tipp-Formular'!$B$2:$I$48,8,0))</f>
        <v>0</v>
      </c>
      <c r="I125" s="44">
        <f>IF(U125=0,0,IF(F125&gt;G125,3,IF(F125=G125,1,0)))</f>
        <v>0</v>
      </c>
      <c r="J125" s="44">
        <f>IF(U125=0,0,IF(G125&gt;F125,3,IF(G125=F125,1,0)))</f>
        <v>0</v>
      </c>
      <c r="U125" s="44">
        <f>VLOOKUP(C125,'Tipp-Formular'!$B$3:$L$48,11,0)</f>
        <v>0</v>
      </c>
    </row>
    <row r="126" spans="2:24" x14ac:dyDescent="0.35">
      <c r="C126" s="124">
        <v>8</v>
      </c>
      <c r="D126" s="44" t="str">
        <f>VLOOKUP(C126,'Gen-Tab'!$G$3:$I$55,2,0)</f>
        <v>Österreich</v>
      </c>
      <c r="E126" s="44" t="str">
        <f>VLOOKUP(C126,'Gen-Tab'!$G$3:$I$55,3,0)</f>
        <v>Frankreich</v>
      </c>
      <c r="F126" s="44">
        <f>IF(U126=0,0,VLOOKUP(C126,'Tipp-Formular'!$B$2:$I$48,6,0))</f>
        <v>0</v>
      </c>
      <c r="G126" s="44">
        <f>IF(U126=0,0,VLOOKUP(C126,'Tipp-Formular'!$B$2:$I$48,8,0))</f>
        <v>0</v>
      </c>
      <c r="I126" s="44">
        <f>IF(U126=0,0,IF(F126&gt;G126,3,IF(F126=G126,1,0)))</f>
        <v>0</v>
      </c>
      <c r="J126" s="44">
        <f>IF(U126=0,0,IF(G126&gt;F126,3,IF(G126=F126,1,0)))</f>
        <v>0</v>
      </c>
      <c r="U126" s="44">
        <f>VLOOKUP(C126,'Tipp-Formular'!$B$3:$L$48,11,0)</f>
        <v>0</v>
      </c>
    </row>
    <row r="127" spans="2:24" x14ac:dyDescent="0.35">
      <c r="C127" s="124">
        <v>19</v>
      </c>
      <c r="D127" s="44" t="str">
        <f>VLOOKUP(C127,'Gen-Tab'!$G$3:$I$55,2,0)</f>
        <v>Polen</v>
      </c>
      <c r="E127" s="44" t="str">
        <f>VLOOKUP(C127,'Gen-Tab'!$G$3:$I$55,3,0)</f>
        <v>Österreich</v>
      </c>
      <c r="F127" s="44">
        <f>IF(U127=0,0,VLOOKUP(C127,'Tipp-Formular'!$B$2:$I$48,6,0))</f>
        <v>0</v>
      </c>
      <c r="G127" s="44">
        <f>IF(U127=0,0,VLOOKUP(C127,'Tipp-Formular'!$B$2:$I$48,8,0))</f>
        <v>0</v>
      </c>
      <c r="I127" s="44">
        <f>IF(U127=0,0,IF(F127&gt;G127,3,IF(F127=G127,1,0)))</f>
        <v>0</v>
      </c>
      <c r="J127" s="44">
        <f>IF(U127=0,0,IF(G127&gt;F127,3,IF(G127=F127,1,0)))</f>
        <v>0</v>
      </c>
      <c r="U127" s="44">
        <f>VLOOKUP(C127,'Tipp-Formular'!$B$3:$L$48,11,0)</f>
        <v>0</v>
      </c>
    </row>
    <row r="128" spans="2:24" x14ac:dyDescent="0.35">
      <c r="C128" s="124">
        <v>20</v>
      </c>
      <c r="D128" s="44" t="str">
        <f>VLOOKUP(C128,'Gen-Tab'!$G$3:$I$55,2,0)</f>
        <v>Niederlande</v>
      </c>
      <c r="E128" s="44" t="str">
        <f>VLOOKUP(C128,'Gen-Tab'!$G$3:$I$55,3,0)</f>
        <v>Frankreich</v>
      </c>
      <c r="F128" s="44">
        <f>IF(U128=0,0,VLOOKUP(C128,'Tipp-Formular'!$B$2:$I$48,6,0))</f>
        <v>0</v>
      </c>
      <c r="G128" s="44">
        <f>IF(U128=0,0,VLOOKUP(C128,'Tipp-Formular'!$B$2:$I$48,8,0))</f>
        <v>0</v>
      </c>
      <c r="I128" s="44">
        <f>IF(U128=0,0,IF(F128&gt;G128,3,IF(F128=G128,1,0)))</f>
        <v>0</v>
      </c>
      <c r="J128" s="44">
        <f>IF(U128=0,0,IF(G128&gt;F128,3,IF(G128=F128,1,0)))</f>
        <v>0</v>
      </c>
      <c r="U128" s="44">
        <f>VLOOKUP(C128,'Tipp-Formular'!$B$3:$L$48,11,0)</f>
        <v>0</v>
      </c>
      <c r="V128" s="44">
        <f>IF(OR(U125=0,U126=0,U127=0,U128=0),0,1)</f>
        <v>0</v>
      </c>
    </row>
    <row r="130" spans="3:21" x14ac:dyDescent="0.35">
      <c r="C130" s="124">
        <v>31</v>
      </c>
      <c r="D130" s="44" t="str">
        <f>VLOOKUP(C130,'Gen-Tab'!$G$3:$I$55,2,0)</f>
        <v>Niederlande</v>
      </c>
      <c r="E130" s="44" t="str">
        <f>VLOOKUP(C130,'Gen-Tab'!$G$3:$I$55,3,0)</f>
        <v>Österreich</v>
      </c>
      <c r="F130" s="44">
        <f>IF(VLOOKUP(D130,$C$120:$I$123,7,0)=VLOOKUP(E130,$C$120:$I$123,7,0),1,0)</f>
        <v>1</v>
      </c>
      <c r="G130" s="44">
        <f>IF(VLOOKUP(D130,$C$120:$I$123,6,0)=VLOOKUP(E130,$C$120:$I$123,6,0),1,0)</f>
        <v>1</v>
      </c>
      <c r="H130" s="44">
        <f>IF(VLOOKUP(D130,$C$120:$I$123,4,0)=VLOOKUP(E130,$C$120:$I$123,4,0),1,0)</f>
        <v>1</v>
      </c>
      <c r="I130" s="44">
        <f>SUM(F130:H130)</f>
        <v>3</v>
      </c>
      <c r="J130" s="115" t="str">
        <f>IF(U130=0,"nein",IF(I130=3,"ja","nein"))</f>
        <v>nein</v>
      </c>
      <c r="K130" s="44">
        <f>IF(U130=0,0,VLOOKUP(C130,'Tipp-Formular'!$B$2:$I$48,6,0))</f>
        <v>0</v>
      </c>
      <c r="L130" s="44">
        <f>IF(U130=0,0,VLOOKUP(C130,'Tipp-Formular'!$B$2:$I$48,8,0))</f>
        <v>0</v>
      </c>
      <c r="M130" s="115" t="str">
        <f>IF(K130=L130,"ja","nein")</f>
        <v>ja</v>
      </c>
      <c r="N130" s="115" t="str">
        <f>IF(OR(VLOOKUP(D130,'Gruppen-Tabellen'!F48:J51,5,0)=VLOOKUP(D131,'Gruppen-Tabellen'!F48:J51,5,0),VLOOKUP(D130,'Gruppen-Tabellen'!F48:J51,5,0)=VLOOKUP(E131,'Gruppen-Tabellen'!F48:J51,5,0)),"nein","ja")</f>
        <v>nein</v>
      </c>
      <c r="P130" s="115" t="str">
        <f>IF(V128=0,"nein",IF(AND(J130="ja",M130="ja",N130="ja"),"ja","nein"))</f>
        <v>nein</v>
      </c>
      <c r="Q130" s="46">
        <f>IF(P130="ja",VLOOKUP(C130,'Tipp-Formular'!B$2:R$99,16,0),0)</f>
        <v>0</v>
      </c>
      <c r="R130" s="44">
        <f>IF(V128=0,0,IF(Q130=1,D130,IF(Q130=2,E130,D130)))</f>
        <v>0</v>
      </c>
      <c r="S130" s="44">
        <f>IF(AND(P130="ja",Q130&gt;0),0.72,IF(AND(P130="ja",Q130=0),"Fehler",0))</f>
        <v>0</v>
      </c>
      <c r="U130" s="44">
        <f>VLOOKUP(C130,'Tipp-Formular'!$B$3:$L$48,11,0)</f>
        <v>0</v>
      </c>
    </row>
    <row r="131" spans="3:21" x14ac:dyDescent="0.35">
      <c r="C131" s="124">
        <v>32</v>
      </c>
      <c r="D131" s="44" t="str">
        <f>VLOOKUP(C131,'Gen-Tab'!$G$3:$I$55,2,0)</f>
        <v>Frankreich</v>
      </c>
      <c r="E131" s="44" t="str">
        <f>VLOOKUP(C131,'Gen-Tab'!$G$3:$I$55,3,0)</f>
        <v>Polen</v>
      </c>
      <c r="F131" s="44">
        <f>IF(VLOOKUP(D131,$C$120:$I$123,7,0)=VLOOKUP(E131,$C$120:$I$123,7,0),1,0)</f>
        <v>1</v>
      </c>
      <c r="G131" s="44">
        <f>IF(VLOOKUP(D131,$C$120:$I$123,6,0)=VLOOKUP(E131,$C$120:$I$123,6,0),1,0)</f>
        <v>1</v>
      </c>
      <c r="H131" s="44">
        <f>IF(VLOOKUP(D131,$C$120:$I$123,4,0)=VLOOKUP(E131,$C$120:$I$123,4,0),1,0)</f>
        <v>1</v>
      </c>
      <c r="I131" s="44">
        <f>SUM(F131:H131)</f>
        <v>3</v>
      </c>
      <c r="J131" s="115" t="str">
        <f>IF(U131=0,"nein",IF(I131=3,"ja","nein"))</f>
        <v>nein</v>
      </c>
      <c r="K131" s="44">
        <f>IF(U131=0,0,VLOOKUP(C131,'Tipp-Formular'!$B$2:$I$48,6,0))</f>
        <v>0</v>
      </c>
      <c r="L131" s="44">
        <f>IF(U131=0,0,VLOOKUP(C131,'Tipp-Formular'!$B$2:$I$48,8,0))</f>
        <v>0</v>
      </c>
      <c r="M131" s="115" t="str">
        <f>IF(K131=L131,"ja","nein")</f>
        <v>ja</v>
      </c>
      <c r="N131" s="115" t="str">
        <f>IF(OR(VLOOKUP(D131,'Gruppen-Tabellen'!F48:J51,5,0)=VLOOKUP(D130,'Gruppen-Tabellen'!F48:J51,5,0),VLOOKUP(D131,'Gruppen-Tabellen'!F48:J51,5,0)=VLOOKUP(E130,'Gruppen-Tabellen'!F48:J51,5,0)),"nein","ja")</f>
        <v>nein</v>
      </c>
      <c r="P131" s="115" t="str">
        <f>IF(V128=0,"nein",IF(AND(J131="ja",M131="ja",N131="ja"),"ja","nein"))</f>
        <v>nein</v>
      </c>
      <c r="Q131" s="46">
        <f>IF(P131="ja",VLOOKUP(C131,'Tipp-Formular'!B$2:R$99,16,0),0)</f>
        <v>0</v>
      </c>
      <c r="R131" s="44">
        <f>IF(V128=0,0,IF(Q131=1,D131,IF(Q131=2,E131,D131)))</f>
        <v>0</v>
      </c>
      <c r="S131" s="44">
        <f>IF(AND(P131="ja",Q131&gt;0),0.72,IF(AND(P131="ja",Q131=0),"Fehler",0))</f>
        <v>0</v>
      </c>
      <c r="U131" s="44">
        <f>VLOOKUP(C131,'Tipp-Formular'!$B$3:$L$48,11,0)</f>
        <v>0</v>
      </c>
    </row>
    <row r="132" spans="3:21" x14ac:dyDescent="0.35">
      <c r="R132" s="44">
        <f>IF(V128=0,0,IF(R130=D130,E130,IF(R130=E130,D130,0)))</f>
        <v>0</v>
      </c>
      <c r="S132" s="44">
        <f>IF(AND(P130="ja",Q130&gt;0),0.36,IF(AND(P130="ja",Q130=0),"Fehler",0))</f>
        <v>0</v>
      </c>
    </row>
    <row r="133" spans="3:21" x14ac:dyDescent="0.35">
      <c r="R133" s="44">
        <f>IF(V128=0,0,IF(R131=D131,E131,IF(R131=E131,D131,0)))</f>
        <v>0</v>
      </c>
      <c r="S133" s="44">
        <f>IF(AND(P131="ja",Q131&gt;0),0.36,IF(AND(P131="ja",Q131=0),"Fehler",0))</f>
        <v>0</v>
      </c>
    </row>
  </sheetData>
  <phoneticPr fontId="0" type="noConversion"/>
  <conditionalFormatting sqref="V119:X119">
    <cfRule type="expression" dxfId="5"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dimension ref="B2:X133"/>
  <sheetViews>
    <sheetView topLeftCell="A94" workbookViewId="0">
      <selection activeCell="G103" sqref="G103"/>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137</v>
      </c>
    </row>
    <row r="4" spans="2:21" x14ac:dyDescent="0.35">
      <c r="B4" s="44" t="s">
        <v>353</v>
      </c>
      <c r="C4" s="44" t="s">
        <v>354</v>
      </c>
      <c r="P4" s="115" t="str">
        <f ca="1">IF(P10=3,"nein","ja")</f>
        <v>ja</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181</v>
      </c>
      <c r="C6" s="44" t="str">
        <f>VLOOKUP(B6,'Gen-Tab_Quick'!$Q$3:$S$26,3,0)</f>
        <v>Polen</v>
      </c>
      <c r="F6" s="120">
        <f ca="1">SUMIF(D11:D13,C6,F11:F13)+SUMIF(E11:E13,C6,G11:G13)</f>
        <v>10</v>
      </c>
      <c r="G6" s="120">
        <f ca="1">SUMIF(D11:D13,C6,G11:G13)+SUMIF(E11:E13,C6,F11:F13)</f>
        <v>8</v>
      </c>
      <c r="H6" s="120">
        <f ca="1">F6-G6</f>
        <v>2</v>
      </c>
      <c r="I6" s="120">
        <f ca="1">SUMIF(D11:D13,C6,I11:I13)+SUMIF(E11:E13,C6,J11:J13)</f>
        <v>3</v>
      </c>
      <c r="J6" s="121">
        <f ca="1">RANK(I6,I6:I8,0)</f>
        <v>2</v>
      </c>
      <c r="K6" s="120">
        <f ca="1">IF(AND(I6=I7,H6&gt;H7),I6+0.1,IF(AND(I6=I8,H6&gt;H8),I6+0.1,I6))</f>
        <v>3</v>
      </c>
      <c r="L6" s="120">
        <f ca="1">IF(AND(K6=K7,H6&gt;H7),K6+0.1,IF(AND(K6=K8,H6&gt;H8),K6+0.1,K6))</f>
        <v>3</v>
      </c>
      <c r="M6" s="121">
        <f ca="1">RANK(L6,L6:L8,0)</f>
        <v>2</v>
      </c>
      <c r="N6" s="120">
        <f ca="1">IF(AND(L6=L7,F6&gt;F7),L6+0.1,IF(AND(L6=L8,F6&gt;F8),L6+0.1,L6))</f>
        <v>3</v>
      </c>
      <c r="O6" s="120">
        <f ca="1">IF(AND(N6=N7,F6&gt;F7),N6+0.1,IF(AND(N6=N8,F6&gt;F8),N6+0.1,N6))</f>
        <v>3</v>
      </c>
      <c r="P6" s="121">
        <f ca="1">RANK(O6,O6:O8,0)</f>
        <v>2</v>
      </c>
      <c r="Q6" s="46">
        <f ca="1">IF(P$4="nein",0,0.072/P6)</f>
        <v>3.5999999999999997E-2</v>
      </c>
      <c r="T6" s="116"/>
    </row>
    <row r="7" spans="2:21" x14ac:dyDescent="0.35">
      <c r="B7" s="119" t="s">
        <v>182</v>
      </c>
      <c r="C7" s="44" t="str">
        <f>VLOOKUP(B7,'Gen-Tab_Quick'!$Q$3:$S$26,3,0)</f>
        <v>Niederlande</v>
      </c>
      <c r="F7" s="120">
        <f ca="1">SUMIF(D11:D13,C7,F11:F13)+SUMIF(E11:E13,C7,G11:G13)</f>
        <v>7</v>
      </c>
      <c r="G7" s="120">
        <f ca="1">SUMIF(D11:D13,C7,G11:G13)+SUMIF(E11:E13,C7,F11:F13)</f>
        <v>5</v>
      </c>
      <c r="H7" s="120">
        <f ca="1">F7-G7</f>
        <v>2</v>
      </c>
      <c r="I7" s="120">
        <f ca="1">SUMIF(D11:D13,C7,I11:I13)+SUMIF(E11:E13,C7,J11:J13)</f>
        <v>4</v>
      </c>
      <c r="J7" s="121">
        <f ca="1">RANK(I7,I6:I8,0)</f>
        <v>1</v>
      </c>
      <c r="K7" s="120">
        <f ca="1">IF(AND(I7=I8,H7&gt;H8),I7+0.1,IF(AND(I7=I6,H7&gt;H6),I7+0.1,I7))</f>
        <v>4</v>
      </c>
      <c r="L7" s="120">
        <f ca="1">IF(AND(K7=K8,H7&gt;H8),K7+0.1,IF(AND(K7=K6,H7&gt;H6),K7+0.1,K7))</f>
        <v>4</v>
      </c>
      <c r="M7" s="121">
        <f ca="1">RANK(L7,L6:L8,0)</f>
        <v>1</v>
      </c>
      <c r="N7" s="120">
        <f ca="1">IF(AND(L7=L8,F7&gt;F8),L7+0.1,IF(AND(L7=L6,F7&gt;F6),L7+0.1,L7))</f>
        <v>4</v>
      </c>
      <c r="O7" s="120">
        <f ca="1">IF(AND(N7=N8,F7&gt;F8),N7+0.1,IF(AND(N7=N6,F7&gt;F6),N7+0.1,N7))</f>
        <v>4</v>
      </c>
      <c r="P7" s="121">
        <f ca="1">RANK(O7,O6:O8,0)</f>
        <v>1</v>
      </c>
      <c r="Q7" s="46">
        <f ca="1">IF(P$4="nein",0,0.072/P7)</f>
        <v>7.1999999999999995E-2</v>
      </c>
    </row>
    <row r="8" spans="2:21" x14ac:dyDescent="0.35">
      <c r="B8" s="119" t="s">
        <v>183</v>
      </c>
      <c r="C8" s="44" t="str">
        <f>VLOOKUP(B8,'Gen-Tab_Quick'!$Q$3:$S$26,3,0)</f>
        <v>Österreich</v>
      </c>
      <c r="F8" s="120">
        <f ca="1">SUMIF(D11:D13,C8,F11:F13)+SUMIF(E11:E13,C8,G11:G13)</f>
        <v>3</v>
      </c>
      <c r="G8" s="120">
        <f ca="1">SUMIF(D11:D13,C8,G11:G13)+SUMIF(E11:E13,C8,F11:F13)</f>
        <v>7</v>
      </c>
      <c r="H8" s="120">
        <f ca="1">F8-G8</f>
        <v>-4</v>
      </c>
      <c r="I8" s="120">
        <f ca="1">SUMIF(D11:D13,C8,I11:I13)+SUMIF(E11:E13,C8,J11:J13)</f>
        <v>1</v>
      </c>
      <c r="J8" s="121">
        <f ca="1">RANK(I8,I6:I8,0)</f>
        <v>3</v>
      </c>
      <c r="K8" s="120">
        <f ca="1">IF(AND(I8=I6,H8&gt;H6),I8+0.1,IF(AND(I8=I7,H8&gt;H7),I8+0.1,I8))</f>
        <v>1</v>
      </c>
      <c r="L8" s="120">
        <f ca="1">IF(AND(K8=K7,H8&gt;H7),K8+0.1,IF(AND(K8=K6,H8&gt;H6),K8+0.1,K8))</f>
        <v>1</v>
      </c>
      <c r="M8" s="121">
        <f ca="1">RANK(L8,L6:L8,0)</f>
        <v>3</v>
      </c>
      <c r="N8" s="120">
        <f ca="1">IF(AND(L8=L6,F8&gt;F6),L8+0.1,IF(AND(L8=L7,F8&gt;F7),L8+0.1,L8))</f>
        <v>1</v>
      </c>
      <c r="O8" s="120">
        <f ca="1">IF(AND(N8=N7,F8&gt;F7),N8+0.1,IF(AND(N8=N6,F8&gt;F6),N8+0.1,N8))</f>
        <v>1</v>
      </c>
      <c r="P8" s="122">
        <f ca="1">RANK(O8,O6:O8,0)</f>
        <v>3</v>
      </c>
      <c r="Q8" s="46">
        <f ca="1">IF(P$4="nein",0,0.072/P8)</f>
        <v>2.3999999999999997E-2</v>
      </c>
    </row>
    <row r="9" spans="2:21" x14ac:dyDescent="0.35">
      <c r="B9" s="119" t="s">
        <v>184</v>
      </c>
      <c r="C9" s="44" t="str">
        <f>VLOOKUP(B9,'Gen-Tab_Quick'!$Q$3:$S$26,3,0)</f>
        <v>Frankreich</v>
      </c>
      <c r="F9" s="120"/>
      <c r="G9" s="120"/>
      <c r="H9" s="120"/>
      <c r="I9" s="120"/>
      <c r="J9" s="121"/>
      <c r="K9" s="120"/>
      <c r="L9" s="120"/>
      <c r="M9" s="121"/>
      <c r="N9" s="120"/>
      <c r="O9" s="120"/>
      <c r="P9" s="121"/>
      <c r="Q9" s="46">
        <v>0</v>
      </c>
    </row>
    <row r="10" spans="2:21" x14ac:dyDescent="0.35">
      <c r="P10" s="120">
        <f ca="1">SUM(P6:P8)</f>
        <v>6</v>
      </c>
    </row>
    <row r="11" spans="2:21" x14ac:dyDescent="0.35">
      <c r="B11" s="119" t="s">
        <v>355</v>
      </c>
      <c r="C11" s="46">
        <f>VLOOKUP(B11,'Gen-Tab_Quick'!$F$3:$G$38,2,0)</f>
        <v>7</v>
      </c>
      <c r="D11" s="44" t="str">
        <f>VLOOKUP(C11,'Gen-Tab_Quick'!$G$3:$I$55,2,0)</f>
        <v>Polen</v>
      </c>
      <c r="E11" s="44" t="str">
        <f>VLOOKUP(C11,'Gen-Tab_Quick'!$G$3:$I$55,3,0)</f>
        <v>Niederlande</v>
      </c>
      <c r="F11" s="44">
        <f ca="1">IF(U11=0,0,VLOOKUP(C11,Quicktipp!$B$2:$I$48,6,0))</f>
        <v>4</v>
      </c>
      <c r="G11" s="44">
        <f ca="1">IF(U11=0,0,VLOOKUP(C11,Quicktipp!$B$2:$I$48,8,0))</f>
        <v>6</v>
      </c>
      <c r="I11" s="44">
        <f ca="1">IF(U11=0,0,IF(F11&gt;G11,3,IF(F11=G11,1,0)))</f>
        <v>0</v>
      </c>
      <c r="J11" s="44">
        <f ca="1">IF(U11=0,0,IF(G11&gt;F11,3,IF(G11=F11,1,0)))</f>
        <v>3</v>
      </c>
      <c r="U11" s="44">
        <f ca="1">VLOOKUP(C11,Quicktipp!$B$3:$L$48,11,0)</f>
        <v>44</v>
      </c>
    </row>
    <row r="12" spans="2:21" x14ac:dyDescent="0.35">
      <c r="B12" s="119" t="s">
        <v>356</v>
      </c>
      <c r="C12" s="46">
        <f>VLOOKUP(B12,'Gen-Tab_Quick'!$F$3:$G$38,2,0)</f>
        <v>19</v>
      </c>
      <c r="D12" s="44" t="str">
        <f>VLOOKUP(C12,'Gen-Tab_Quick'!$G$3:$I$55,2,0)</f>
        <v>Polen</v>
      </c>
      <c r="E12" s="44" t="str">
        <f>VLOOKUP(C12,'Gen-Tab_Quick'!$G$3:$I$55,3,0)</f>
        <v>Österreich</v>
      </c>
      <c r="F12" s="44">
        <f ca="1">IF(U12=0,0,VLOOKUP(C12,Quicktipp!$B$2:$I$48,6,0))</f>
        <v>6</v>
      </c>
      <c r="G12" s="44">
        <f ca="1">IF(U12=0,0,VLOOKUP(C12,Quicktipp!$B$2:$I$48,8,0))</f>
        <v>2</v>
      </c>
      <c r="I12" s="44">
        <f ca="1">IF(U12=0,0,IF(F12&gt;G12,3,IF(F12=G12,1,0)))</f>
        <v>3</v>
      </c>
      <c r="J12" s="44">
        <f ca="1">IF(U12=0,0,IF(G12&gt;F12,3,IF(G12=F12,1,0)))</f>
        <v>0</v>
      </c>
      <c r="U12" s="44">
        <f ca="1">VLOOKUP(C12,Quicktipp!$B$3:$L$48,11,0)</f>
        <v>39</v>
      </c>
    </row>
    <row r="13" spans="2:21" x14ac:dyDescent="0.35">
      <c r="B13" s="119" t="s">
        <v>357</v>
      </c>
      <c r="C13" s="46">
        <f>VLOOKUP(B13,'Gen-Tab_Quick'!$F$3:$G$38,2,0)</f>
        <v>32</v>
      </c>
      <c r="D13" s="44" t="str">
        <f>VLOOKUP(C13,'Gen-Tab_Quick'!$G$3:$I$55,2,0)</f>
        <v>Niederlande</v>
      </c>
      <c r="E13" s="44" t="str">
        <f>VLOOKUP(C13,'Gen-Tab_Quick'!$G$3:$I$55,3,0)</f>
        <v>Österreich</v>
      </c>
      <c r="F13" s="44">
        <f ca="1">IF(U13=0,0,VLOOKUP(C13,Quicktipp!$B$2:$I$48,6,0))</f>
        <v>1</v>
      </c>
      <c r="G13" s="44">
        <f ca="1">IF(U13=0,0,VLOOKUP(C13,Quicktipp!$B$2:$I$48,8,0))</f>
        <v>1</v>
      </c>
      <c r="I13" s="44">
        <f ca="1">IF(U13=0,0,IF(F13&gt;G13,3,IF(F13=G13,1,0)))</f>
        <v>1</v>
      </c>
      <c r="J13" s="44">
        <f ca="1">IF(U13=0,0,IF(G13&gt;F13,3,IF(G13=F13,1,0)))</f>
        <v>1</v>
      </c>
      <c r="U13" s="44">
        <f ca="1">VLOOKUP(C13,Quicktipp!$B$3:$L$48,11,0)</f>
        <v>4</v>
      </c>
    </row>
    <row r="19" spans="2:21" x14ac:dyDescent="0.35">
      <c r="B19" s="44" t="s">
        <v>358</v>
      </c>
      <c r="C19" s="44" t="s">
        <v>359</v>
      </c>
      <c r="P19" s="115" t="str">
        <f ca="1">IF(P25=3,"nein","ja")</f>
        <v>ja</v>
      </c>
      <c r="R19" s="46"/>
      <c r="S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181</v>
      </c>
      <c r="C21" s="44" t="str">
        <f>VLOOKUP(B21,'Gen-Tab_Quick'!$Q$3:$S$26,3,0)</f>
        <v>Polen</v>
      </c>
      <c r="F21" s="120">
        <f ca="1">SUMIF(D26:D28,C21,F26:F28)+SUMIF(E26:E28,C21,G26:G28)</f>
        <v>8</v>
      </c>
      <c r="G21" s="120">
        <f ca="1">SUMIF(D26:D28,C21,G26:G28)+SUMIF(E26:E28,C21,F26:F28)</f>
        <v>11</v>
      </c>
      <c r="H21" s="120">
        <f ca="1">F21-G21</f>
        <v>-3</v>
      </c>
      <c r="I21" s="120">
        <f ca="1">SUMIF(D26:D28,C21,I26:I28)+SUMIF(E26:E28,C21,J26:J28)</f>
        <v>0</v>
      </c>
      <c r="J21" s="121">
        <f ca="1">RANK(I21,I21:I23,0)</f>
        <v>3</v>
      </c>
      <c r="K21" s="120">
        <f ca="1">IF(AND(I21=I22,H21&gt;H22),I21+0.1,IF(AND(I21=I23,H21&gt;H23),I21+0.1,I21))</f>
        <v>0</v>
      </c>
      <c r="L21" s="120">
        <f ca="1">IF(AND(K21=K22,H21&gt;H22),K21+0.1,IF(AND(K21=K23,H21&gt;H23),K21+0.1,K21))</f>
        <v>0</v>
      </c>
      <c r="M21" s="121">
        <f ca="1">RANK(L21,L21:L23,0)</f>
        <v>3</v>
      </c>
      <c r="N21" s="120">
        <f ca="1">IF(AND(L21=L22,F21&gt;F22),L21+0.1,IF(AND(L21=L23,F21&gt;F23),L21+0.1,L21))</f>
        <v>0</v>
      </c>
      <c r="O21" s="120">
        <f ca="1">IF(AND(N21=N22,F21&gt;F22),N21+0.1,IF(AND(N21=N23,F21&gt;F23),N21+0.1,N21))</f>
        <v>0</v>
      </c>
      <c r="P21" s="121">
        <f ca="1">RANK(O21,O21:O23,0)</f>
        <v>3</v>
      </c>
      <c r="Q21" s="46">
        <f ca="1">IF(P$19="nein",0,0.072/P21)</f>
        <v>2.3999999999999997E-2</v>
      </c>
    </row>
    <row r="22" spans="2:21" x14ac:dyDescent="0.35">
      <c r="B22" s="119" t="s">
        <v>182</v>
      </c>
      <c r="C22" s="44" t="str">
        <f>VLOOKUP(B22,'Gen-Tab_Quick'!$Q$3:$S$26,3,0)</f>
        <v>Niederlande</v>
      </c>
      <c r="F22" s="120">
        <f ca="1">SUMIF(D26:D28,C22,F26:F28)+SUMIF(E26:E28,C22,G26:G28)</f>
        <v>9</v>
      </c>
      <c r="G22" s="120">
        <f ca="1">SUMIF(D26:D28,C22,G26:G28)+SUMIF(E26:E28,C22,F26:F28)</f>
        <v>4</v>
      </c>
      <c r="H22" s="120">
        <f ca="1">F22-G22</f>
        <v>5</v>
      </c>
      <c r="I22" s="120">
        <f ca="1">SUMIF(D26:D28,C22,I26:I28)+SUMIF(E26:E28,C22,J26:J28)</f>
        <v>6</v>
      </c>
      <c r="J22" s="121">
        <f ca="1">RANK(I22,I21:I23,0)</f>
        <v>1</v>
      </c>
      <c r="K22" s="120">
        <f ca="1">IF(AND(I22=I23,H22&gt;H23),I22+0.1,IF(AND(I22=I21,H22&gt;H21),I22+0.1,I22))</f>
        <v>6</v>
      </c>
      <c r="L22" s="120">
        <f ca="1">IF(AND(K22=K23,H22&gt;H23),K22+0.1,IF(AND(K22=K21,H22&gt;H21),K22+0.1,K22))</f>
        <v>6</v>
      </c>
      <c r="M22" s="121">
        <f ca="1">RANK(L22,L21:L23,0)</f>
        <v>1</v>
      </c>
      <c r="N22" s="120">
        <f ca="1">IF(AND(L22=L23,F22&gt;F23),L22+0.1,IF(AND(L22=L21,F22&gt;F21),L22+0.1,L22))</f>
        <v>6</v>
      </c>
      <c r="O22" s="120">
        <f ca="1">IF(AND(N22=N23,F22&gt;F23),N22+0.1,IF(AND(N22=N21,F22&gt;F21),N22+0.1,N22))</f>
        <v>6</v>
      </c>
      <c r="P22" s="121">
        <f ca="1">RANK(O22,O21:O23,0)</f>
        <v>1</v>
      </c>
      <c r="Q22" s="46">
        <f ca="1">IF(P$19="nein",0,0.072/P22)</f>
        <v>7.1999999999999995E-2</v>
      </c>
    </row>
    <row r="23" spans="2:21" x14ac:dyDescent="0.35">
      <c r="B23" s="119" t="s">
        <v>184</v>
      </c>
      <c r="C23" s="44" t="str">
        <f>VLOOKUP(B23,'Gen-Tab_Quick'!$Q$3:$S$26,3,0)</f>
        <v>Frankreich</v>
      </c>
      <c r="F23" s="120">
        <f ca="1">SUMIF(D26:D28,C23,F26:F28)+SUMIF(E26:E28,C23,G26:G28)</f>
        <v>5</v>
      </c>
      <c r="G23" s="120">
        <f ca="1">SUMIF(D26:D28,C23,G26:G28)+SUMIF(E26:E28,C23,F26:F28)</f>
        <v>7</v>
      </c>
      <c r="H23" s="120">
        <f ca="1">F23-G23</f>
        <v>-2</v>
      </c>
      <c r="I23" s="120">
        <f ca="1">SUMIF(D26:D28,C23,I26:I28)+SUMIF(E26:E28,C23,J26:J28)</f>
        <v>3</v>
      </c>
      <c r="J23" s="121">
        <f ca="1">RANK(I23,I21:I23,0)</f>
        <v>2</v>
      </c>
      <c r="K23" s="120">
        <f ca="1">IF(AND(I23=I21,H23&gt;H21),I23+0.1,IF(AND(I23=I22,H23&gt;H22),I23+0.1,I23))</f>
        <v>3</v>
      </c>
      <c r="L23" s="120">
        <f ca="1">IF(AND(K23=K22,H23&gt;H22),K23+0.1,IF(AND(K23=K21,H23&gt;H21),K23+0.1,K23))</f>
        <v>3</v>
      </c>
      <c r="M23" s="121">
        <f ca="1">RANK(L23,L21:L23,0)</f>
        <v>2</v>
      </c>
      <c r="N23" s="120">
        <f ca="1">IF(AND(L23=L21,F23&gt;F21),L23+0.1,IF(AND(L23=L22,F23&gt;F22),L23+0.1,L23))</f>
        <v>3</v>
      </c>
      <c r="O23" s="120">
        <f ca="1">IF(AND(N23=N22,F23&gt;F22),N23+0.1,IF(AND(N23=N21,F23&gt;F21),N23+0.1,N23))</f>
        <v>3</v>
      </c>
      <c r="P23" s="122">
        <f ca="1">RANK(O23,O21:O23,0)</f>
        <v>2</v>
      </c>
      <c r="Q23" s="46">
        <f ca="1">IF(P$19="nein",0,0.072/P23)</f>
        <v>3.5999999999999997E-2</v>
      </c>
    </row>
    <row r="24" spans="2:21" x14ac:dyDescent="0.35">
      <c r="B24" s="119" t="s">
        <v>183</v>
      </c>
      <c r="C24" s="44" t="str">
        <f>VLOOKUP(B24,'Gen-Tab_Quick'!$Q$3:$S$26,3,0)</f>
        <v>Österreich</v>
      </c>
      <c r="F24" s="120"/>
      <c r="G24" s="120"/>
      <c r="H24" s="120"/>
      <c r="I24" s="120"/>
      <c r="J24" s="121"/>
      <c r="K24" s="120"/>
      <c r="L24" s="120"/>
      <c r="M24" s="121"/>
      <c r="N24" s="120"/>
      <c r="O24" s="120"/>
      <c r="P24" s="121"/>
      <c r="Q24" s="46">
        <v>0</v>
      </c>
    </row>
    <row r="25" spans="2:21" x14ac:dyDescent="0.35">
      <c r="P25" s="120">
        <f ca="1">SUM(P21:P23)</f>
        <v>6</v>
      </c>
    </row>
    <row r="26" spans="2:21" x14ac:dyDescent="0.35">
      <c r="B26" s="119" t="s">
        <v>355</v>
      </c>
      <c r="C26" s="46">
        <f>VLOOKUP(B26,'Gen-Tab_Quick'!$F$3:$G$38,2,0)</f>
        <v>7</v>
      </c>
      <c r="D26" s="44" t="str">
        <f>VLOOKUP(C26,'Gen-Tab_Quick'!$G$3:$I$55,2,0)</f>
        <v>Polen</v>
      </c>
      <c r="E26" s="44" t="str">
        <f>VLOOKUP(C26,'Gen-Tab_Quick'!$G$3:$I$55,3,0)</f>
        <v>Niederlande</v>
      </c>
      <c r="F26" s="44">
        <f ca="1">IF(U26=0,0,VLOOKUP(C26,Quicktipp!$B$2:$I$48,6,0))</f>
        <v>4</v>
      </c>
      <c r="G26" s="44">
        <f ca="1">IF(U26=0,0,VLOOKUP(C26,Quicktipp!$B$2:$I$48,8,0))</f>
        <v>6</v>
      </c>
      <c r="I26" s="44">
        <f ca="1">IF(U26=0,0,IF(F26&gt;G26,3,IF(F26=G26,1,0)))</f>
        <v>0</v>
      </c>
      <c r="J26" s="44">
        <f ca="1">IF(U26=0,0,IF(G26&gt;F26,3,IF(G26=F26,1,0)))</f>
        <v>3</v>
      </c>
      <c r="U26" s="44">
        <f ca="1">VLOOKUP(C26,Quicktipp!$B$3:$L$48,11,0)</f>
        <v>44</v>
      </c>
    </row>
    <row r="27" spans="2:21" x14ac:dyDescent="0.35">
      <c r="B27" s="119" t="s">
        <v>360</v>
      </c>
      <c r="C27" s="46">
        <f>VLOOKUP(B27,'Gen-Tab_Quick'!$F$3:$G$38,2,0)</f>
        <v>31</v>
      </c>
      <c r="D27" s="44" t="str">
        <f>VLOOKUP(C27,'Gen-Tab_Quick'!$G$3:$I$55,2,0)</f>
        <v>Frankreich</v>
      </c>
      <c r="E27" s="44" t="str">
        <f>VLOOKUP(C27,'Gen-Tab_Quick'!$G$3:$I$55,3,0)</f>
        <v>Polen</v>
      </c>
      <c r="F27" s="44">
        <f ca="1">IF(U27=0,0,VLOOKUP(C27,Quicktipp!$B$2:$I$48,6,0))</f>
        <v>5</v>
      </c>
      <c r="G27" s="44">
        <f ca="1">IF(U27=0,0,VLOOKUP(C27,Quicktipp!$B$2:$I$48,8,0))</f>
        <v>4</v>
      </c>
      <c r="I27" s="44">
        <f ca="1">IF(U27=0,0,IF(F27&gt;G27,3,IF(F27=G27,1,0)))</f>
        <v>3</v>
      </c>
      <c r="J27" s="44">
        <f ca="1">IF(U27=0,0,IF(G27&gt;F27,3,IF(G27=F27,1,0)))</f>
        <v>0</v>
      </c>
      <c r="U27" s="44">
        <f ca="1">VLOOKUP(C27,Quicktipp!$B$3:$L$48,11,0)</f>
        <v>30</v>
      </c>
    </row>
    <row r="28" spans="2:21" x14ac:dyDescent="0.35">
      <c r="B28" s="119" t="s">
        <v>361</v>
      </c>
      <c r="C28" s="46">
        <f>VLOOKUP(B28,'Gen-Tab_Quick'!$F$3:$G$38,2,0)</f>
        <v>20</v>
      </c>
      <c r="D28" s="44" t="str">
        <f>VLOOKUP(C28,'Gen-Tab_Quick'!$G$3:$I$55,2,0)</f>
        <v>Niederlande</v>
      </c>
      <c r="E28" s="44" t="str">
        <f>VLOOKUP(C28,'Gen-Tab_Quick'!$G$3:$I$55,3,0)</f>
        <v>Frankreich</v>
      </c>
      <c r="F28" s="44">
        <f ca="1">IF(U28=0,0,VLOOKUP(C28,Quicktipp!$B$2:$I$48,6,0))</f>
        <v>3</v>
      </c>
      <c r="G28" s="44">
        <f ca="1">IF(U28=0,0,VLOOKUP(C28,Quicktipp!$B$2:$I$48,8,0))</f>
        <v>0</v>
      </c>
      <c r="I28" s="44">
        <f ca="1">IF(U28=0,0,IF(F28&gt;G28,3,IF(F28=G28,1,0)))</f>
        <v>3</v>
      </c>
      <c r="J28" s="44">
        <f ca="1">IF(U28=0,0,IF(G28&gt;F28,3,IF(G28=F28,1,0)))</f>
        <v>0</v>
      </c>
      <c r="U28" s="44">
        <f ca="1">VLOOKUP(C28,Quicktipp!$B$3:$L$48,11,0)</f>
        <v>10</v>
      </c>
    </row>
    <row r="34" spans="2:21" x14ac:dyDescent="0.35">
      <c r="B34" s="44" t="s">
        <v>362</v>
      </c>
      <c r="C34" s="44" t="s">
        <v>363</v>
      </c>
      <c r="P34" s="115" t="str">
        <f ca="1">IF(P40=3,"nein","ja")</f>
        <v>ja</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181</v>
      </c>
      <c r="C36" s="44" t="str">
        <f>VLOOKUP(B36,'Gen-Tab_Quick'!$Q$3:$S$26,3,0)</f>
        <v>Polen</v>
      </c>
      <c r="F36" s="120">
        <f ca="1">SUMIF(D41:D43,C36,F41:F43)+SUMIF(E41:E43,C36,G41:G43)</f>
        <v>10</v>
      </c>
      <c r="G36" s="120">
        <f ca="1">SUMIF(D41:D43,C36,G41:G43)+SUMIF(E41:E43,C36,F41:F43)</f>
        <v>7</v>
      </c>
      <c r="H36" s="120">
        <f ca="1">F36-G36</f>
        <v>3</v>
      </c>
      <c r="I36" s="120">
        <f ca="1">SUMIF(D41:D43,C36,I41:I43)+SUMIF(E41:E43,C36,J41:J43)</f>
        <v>3</v>
      </c>
      <c r="J36" s="121">
        <f ca="1">RANK(I36,I36:I38,0)</f>
        <v>2</v>
      </c>
      <c r="K36" s="120">
        <f ca="1">IF(AND(I36=I37,H36&gt;H37),I36+0.1,IF(AND(I36=I38,H36&gt;H38),I36+0.1,I36))</f>
        <v>3</v>
      </c>
      <c r="L36" s="120">
        <f ca="1">IF(AND(K36=K37,H36&gt;H37),K36+0.1,IF(AND(K36=K38,H36&gt;H38),K36+0.1,K36))</f>
        <v>3</v>
      </c>
      <c r="M36" s="121">
        <f ca="1">RANK(L36,L36:L38,0)</f>
        <v>2</v>
      </c>
      <c r="N36" s="120">
        <f ca="1">IF(AND(L36=L37,F36&gt;F37),L36+0.1,IF(AND(L36=L38,F36&gt;F38),L36+0.1,L36))</f>
        <v>3</v>
      </c>
      <c r="O36" s="120">
        <f ca="1">IF(AND(N36=N37,F36&gt;F37),N36+0.1,IF(AND(N36=N38,F36&gt;F38),N36+0.1,N36))</f>
        <v>3</v>
      </c>
      <c r="P36" s="121">
        <f ca="1">RANK(O36,O36:O38,0)</f>
        <v>2</v>
      </c>
      <c r="Q36" s="46">
        <f ca="1">IF(P$34="nein",0,0.072/P36)</f>
        <v>3.5999999999999997E-2</v>
      </c>
    </row>
    <row r="37" spans="2:21" x14ac:dyDescent="0.35">
      <c r="B37" s="119" t="s">
        <v>183</v>
      </c>
      <c r="C37" s="44" t="str">
        <f>VLOOKUP(B37,'Gen-Tab_Quick'!$Q$3:$S$26,3,0)</f>
        <v>Österreich</v>
      </c>
      <c r="F37" s="120">
        <f ca="1">SUMIF(D41:D43,C37,F41:F43)+SUMIF(E41:E43,C37,G41:G43)</f>
        <v>7</v>
      </c>
      <c r="G37" s="120">
        <f ca="1">SUMIF(D41:D43,C37,G41:G43)+SUMIF(E41:E43,C37,F41:F43)</f>
        <v>11</v>
      </c>
      <c r="H37" s="120">
        <f ca="1">F37-G37</f>
        <v>-4</v>
      </c>
      <c r="I37" s="120">
        <f ca="1">SUMIF(D41:D43,C37,I41:I43)+SUMIF(E41:E43,C37,J41:J43)</f>
        <v>1</v>
      </c>
      <c r="J37" s="121">
        <f ca="1">RANK(I37,I36:I38,0)</f>
        <v>3</v>
      </c>
      <c r="K37" s="120">
        <f ca="1">IF(AND(I37=I38,H37&gt;H38),I37+0.1,IF(AND(I37=I36,H37&gt;H36),I37+0.1,I37))</f>
        <v>1</v>
      </c>
      <c r="L37" s="120">
        <f ca="1">IF(AND(K37=K38,H37&gt;H38),K37+0.1,IF(AND(K37=K36,H37&gt;H36),K37+0.1,K37))</f>
        <v>1</v>
      </c>
      <c r="M37" s="121">
        <f ca="1">RANK(L37,L36:L38,0)</f>
        <v>3</v>
      </c>
      <c r="N37" s="120">
        <f ca="1">IF(AND(L37=L38,F37&gt;F38),L37+0.1,IF(AND(L37=L36,F37&gt;F36),L37+0.1,L37))</f>
        <v>1</v>
      </c>
      <c r="O37" s="120">
        <f ca="1">IF(AND(N37=N38,F37&gt;F38),N37+0.1,IF(AND(N37=N36,F37&gt;F36),N37+0.1,N37))</f>
        <v>1</v>
      </c>
      <c r="P37" s="121">
        <f ca="1">RANK(O37,O36:O38,0)</f>
        <v>3</v>
      </c>
      <c r="Q37" s="46">
        <f ca="1">IF(P$34="nein",0,0.072/P37)</f>
        <v>2.3999999999999997E-2</v>
      </c>
    </row>
    <row r="38" spans="2:21" x14ac:dyDescent="0.35">
      <c r="B38" s="119" t="s">
        <v>184</v>
      </c>
      <c r="C38" s="44" t="str">
        <f>VLOOKUP(B38,'Gen-Tab_Quick'!$Q$3:$S$26,3,0)</f>
        <v>Frankreich</v>
      </c>
      <c r="F38" s="120">
        <f ca="1">SUMIF(D41:D43,C38,F41:F43)+SUMIF(E41:E43,C38,G41:G43)</f>
        <v>10</v>
      </c>
      <c r="G38" s="120">
        <f ca="1">SUMIF(D41:D43,C38,G41:G43)+SUMIF(E41:E43,C38,F41:F43)</f>
        <v>9</v>
      </c>
      <c r="H38" s="120">
        <f ca="1">F38-G38</f>
        <v>1</v>
      </c>
      <c r="I38" s="120">
        <f ca="1">SUMIF(D41:D43,C38,I41:I43)+SUMIF(E41:E43,C38,J41:J43)</f>
        <v>4</v>
      </c>
      <c r="J38" s="121">
        <f ca="1">RANK(I38,I36:I38,0)</f>
        <v>1</v>
      </c>
      <c r="K38" s="120">
        <f ca="1">IF(AND(I38=I36,H38&gt;H36),I38+0.1,IF(AND(I38=I37,H38&gt;H37),I38+0.1,I38))</f>
        <v>4</v>
      </c>
      <c r="L38" s="120">
        <f ca="1">IF(AND(K38=K37,H38&gt;H37),K38+0.1,IF(AND(K38=K36,H38&gt;H36),K38+0.1,K38))</f>
        <v>4</v>
      </c>
      <c r="M38" s="121">
        <f ca="1">RANK(L38,L36:L38,0)</f>
        <v>1</v>
      </c>
      <c r="N38" s="120">
        <f ca="1">IF(AND(L38=L36,F38&gt;F36),L38+0.1,IF(AND(L38=L37,F38&gt;F37),L38+0.1,L38))</f>
        <v>4</v>
      </c>
      <c r="O38" s="120">
        <f ca="1">IF(AND(N38=N37,F38&gt;F37),N38+0.1,IF(AND(N38=N36,F38&gt;F36),N38+0.1,N38))</f>
        <v>4</v>
      </c>
      <c r="P38" s="122">
        <f ca="1">RANK(O38,O36:O38,0)</f>
        <v>1</v>
      </c>
      <c r="Q38" s="46">
        <f ca="1">IF(P$34="nein",0,0.072/P38)</f>
        <v>7.1999999999999995E-2</v>
      </c>
    </row>
    <row r="39" spans="2:21" x14ac:dyDescent="0.35">
      <c r="B39" s="119" t="s">
        <v>182</v>
      </c>
      <c r="C39" s="44" t="str">
        <f>VLOOKUP(B39,'Gen-Tab_Quick'!$Q$3:$S$26,3,0)</f>
        <v>Niederlande</v>
      </c>
      <c r="F39" s="120"/>
      <c r="G39" s="120"/>
      <c r="H39" s="120"/>
      <c r="I39" s="120"/>
      <c r="J39" s="121"/>
      <c r="K39" s="120"/>
      <c r="L39" s="120"/>
      <c r="M39" s="121"/>
      <c r="N39" s="120"/>
      <c r="O39" s="120"/>
      <c r="P39" s="121"/>
      <c r="Q39" s="46">
        <v>0</v>
      </c>
    </row>
    <row r="40" spans="2:21" x14ac:dyDescent="0.35">
      <c r="P40" s="120">
        <f ca="1">SUM(P36:P38)</f>
        <v>6</v>
      </c>
    </row>
    <row r="41" spans="2:21" x14ac:dyDescent="0.35">
      <c r="B41" s="119" t="s">
        <v>356</v>
      </c>
      <c r="C41" s="46">
        <f>VLOOKUP(B41,'Gen-Tab_Quick'!$F$3:$G$38,2,0)</f>
        <v>19</v>
      </c>
      <c r="D41" s="44" t="str">
        <f>VLOOKUP(C41,'Gen-Tab_Quick'!$G$3:$I$55,2,0)</f>
        <v>Polen</v>
      </c>
      <c r="E41" s="44" t="str">
        <f>VLOOKUP(C41,'Gen-Tab_Quick'!$G$3:$I$55,3,0)</f>
        <v>Österreich</v>
      </c>
      <c r="F41" s="44">
        <f ca="1">IF(U41=0,0,VLOOKUP(C41,Quicktipp!$B$2:$I$48,6,0))</f>
        <v>6</v>
      </c>
      <c r="G41" s="44">
        <f ca="1">IF(U41=0,0,VLOOKUP(C41,Quicktipp!$B$2:$I$48,8,0))</f>
        <v>2</v>
      </c>
      <c r="I41" s="44">
        <f ca="1">IF(U41=0,0,IF(F41&gt;G41,3,IF(F41=G41,1,0)))</f>
        <v>3</v>
      </c>
      <c r="J41" s="44">
        <f ca="1">IF(U41=0,0,IF(G41&gt;F41,3,IF(G41=F41,1,0)))</f>
        <v>0</v>
      </c>
      <c r="U41" s="44">
        <f ca="1">VLOOKUP(C41,Quicktipp!$B$3:$L$48,11,0)</f>
        <v>39</v>
      </c>
    </row>
    <row r="42" spans="2:21" x14ac:dyDescent="0.35">
      <c r="B42" s="119" t="s">
        <v>360</v>
      </c>
      <c r="C42" s="46">
        <f>VLOOKUP(B42,'Gen-Tab_Quick'!$F$3:$G$38,2,0)</f>
        <v>31</v>
      </c>
      <c r="D42" s="44" t="str">
        <f>VLOOKUP(C42,'Gen-Tab_Quick'!$G$3:$I$55,2,0)</f>
        <v>Frankreich</v>
      </c>
      <c r="E42" s="44" t="str">
        <f>VLOOKUP(C42,'Gen-Tab_Quick'!$G$3:$I$55,3,0)</f>
        <v>Polen</v>
      </c>
      <c r="F42" s="44">
        <f ca="1">IF(U42=0,0,VLOOKUP(C42,Quicktipp!$B$2:$I$48,6,0))</f>
        <v>5</v>
      </c>
      <c r="G42" s="44">
        <f ca="1">IF(U42=0,0,VLOOKUP(C42,Quicktipp!$B$2:$I$48,8,0))</f>
        <v>4</v>
      </c>
      <c r="I42" s="44">
        <f ca="1">IF(U42=0,0,IF(F42&gt;G42,3,IF(F42=G42,1,0)))</f>
        <v>3</v>
      </c>
      <c r="J42" s="44">
        <f ca="1">IF(U42=0,0,IF(G42&gt;F42,3,IF(G42=F42,1,0)))</f>
        <v>0</v>
      </c>
      <c r="U42" s="44">
        <f ca="1">VLOOKUP(C42,Quicktipp!$B$3:$L$48,11,0)</f>
        <v>30</v>
      </c>
    </row>
    <row r="43" spans="2:21" x14ac:dyDescent="0.35">
      <c r="B43" s="119" t="s">
        <v>364</v>
      </c>
      <c r="C43" s="46">
        <f>VLOOKUP(B43,'Gen-Tab_Quick'!$F$3:$G$38,2,0)</f>
        <v>8</v>
      </c>
      <c r="D43" s="44" t="str">
        <f>VLOOKUP(C43,'Gen-Tab_Quick'!$G$3:$I$55,2,0)</f>
        <v>Österreich</v>
      </c>
      <c r="E43" s="44" t="str">
        <f>VLOOKUP(C43,'Gen-Tab_Quick'!$G$3:$I$55,3,0)</f>
        <v>Frankreich</v>
      </c>
      <c r="F43" s="44">
        <f ca="1">IF(U43=0,0,VLOOKUP(C43,Quicktipp!$B$2:$I$48,6,0))</f>
        <v>5</v>
      </c>
      <c r="G43" s="44">
        <f ca="1">IF(U43=0,0,VLOOKUP(C43,Quicktipp!$B$2:$I$48,8,0))</f>
        <v>5</v>
      </c>
      <c r="I43" s="44">
        <f ca="1">IF(U43=0,0,IF(F43&gt;G43,3,IF(F43=G43,1,0)))</f>
        <v>1</v>
      </c>
      <c r="J43" s="44">
        <f ca="1">IF(U43=0,0,IF(G43&gt;F43,3,IF(G43=F43,1,0)))</f>
        <v>1</v>
      </c>
      <c r="U43" s="44">
        <f ca="1">VLOOKUP(C43,Quicktipp!$B$3:$L$48,11,0)</f>
        <v>36</v>
      </c>
    </row>
    <row r="49" spans="2:21" x14ac:dyDescent="0.35">
      <c r="B49" s="44" t="s">
        <v>365</v>
      </c>
      <c r="C49" s="44" t="s">
        <v>366</v>
      </c>
      <c r="P49" s="115" t="str">
        <f ca="1">IF(P55=3,"nein","ja")</f>
        <v>ja</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182</v>
      </c>
      <c r="C51" s="44" t="str">
        <f>VLOOKUP(B51,'Gen-Tab_Quick'!$Q$3:$S$26,3,0)</f>
        <v>Niederlande</v>
      </c>
      <c r="F51" s="120">
        <f ca="1">SUMIF(D56:D58,C51,F56:F58)+SUMIF(E56:E58,C51,G56:G58)</f>
        <v>4</v>
      </c>
      <c r="G51" s="120">
        <f ca="1">SUMIF(D56:D58,C51,G56:G58)+SUMIF(E56:E58,C51,F56:F58)</f>
        <v>1</v>
      </c>
      <c r="H51" s="120">
        <f ca="1">F51-G51</f>
        <v>3</v>
      </c>
      <c r="I51" s="120">
        <f ca="1">SUMIF(D56:D58,C51,I56:I58)+SUMIF(E56:E58,C51,J56:J58)</f>
        <v>4</v>
      </c>
      <c r="J51" s="121">
        <f ca="1">RANK(I51,I51:I53,0)</f>
        <v>1</v>
      </c>
      <c r="K51" s="120">
        <f ca="1">IF(AND(I51=I52,H51&gt;H52),I51+0.1,IF(AND(I51=I53,H51&gt;H53),I51+0.1,I51))</f>
        <v>4</v>
      </c>
      <c r="L51" s="120">
        <f ca="1">IF(AND(K51=K52,H51&gt;H52),K51+0.1,IF(AND(K51=K53,H51&gt;H53),K51+0.1,K51))</f>
        <v>4</v>
      </c>
      <c r="M51" s="121">
        <f ca="1">RANK(L51,L51:L53,0)</f>
        <v>1</v>
      </c>
      <c r="N51" s="120">
        <f ca="1">IF(AND(L51=L52,F51&gt;F52),L51+0.1,IF(AND(L51=L53,F51&gt;F53),L51+0.1,L51))</f>
        <v>4</v>
      </c>
      <c r="O51" s="120">
        <f ca="1">IF(AND(N51=N52,F51&gt;F52),N51+0.1,IF(AND(N51=N53,F51&gt;F53),N51+0.1,N51))</f>
        <v>4</v>
      </c>
      <c r="P51" s="121">
        <f ca="1">RANK(O51,O51:O53,0)</f>
        <v>1</v>
      </c>
      <c r="Q51" s="46">
        <f ca="1">IF(P$49="nein",0,0.072/P51)</f>
        <v>7.1999999999999995E-2</v>
      </c>
    </row>
    <row r="52" spans="2:21" x14ac:dyDescent="0.35">
      <c r="B52" s="119" t="s">
        <v>183</v>
      </c>
      <c r="C52" s="44" t="str">
        <f>VLOOKUP(B52,'Gen-Tab_Quick'!$Q$3:$S$26,3,0)</f>
        <v>Österreich</v>
      </c>
      <c r="F52" s="120">
        <f ca="1">SUMIF(D56:D58,C52,F56:F58)+SUMIF(E56:E58,C52,G56:G58)</f>
        <v>6</v>
      </c>
      <c r="G52" s="120">
        <f ca="1">SUMIF(D56:D58,C52,G56:G58)+SUMIF(E56:E58,C52,F56:F58)</f>
        <v>6</v>
      </c>
      <c r="H52" s="120">
        <f ca="1">F52-G52</f>
        <v>0</v>
      </c>
      <c r="I52" s="120">
        <f ca="1">SUMIF(D56:D58,C52,I56:I58)+SUMIF(E56:E58,C52,J56:J58)</f>
        <v>2</v>
      </c>
      <c r="J52" s="121">
        <f ca="1">RANK(I52,I51:I53,0)</f>
        <v>2</v>
      </c>
      <c r="K52" s="120">
        <f ca="1">IF(AND(I52=I53,H52&gt;H53),I52+0.1,IF(AND(I52=I51,H52&gt;H51),I52+0.1,I52))</f>
        <v>2</v>
      </c>
      <c r="L52" s="120">
        <f ca="1">IF(AND(K52=K53,H52&gt;H53),K52+0.1,IF(AND(K52=K51,H52&gt;H51),K52+0.1,K52))</f>
        <v>2</v>
      </c>
      <c r="M52" s="121">
        <f ca="1">RANK(L52,L51:L53,0)</f>
        <v>2</v>
      </c>
      <c r="N52" s="120">
        <f ca="1">IF(AND(L52=L53,F52&gt;F53),L52+0.1,IF(AND(L52=L51,F52&gt;F51),L52+0.1,L52))</f>
        <v>2</v>
      </c>
      <c r="O52" s="120">
        <f ca="1">IF(AND(N52=N53,F52&gt;F53),N52+0.1,IF(AND(N52=N51,F52&gt;F51),N52+0.1,N52))</f>
        <v>2</v>
      </c>
      <c r="P52" s="121">
        <f ca="1">RANK(O52,O51:O53,0)</f>
        <v>2</v>
      </c>
      <c r="Q52" s="46">
        <f ca="1">IF(P$49="nein",0,0.072/P52)</f>
        <v>3.5999999999999997E-2</v>
      </c>
    </row>
    <row r="53" spans="2:21" x14ac:dyDescent="0.35">
      <c r="B53" s="119" t="s">
        <v>184</v>
      </c>
      <c r="C53" s="44" t="str">
        <f>VLOOKUP(B53,'Gen-Tab_Quick'!$Q$3:$S$26,3,0)</f>
        <v>Frankreich</v>
      </c>
      <c r="F53" s="120">
        <f ca="1">SUMIF(D56:D58,C53,F56:F58)+SUMIF(E56:E58,C53,G56:G58)</f>
        <v>5</v>
      </c>
      <c r="G53" s="120">
        <f ca="1">SUMIF(D56:D58,C53,G56:G58)+SUMIF(E56:E58,C53,F56:F58)</f>
        <v>8</v>
      </c>
      <c r="H53" s="120">
        <f ca="1">F53-G53</f>
        <v>-3</v>
      </c>
      <c r="I53" s="120">
        <f ca="1">SUMIF(D56:D58,C53,I56:I58)+SUMIF(E56:E58,C53,J56:J58)</f>
        <v>1</v>
      </c>
      <c r="J53" s="121">
        <f ca="1">RANK(I53,I51:I53,0)</f>
        <v>3</v>
      </c>
      <c r="K53" s="120">
        <f ca="1">IF(AND(I53=I51,H53&gt;H51),I53+0.1,IF(AND(I53=I52,H53&gt;H52),I53+0.1,I53))</f>
        <v>1</v>
      </c>
      <c r="L53" s="120">
        <f ca="1">IF(AND(K53=K52,H53&gt;H52),K53+0.1,IF(AND(K53=K51,H53&gt;H51),K53+0.1,K53))</f>
        <v>1</v>
      </c>
      <c r="M53" s="121">
        <f ca="1">RANK(L53,L51:L53,0)</f>
        <v>3</v>
      </c>
      <c r="N53" s="120">
        <f ca="1">IF(AND(L53=L51,F53&gt;F51),L53+0.1,IF(AND(L53=L52,F53&gt;F52),L53+0.1,L53))</f>
        <v>1</v>
      </c>
      <c r="O53" s="120">
        <f ca="1">IF(AND(N53=N52,F53&gt;F52),N53+0.1,IF(AND(N53=N51,F53&gt;F51),N53+0.1,N53))</f>
        <v>1</v>
      </c>
      <c r="P53" s="122">
        <f ca="1">RANK(O53,O51:O53,0)</f>
        <v>3</v>
      </c>
      <c r="Q53" s="46">
        <f ca="1">IF(P$49="nein",0,0.072/P53)</f>
        <v>2.3999999999999997E-2</v>
      </c>
    </row>
    <row r="54" spans="2:21" x14ac:dyDescent="0.35">
      <c r="B54" s="119" t="s">
        <v>181</v>
      </c>
      <c r="C54" s="44" t="str">
        <f>VLOOKUP(B54,'Gen-Tab_Quick'!$Q$3:$S$26,3,0)</f>
        <v>Polen</v>
      </c>
      <c r="F54" s="120"/>
      <c r="G54" s="120"/>
      <c r="H54" s="120"/>
      <c r="I54" s="120"/>
      <c r="J54" s="121"/>
      <c r="K54" s="120"/>
      <c r="L54" s="120"/>
      <c r="M54" s="121"/>
      <c r="N54" s="120"/>
      <c r="O54" s="120"/>
      <c r="P54" s="121"/>
      <c r="Q54" s="46">
        <v>0</v>
      </c>
    </row>
    <row r="55" spans="2:21" x14ac:dyDescent="0.35">
      <c r="N55" s="120"/>
      <c r="P55" s="120">
        <f ca="1">SUM(P51:P53)</f>
        <v>6</v>
      </c>
    </row>
    <row r="56" spans="2:21" x14ac:dyDescent="0.35">
      <c r="B56" s="119" t="s">
        <v>357</v>
      </c>
      <c r="C56" s="46">
        <f>VLOOKUP(B56,'Gen-Tab_Quick'!$F$3:$G$38,2,0)</f>
        <v>32</v>
      </c>
      <c r="D56" s="44" t="str">
        <f>VLOOKUP(C56,'Gen-Tab_Quick'!$G$3:$I$55,2,0)</f>
        <v>Niederlande</v>
      </c>
      <c r="E56" s="44" t="str">
        <f>VLOOKUP(C56,'Gen-Tab_Quick'!$G$3:$I$55,3,0)</f>
        <v>Österreich</v>
      </c>
      <c r="F56" s="44">
        <f ca="1">IF(U56=0,0,VLOOKUP(C56,Quicktipp!$B$2:$I$48,6,0))</f>
        <v>1</v>
      </c>
      <c r="G56" s="44">
        <f ca="1">IF(U56=0,0,VLOOKUP(C56,Quicktipp!$B$2:$I$48,8,0))</f>
        <v>1</v>
      </c>
      <c r="I56" s="44">
        <f ca="1">IF(U56=0,0,IF(F56&gt;G56,3,IF(F56=G56,1,0)))</f>
        <v>1</v>
      </c>
      <c r="J56" s="44">
        <f ca="1">IF(U56=0,0,IF(G56&gt;F56,3,IF(G56=F56,1,0)))</f>
        <v>1</v>
      </c>
      <c r="U56" s="44">
        <f ca="1">VLOOKUP(C56,Quicktipp!$B$3:$L$48,11,0)</f>
        <v>4</v>
      </c>
    </row>
    <row r="57" spans="2:21" x14ac:dyDescent="0.35">
      <c r="B57" s="119" t="s">
        <v>361</v>
      </c>
      <c r="C57" s="46">
        <f>VLOOKUP(B57,'Gen-Tab_Quick'!$F$3:$G$38,2,0)</f>
        <v>20</v>
      </c>
      <c r="D57" s="44" t="str">
        <f>VLOOKUP(C57,'Gen-Tab_Quick'!$G$3:$I$55,2,0)</f>
        <v>Niederlande</v>
      </c>
      <c r="E57" s="44" t="str">
        <f>VLOOKUP(C57,'Gen-Tab_Quick'!$G$3:$I$55,3,0)</f>
        <v>Frankreich</v>
      </c>
      <c r="F57" s="44">
        <f ca="1">IF(U57=0,0,VLOOKUP(C57,Quicktipp!$B$2:$I$48,6,0))</f>
        <v>3</v>
      </c>
      <c r="G57" s="44">
        <f ca="1">IF(U57=0,0,VLOOKUP(C57,Quicktipp!$B$2:$I$48,8,0))</f>
        <v>0</v>
      </c>
      <c r="I57" s="44">
        <f ca="1">IF(U57=0,0,IF(F57&gt;G57,3,IF(F57=G57,1,0)))</f>
        <v>3</v>
      </c>
      <c r="J57" s="44">
        <f ca="1">IF(U57=0,0,IF(G57&gt;F57,3,IF(G57=F57,1,0)))</f>
        <v>0</v>
      </c>
      <c r="U57" s="44">
        <f ca="1">VLOOKUP(C57,Quicktipp!$B$3:$L$48,11,0)</f>
        <v>10</v>
      </c>
    </row>
    <row r="58" spans="2:21" x14ac:dyDescent="0.35">
      <c r="B58" s="119" t="s">
        <v>364</v>
      </c>
      <c r="C58" s="46">
        <f>VLOOKUP(B58,'Gen-Tab_Quick'!$F$3:$G$38,2,0)</f>
        <v>8</v>
      </c>
      <c r="D58" s="44" t="str">
        <f>VLOOKUP(C58,'Gen-Tab_Quick'!$G$3:$I$55,2,0)</f>
        <v>Österreich</v>
      </c>
      <c r="E58" s="44" t="str">
        <f>VLOOKUP(C58,'Gen-Tab_Quick'!$G$3:$I$55,3,0)</f>
        <v>Frankreich</v>
      </c>
      <c r="F58" s="44">
        <f ca="1">IF(U58=0,0,VLOOKUP(C58,Quicktipp!$B$2:$I$48,6,0))</f>
        <v>5</v>
      </c>
      <c r="G58" s="44">
        <f ca="1">IF(U58=0,0,VLOOKUP(C58,Quicktipp!$B$2:$I$48,8,0))</f>
        <v>5</v>
      </c>
      <c r="I58" s="44">
        <f ca="1">IF(U58=0,0,IF(F58&gt;G58,3,IF(F58=G58,1,0)))</f>
        <v>1</v>
      </c>
      <c r="J58" s="44">
        <f ca="1">IF(U58=0,0,IF(G58&gt;F58,3,IF(G58=F58,1,0)))</f>
        <v>1</v>
      </c>
      <c r="U58" s="44">
        <f ca="1">VLOOKUP(C58,Quicktipp!$B$3:$L$48,11,0)</f>
        <v>36</v>
      </c>
    </row>
    <row r="64" spans="2:21" x14ac:dyDescent="0.35">
      <c r="B64" s="44" t="s">
        <v>323</v>
      </c>
    </row>
    <row r="65" spans="2:21" x14ac:dyDescent="0.35">
      <c r="P65" s="115" t="str">
        <f ca="1">IF(SUM(P66:P69)=3,"ja","nein")</f>
        <v>ja</v>
      </c>
    </row>
    <row r="66" spans="2:21" x14ac:dyDescent="0.35">
      <c r="B66" s="119" t="s">
        <v>181</v>
      </c>
      <c r="C66" s="44" t="str">
        <f>VLOOKUP(B66,'Gen-Tab_Quick'!$Q$3:$S$26,3,0)</f>
        <v>Polen</v>
      </c>
      <c r="F66" s="120">
        <f ca="1">SUMIF(D71,C66,F71)+SUMIF(E71,C66,G71)</f>
        <v>4</v>
      </c>
      <c r="P66" s="121">
        <f ca="1">RANK(F66,F66:F69,0)</f>
        <v>2</v>
      </c>
      <c r="Q66" s="46">
        <f ca="1">IF(AND(P65="ja",P66=1),0.0072,IF(AND(P65="ja",P66=2),0.0036,0))</f>
        <v>3.5999999999999999E-3</v>
      </c>
    </row>
    <row r="67" spans="2:21" x14ac:dyDescent="0.35">
      <c r="B67" s="119" t="s">
        <v>182</v>
      </c>
      <c r="C67" s="44" t="str">
        <f>VLOOKUP(B67,'Gen-Tab_Quick'!$Q$3:$S$26,3,0)</f>
        <v>Niederlande</v>
      </c>
      <c r="F67" s="120">
        <f ca="1">SUMIF(D71,C67,F71)+SUMIF(E71,C67,G71)</f>
        <v>6</v>
      </c>
      <c r="P67" s="121">
        <f ca="1">RANK(F67,F66:F69,0)</f>
        <v>1</v>
      </c>
      <c r="Q67" s="46">
        <f ca="1">IF(AND(P65="ja",P67=1),0.0072,IF(AND(P65="ja",P67=2),0.0036,0))</f>
        <v>7.1999999999999998E-3</v>
      </c>
    </row>
    <row r="68" spans="2:21" x14ac:dyDescent="0.35">
      <c r="B68" s="119" t="s">
        <v>183</v>
      </c>
      <c r="C68" s="44" t="str">
        <f>VLOOKUP(B68,'Gen-Tab_Quick'!$Q$3:$S$26,3,0)</f>
        <v>Österreich</v>
      </c>
      <c r="Q68" s="46">
        <v>0</v>
      </c>
    </row>
    <row r="69" spans="2:21" x14ac:dyDescent="0.35">
      <c r="B69" s="119" t="s">
        <v>184</v>
      </c>
      <c r="C69" s="44" t="str">
        <f>VLOOKUP(B69,'Gen-Tab_Quick'!$Q$3:$S$26,3,0)</f>
        <v>Frankreich</v>
      </c>
      <c r="Q69" s="46">
        <v>0</v>
      </c>
    </row>
    <row r="70" spans="2:21" x14ac:dyDescent="0.35">
      <c r="B70" s="46"/>
    </row>
    <row r="71" spans="2:21" x14ac:dyDescent="0.35">
      <c r="B71" s="119" t="s">
        <v>355</v>
      </c>
      <c r="C71" s="46">
        <f>VLOOKUP(B71,'Gen-Tab_Quick'!$F$3:$G$38,2,0)</f>
        <v>7</v>
      </c>
      <c r="D71" s="44" t="str">
        <f>VLOOKUP(C71,'Gen-Tab_Quick'!$G$3:$I$55,2,0)</f>
        <v>Polen</v>
      </c>
      <c r="E71" s="44" t="str">
        <f>VLOOKUP(C71,'Gen-Tab_Quick'!$G$3:$I$55,3,0)</f>
        <v>Niederlande</v>
      </c>
      <c r="F71" s="44">
        <f ca="1">IF(U71=0,0,VLOOKUP(C71,Quicktipp!$B$2:$I$48,6,0))</f>
        <v>4</v>
      </c>
      <c r="G71" s="44">
        <f ca="1">IF(U71=0,0,VLOOKUP(C71,Quicktipp!$B$2:$I$48,8,0))</f>
        <v>6</v>
      </c>
      <c r="R71" s="46"/>
      <c r="U71" s="44">
        <f ca="1">VLOOKUP(C71,Quicktipp!$B$3:$L$48,11,0)</f>
        <v>44</v>
      </c>
    </row>
    <row r="72" spans="2:21" x14ac:dyDescent="0.35">
      <c r="B72" s="46"/>
    </row>
    <row r="73" spans="2:21" x14ac:dyDescent="0.35">
      <c r="B73" s="46"/>
      <c r="P73" s="115" t="str">
        <f ca="1">IF(SUM(P74:P77)=3,"ja","nein")</f>
        <v>ja</v>
      </c>
    </row>
    <row r="74" spans="2:21" x14ac:dyDescent="0.35">
      <c r="B74" s="119" t="s">
        <v>181</v>
      </c>
      <c r="C74" s="44" t="str">
        <f>VLOOKUP(B74,'Gen-Tab_Quick'!$Q$3:$S$26,3,0)</f>
        <v>Polen</v>
      </c>
      <c r="F74" s="120">
        <f ca="1">SUMIF(D79,C74,F79)+SUMIF(E79,C74,G79)</f>
        <v>6</v>
      </c>
      <c r="P74" s="121">
        <f ca="1">RANK(F74,F74:F77,0)</f>
        <v>1</v>
      </c>
      <c r="Q74" s="46">
        <f ca="1">IF(AND(P73="ja",P74=1),0.0072,IF(AND(P73="ja",P74=2),0.0036,0))</f>
        <v>7.1999999999999998E-3</v>
      </c>
    </row>
    <row r="75" spans="2:21" x14ac:dyDescent="0.35">
      <c r="B75" s="119" t="s">
        <v>182</v>
      </c>
      <c r="C75" s="44" t="str">
        <f>VLOOKUP(B75,'Gen-Tab_Quick'!$Q$3:$S$26,3,0)</f>
        <v>Niederlande</v>
      </c>
      <c r="Q75" s="46">
        <v>0</v>
      </c>
    </row>
    <row r="76" spans="2:21" x14ac:dyDescent="0.35">
      <c r="B76" s="119" t="s">
        <v>183</v>
      </c>
      <c r="C76" s="44" t="str">
        <f>VLOOKUP(B76,'Gen-Tab_Quick'!$Q$3:$S$26,3,0)</f>
        <v>Österreich</v>
      </c>
      <c r="F76" s="120">
        <f ca="1">SUMIF(D79,C76,F79)+SUMIF(E79,C76,G79)</f>
        <v>2</v>
      </c>
      <c r="P76" s="121">
        <f ca="1">RANK(F76,F74:F77,0)</f>
        <v>2</v>
      </c>
      <c r="Q76" s="46">
        <f ca="1">IF(AND(P73="ja",P76=1),0.0072,IF(AND(P73="ja",P76=2),0.0036,0))</f>
        <v>3.5999999999999999E-3</v>
      </c>
    </row>
    <row r="77" spans="2:21" x14ac:dyDescent="0.35">
      <c r="B77" s="119" t="s">
        <v>184</v>
      </c>
      <c r="C77" s="44" t="str">
        <f>VLOOKUP(B77,'Gen-Tab_Quick'!$Q$3:$S$26,3,0)</f>
        <v>Frankreich</v>
      </c>
      <c r="Q77" s="46">
        <v>0</v>
      </c>
    </row>
    <row r="78" spans="2:21" x14ac:dyDescent="0.35">
      <c r="B78" s="46"/>
    </row>
    <row r="79" spans="2:21" x14ac:dyDescent="0.35">
      <c r="B79" s="119" t="s">
        <v>356</v>
      </c>
      <c r="C79" s="46">
        <f>VLOOKUP(B79,'Gen-Tab_Quick'!$F$3:$G$38,2,0)</f>
        <v>19</v>
      </c>
      <c r="D79" s="44" t="str">
        <f>VLOOKUP(C79,'Gen-Tab_Quick'!$G$3:$I$55,2,0)</f>
        <v>Polen</v>
      </c>
      <c r="E79" s="44" t="str">
        <f>VLOOKUP(C79,'Gen-Tab_Quick'!$G$3:$I$55,3,0)</f>
        <v>Österreich</v>
      </c>
      <c r="F79" s="44">
        <f ca="1">IF(U79=0,0,VLOOKUP(C79,Quicktipp!$B$2:$I$48,6,0))</f>
        <v>6</v>
      </c>
      <c r="G79" s="44">
        <f ca="1">IF(U79=0,0,VLOOKUP(C79,Quicktipp!$B$2:$I$48,8,0))</f>
        <v>2</v>
      </c>
      <c r="R79" s="46"/>
      <c r="U79" s="44">
        <f ca="1">VLOOKUP(C79,Quicktipp!$B$3:$L$48,11,0)</f>
        <v>39</v>
      </c>
    </row>
    <row r="80" spans="2:21" x14ac:dyDescent="0.35">
      <c r="B80" s="46"/>
    </row>
    <row r="81" spans="2:21" x14ac:dyDescent="0.35">
      <c r="B81" s="46"/>
      <c r="P81" s="115" t="str">
        <f ca="1">IF(SUM(P82:P85)=3,"ja","nein")</f>
        <v>ja</v>
      </c>
    </row>
    <row r="82" spans="2:21" x14ac:dyDescent="0.35">
      <c r="B82" s="119" t="s">
        <v>181</v>
      </c>
      <c r="C82" s="44" t="str">
        <f>VLOOKUP(B82,'Gen-Tab_Quick'!$Q$3:$S$26,3,0)</f>
        <v>Polen</v>
      </c>
      <c r="F82" s="120">
        <f ca="1">SUMIF(D87,C82,F87)+SUMIF(E87,C82,G87)</f>
        <v>4</v>
      </c>
      <c r="P82" s="121">
        <f ca="1">RANK(F82,F82:F85,0)</f>
        <v>2</v>
      </c>
      <c r="Q82" s="46">
        <f ca="1">IF(AND(P81="ja",P82=1),0.0072,IF(AND(P81="ja",P82=2),0.0036,0))</f>
        <v>3.5999999999999999E-3</v>
      </c>
    </row>
    <row r="83" spans="2:21" x14ac:dyDescent="0.35">
      <c r="B83" s="119" t="s">
        <v>182</v>
      </c>
      <c r="C83" s="44" t="str">
        <f>VLOOKUP(B83,'Gen-Tab_Quick'!$Q$3:$S$26,3,0)</f>
        <v>Niederlande</v>
      </c>
      <c r="Q83" s="46">
        <v>0</v>
      </c>
    </row>
    <row r="84" spans="2:21" x14ac:dyDescent="0.35">
      <c r="B84" s="119" t="s">
        <v>183</v>
      </c>
      <c r="C84" s="44" t="str">
        <f>VLOOKUP(B84,'Gen-Tab_Quick'!$Q$3:$S$26,3,0)</f>
        <v>Österreich</v>
      </c>
      <c r="Q84" s="46">
        <v>0</v>
      </c>
    </row>
    <row r="85" spans="2:21" x14ac:dyDescent="0.35">
      <c r="B85" s="119" t="s">
        <v>184</v>
      </c>
      <c r="C85" s="44" t="str">
        <f>VLOOKUP(B85,'Gen-Tab_Quick'!$Q$3:$S$26,3,0)</f>
        <v>Frankreich</v>
      </c>
      <c r="F85" s="120">
        <f ca="1">SUMIF(D87,C85,F87)+SUMIF(E87,C85,G87)</f>
        <v>5</v>
      </c>
      <c r="P85" s="121">
        <f ca="1">RANK(F85,F82:F85,0)</f>
        <v>1</v>
      </c>
      <c r="Q85" s="46">
        <f ca="1">IF(AND(P81="ja",P85=1),0.0072,IF(AND(P81="ja",P85=2),0.0036,0))</f>
        <v>7.1999999999999998E-3</v>
      </c>
    </row>
    <row r="86" spans="2:21" x14ac:dyDescent="0.35">
      <c r="B86" s="46"/>
    </row>
    <row r="87" spans="2:21" x14ac:dyDescent="0.35">
      <c r="B87" s="119" t="s">
        <v>360</v>
      </c>
      <c r="C87" s="46">
        <f>VLOOKUP(B87,'Gen-Tab_Quick'!$F$3:$G$38,2,0)</f>
        <v>31</v>
      </c>
      <c r="D87" s="44" t="str">
        <f>VLOOKUP(C87,'Gen-Tab_Quick'!$G$3:$I$55,2,0)</f>
        <v>Frankreich</v>
      </c>
      <c r="E87" s="44" t="str">
        <f>VLOOKUP(C87,'Gen-Tab_Quick'!$G$3:$I$55,3,0)</f>
        <v>Polen</v>
      </c>
      <c r="F87" s="44">
        <f ca="1">IF(U87=0,0,VLOOKUP(C87,Quicktipp!$B$2:$I$48,6,0))</f>
        <v>5</v>
      </c>
      <c r="G87" s="44">
        <f ca="1">IF(U87=0,0,VLOOKUP(C87,Quicktipp!$B$2:$I$48,8,0))</f>
        <v>4</v>
      </c>
      <c r="R87" s="46"/>
      <c r="U87" s="44">
        <f ca="1">VLOOKUP(C87,Quicktipp!$B$3:$L$48,11,0)</f>
        <v>30</v>
      </c>
    </row>
    <row r="88" spans="2:21" x14ac:dyDescent="0.35">
      <c r="B88" s="46"/>
    </row>
    <row r="89" spans="2:21" x14ac:dyDescent="0.35">
      <c r="B89" s="46"/>
      <c r="P89" s="115" t="str">
        <f ca="1">IF(SUM(P90:P93)=3,"ja","nein")</f>
        <v>nein</v>
      </c>
    </row>
    <row r="90" spans="2:21" x14ac:dyDescent="0.35">
      <c r="B90" s="119" t="s">
        <v>181</v>
      </c>
      <c r="C90" s="44" t="str">
        <f>VLOOKUP(B90,'Gen-Tab_Quick'!$Q$3:$S$26,3,0)</f>
        <v>Polen</v>
      </c>
      <c r="Q90" s="46">
        <v>0</v>
      </c>
    </row>
    <row r="91" spans="2:21" x14ac:dyDescent="0.35">
      <c r="B91" s="119" t="s">
        <v>182</v>
      </c>
      <c r="C91" s="44" t="str">
        <f>VLOOKUP(B91,'Gen-Tab_Quick'!$Q$3:$S$26,3,0)</f>
        <v>Niederlande</v>
      </c>
      <c r="F91" s="120">
        <f ca="1">SUMIF(D95,C91,F95)+SUMIF(E95,C91,G95)</f>
        <v>1</v>
      </c>
      <c r="P91" s="121">
        <f ca="1">RANK(F91,F90:F93,0)</f>
        <v>1</v>
      </c>
      <c r="Q91" s="46">
        <f ca="1">IF(AND(P89="ja",P91=1),0.0072,IF(AND(P89="ja",P91=2),0.0036,0))</f>
        <v>0</v>
      </c>
    </row>
    <row r="92" spans="2:21" x14ac:dyDescent="0.35">
      <c r="B92" s="119" t="s">
        <v>183</v>
      </c>
      <c r="C92" s="44" t="str">
        <f>VLOOKUP(B92,'Gen-Tab_Quick'!$Q$3:$S$26,3,0)</f>
        <v>Österreich</v>
      </c>
      <c r="F92" s="120">
        <f ca="1">SUMIF(D95,C92,F95)+SUMIF(E95,C92,G95)</f>
        <v>1</v>
      </c>
      <c r="P92" s="121">
        <f ca="1">RANK(F92,F90:F93,0)</f>
        <v>1</v>
      </c>
      <c r="Q92" s="46">
        <f ca="1">IF(AND(P89="ja",P92=1),0.0072,IF(AND(P89="ja",P92=2),0.0036,0))</f>
        <v>0</v>
      </c>
    </row>
    <row r="93" spans="2:21" x14ac:dyDescent="0.35">
      <c r="B93" s="119" t="s">
        <v>184</v>
      </c>
      <c r="C93" s="44" t="str">
        <f>VLOOKUP(B93,'Gen-Tab_Quick'!$Q$3:$S$26,3,0)</f>
        <v>Frankreich</v>
      </c>
      <c r="Q93" s="46">
        <v>0</v>
      </c>
    </row>
    <row r="94" spans="2:21" x14ac:dyDescent="0.35">
      <c r="B94" s="46"/>
    </row>
    <row r="95" spans="2:21" x14ac:dyDescent="0.35">
      <c r="B95" s="119" t="s">
        <v>357</v>
      </c>
      <c r="C95" s="46">
        <f>VLOOKUP(B95,'Gen-Tab_Quick'!$F$3:$G$38,2,0)</f>
        <v>32</v>
      </c>
      <c r="D95" s="44" t="str">
        <f>VLOOKUP(C95,'Gen-Tab_Quick'!$G$3:$I$55,2,0)</f>
        <v>Niederlande</v>
      </c>
      <c r="E95" s="44" t="str">
        <f>VLOOKUP(C95,'Gen-Tab_Quick'!$G$3:$I$55,3,0)</f>
        <v>Österreich</v>
      </c>
      <c r="F95" s="44">
        <f ca="1">IF(U95=0,0,VLOOKUP(C95,Quicktipp!$B$2:$I$48,6,0))</f>
        <v>1</v>
      </c>
      <c r="G95" s="44">
        <f ca="1">IF(U95=0,0,VLOOKUP(C95,Quicktipp!$B$2:$I$48,8,0))</f>
        <v>1</v>
      </c>
      <c r="R95" s="46"/>
      <c r="U95" s="44">
        <f ca="1">VLOOKUP(C95,Quicktipp!$B$3:$L$48,11,0)</f>
        <v>4</v>
      </c>
    </row>
    <row r="96" spans="2:21" x14ac:dyDescent="0.35">
      <c r="B96" s="46"/>
    </row>
    <row r="97" spans="2:21" x14ac:dyDescent="0.35">
      <c r="B97" s="46"/>
      <c r="P97" s="115" t="str">
        <f ca="1">IF(SUM(P98:P101)=3,"ja","nein")</f>
        <v>ja</v>
      </c>
    </row>
    <row r="98" spans="2:21" x14ac:dyDescent="0.35">
      <c r="B98" s="119" t="s">
        <v>181</v>
      </c>
      <c r="C98" s="44" t="str">
        <f>VLOOKUP(B98,'Gen-Tab_Quick'!$Q$3:$S$26,3,0)</f>
        <v>Polen</v>
      </c>
      <c r="Q98" s="46">
        <v>0</v>
      </c>
    </row>
    <row r="99" spans="2:21" x14ac:dyDescent="0.35">
      <c r="B99" s="119" t="s">
        <v>182</v>
      </c>
      <c r="C99" s="44" t="str">
        <f>VLOOKUP(B99,'Gen-Tab_Quick'!$Q$3:$S$26,3,0)</f>
        <v>Niederlande</v>
      </c>
      <c r="F99" s="120">
        <f ca="1">SUMIF(D103,C99,F103)+SUMIF(E103,C99,G103)</f>
        <v>3</v>
      </c>
      <c r="P99" s="121">
        <f ca="1">RANK(F99,F98:F101,0)</f>
        <v>1</v>
      </c>
      <c r="Q99" s="46">
        <f ca="1">IF(AND(P97="ja",P99=1),0.0072,IF(AND(P97="ja",P99=2),0.0036,0))</f>
        <v>7.1999999999999998E-3</v>
      </c>
    </row>
    <row r="100" spans="2:21" x14ac:dyDescent="0.35">
      <c r="B100" s="119" t="s">
        <v>183</v>
      </c>
      <c r="C100" s="44" t="str">
        <f>VLOOKUP(B100,'Gen-Tab_Quick'!$Q$3:$S$26,3,0)</f>
        <v>Österreich</v>
      </c>
      <c r="Q100" s="46">
        <v>0</v>
      </c>
    </row>
    <row r="101" spans="2:21" x14ac:dyDescent="0.35">
      <c r="B101" s="119" t="s">
        <v>184</v>
      </c>
      <c r="C101" s="44" t="str">
        <f>VLOOKUP(B101,'Gen-Tab_Quick'!$Q$3:$S$26,3,0)</f>
        <v>Frankreich</v>
      </c>
      <c r="F101" s="120">
        <f ca="1">SUMIF(D103,C101,F103)+SUMIF(E103,C101,G103)</f>
        <v>0</v>
      </c>
      <c r="P101" s="121">
        <f ca="1">RANK(F101,F98:F101,0)</f>
        <v>2</v>
      </c>
      <c r="Q101" s="46">
        <f ca="1">IF(AND(P97="ja",P101=1),0.0072,IF(AND(P97="ja",P101=2),0.0036,0))</f>
        <v>3.5999999999999999E-3</v>
      </c>
    </row>
    <row r="102" spans="2:21" x14ac:dyDescent="0.35">
      <c r="B102" s="46"/>
    </row>
    <row r="103" spans="2:21" x14ac:dyDescent="0.35">
      <c r="B103" s="119" t="s">
        <v>361</v>
      </c>
      <c r="C103" s="46">
        <f>VLOOKUP(B103,'Gen-Tab_Quick'!$F$3:$G$38,2,0)</f>
        <v>20</v>
      </c>
      <c r="D103" s="44" t="str">
        <f>VLOOKUP(C103,'Gen-Tab_Quick'!$G$3:$I$55,2,0)</f>
        <v>Niederlande</v>
      </c>
      <c r="E103" s="44" t="str">
        <f>VLOOKUP(C103,'Gen-Tab_Quick'!$G$3:$I$55,3,0)</f>
        <v>Frankreich</v>
      </c>
      <c r="F103" s="44">
        <f ca="1">IF(U103=0,0,VLOOKUP(C103,Quicktipp!$B$2:$I$48,6,0))</f>
        <v>3</v>
      </c>
      <c r="G103" s="44">
        <f ca="1">IF(U103=0,0,VLOOKUP(C103,Quicktipp!$B$2:$I$48,8,0))</f>
        <v>0</v>
      </c>
      <c r="R103" s="46"/>
      <c r="U103" s="44">
        <f ca="1">VLOOKUP(C103,Quicktipp!$B$3:$L$48,11,0)</f>
        <v>10</v>
      </c>
    </row>
    <row r="104" spans="2:21" x14ac:dyDescent="0.35">
      <c r="B104" s="46"/>
    </row>
    <row r="105" spans="2:21" x14ac:dyDescent="0.35">
      <c r="B105" s="46"/>
      <c r="P105" s="115" t="str">
        <f ca="1">IF(SUM(P106:P109)=3,"ja","nein")</f>
        <v>nein</v>
      </c>
    </row>
    <row r="106" spans="2:21" x14ac:dyDescent="0.35">
      <c r="B106" s="119" t="s">
        <v>181</v>
      </c>
      <c r="C106" s="44" t="str">
        <f>VLOOKUP(B106,'Gen-Tab_Quick'!$Q$3:$S$26,3,0)</f>
        <v>Polen</v>
      </c>
      <c r="Q106" s="46">
        <v>0</v>
      </c>
    </row>
    <row r="107" spans="2:21" x14ac:dyDescent="0.35">
      <c r="B107" s="119" t="s">
        <v>182</v>
      </c>
      <c r="C107" s="44" t="str">
        <f>VLOOKUP(B107,'Gen-Tab_Quick'!$Q$3:$S$26,3,0)</f>
        <v>Niederlande</v>
      </c>
      <c r="Q107" s="46">
        <v>0</v>
      </c>
    </row>
    <row r="108" spans="2:21" x14ac:dyDescent="0.35">
      <c r="B108" s="119" t="s">
        <v>183</v>
      </c>
      <c r="C108" s="44" t="str">
        <f>VLOOKUP(B108,'Gen-Tab_Quick'!$Q$3:$S$26,3,0)</f>
        <v>Österreich</v>
      </c>
      <c r="F108" s="120">
        <f ca="1">SUMIF(D111,C108,F111)+SUMIF(E111,C108,G111)</f>
        <v>5</v>
      </c>
      <c r="P108" s="121">
        <f ca="1">RANK(F108,F106:F109,0)</f>
        <v>1</v>
      </c>
      <c r="Q108" s="46">
        <f ca="1">IF(AND(P105="ja",P108=1),0.0072,IF(AND(P105="ja",P108=2),0.0036,0))</f>
        <v>0</v>
      </c>
    </row>
    <row r="109" spans="2:21" x14ac:dyDescent="0.35">
      <c r="B109" s="119" t="s">
        <v>184</v>
      </c>
      <c r="C109" s="44" t="str">
        <f>VLOOKUP(B109,'Gen-Tab_Quick'!$Q$3:$S$26,3,0)</f>
        <v>Frankreich</v>
      </c>
      <c r="F109" s="120">
        <f ca="1">SUMIF(D111,C109,F111)+SUMIF(E111,C109,G111)</f>
        <v>5</v>
      </c>
      <c r="P109" s="121">
        <f ca="1">RANK(F109,F106:F109,0)</f>
        <v>1</v>
      </c>
      <c r="Q109" s="46">
        <f ca="1">IF(AND(P105="ja",P109=1),0.0072,IF(AND(P105="ja",P109=2),0.0036,0))</f>
        <v>0</v>
      </c>
    </row>
    <row r="111" spans="2:21" x14ac:dyDescent="0.35">
      <c r="B111" s="119" t="s">
        <v>364</v>
      </c>
      <c r="C111" s="46">
        <f>VLOOKUP(B111,'Gen-Tab_Quick'!$F$3:$G$38,2,0)</f>
        <v>8</v>
      </c>
      <c r="D111" s="44" t="str">
        <f>VLOOKUP(C111,'Gen-Tab_Quick'!$G$3:$I$55,2,0)</f>
        <v>Österreich</v>
      </c>
      <c r="E111" s="44" t="str">
        <f>VLOOKUP(C111,'Gen-Tab_Quick'!$G$3:$I$55,3,0)</f>
        <v>Frankreich</v>
      </c>
      <c r="F111" s="44">
        <f ca="1">IF(U111=0,0,VLOOKUP(C111,Quicktipp!$B$2:$I$48,6,0))</f>
        <v>5</v>
      </c>
      <c r="G111" s="44">
        <f ca="1">IF(U111=0,0,VLOOKUP(C111,Quicktipp!$B$2:$I$48,8,0))</f>
        <v>5</v>
      </c>
      <c r="R111" s="46"/>
      <c r="U111" s="44">
        <f ca="1">VLOOKUP(C111,Quicktipp!$B$3:$L$48,11,0)</f>
        <v>36</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181</v>
      </c>
      <c r="C120" s="125" t="str">
        <f>VLOOKUP(B120,'Gen-Tab_Quick'!$Q$3:$S$26,3,0)</f>
        <v>Polen</v>
      </c>
      <c r="F120" s="44">
        <f ca="1">SUMIF(D$125:D$128,C120,F$125:F$128)+SUMIF(E$125:E$128,C120,G$125:G$128)</f>
        <v>10</v>
      </c>
      <c r="G120" s="44">
        <f ca="1">SUMIF(E$125:E$128,C120,F$125:F$128)+SUMIF(D$125:D$128,C120,G$125:G$128)</f>
        <v>8</v>
      </c>
      <c r="H120" s="44">
        <f ca="1">F120-G120</f>
        <v>2</v>
      </c>
      <c r="I120" s="44">
        <f ca="1">SUMIF(D$125:D$128,C120,I$125:I$128)+SUMIF(E$125:E$128,C120,J$125:J$128)</f>
        <v>3</v>
      </c>
      <c r="Q120" s="46">
        <f ca="1">IF(V128=0,0,VLOOKUP(C120,R$130:S$133,2,0))</f>
        <v>0</v>
      </c>
      <c r="R120" s="46"/>
      <c r="S120" s="46"/>
      <c r="U120" s="46"/>
      <c r="V120" s="46"/>
      <c r="W120" s="46"/>
    </row>
    <row r="121" spans="2:24" x14ac:dyDescent="0.35">
      <c r="B121" s="124" t="s">
        <v>182</v>
      </c>
      <c r="C121" s="125" t="str">
        <f>VLOOKUP(B121,'Gen-Tab_Quick'!$Q$3:$S$26,3,0)</f>
        <v>Niederlande</v>
      </c>
      <c r="F121" s="44">
        <f ca="1">SUMIF(D$125:D$128,C121,F$125:F$128)+SUMIF(E$125:E$128,C121,G$125:G$128)</f>
        <v>9</v>
      </c>
      <c r="G121" s="44">
        <f ca="1">SUMIF(E$125:E$128,C121,F$125:F$128)+SUMIF(D$125:D$128,C121,G$125:G$128)</f>
        <v>4</v>
      </c>
      <c r="H121" s="44">
        <f ca="1">F121-G121</f>
        <v>5</v>
      </c>
      <c r="I121" s="44">
        <f ca="1">SUMIF(D$125:D$128,C121,I$125:I$128)+SUMIF(E$125:E$128,C121,J$125:J$128)</f>
        <v>6</v>
      </c>
      <c r="Q121" s="46">
        <f ca="1">IF(V128=0,0,VLOOKUP(C121,R$130:S$133,2,0))</f>
        <v>0</v>
      </c>
      <c r="R121" s="46"/>
      <c r="S121" s="46"/>
      <c r="U121" s="46"/>
      <c r="V121" s="46"/>
      <c r="W121" s="46"/>
    </row>
    <row r="122" spans="2:24" x14ac:dyDescent="0.35">
      <c r="B122" s="124" t="s">
        <v>183</v>
      </c>
      <c r="C122" s="125" t="str">
        <f>VLOOKUP(B122,'Gen-Tab_Quick'!$Q$3:$S$26,3,0)</f>
        <v>Österreich</v>
      </c>
      <c r="F122" s="44">
        <f ca="1">SUMIF(D$125:D$128,C122,F$125:F$128)+SUMIF(E$125:E$128,C122,G$125:G$128)</f>
        <v>7</v>
      </c>
      <c r="G122" s="44">
        <f ca="1">SUMIF(E$125:E$128,C122,F$125:F$128)+SUMIF(D$125:D$128,C122,G$125:G$128)</f>
        <v>11</v>
      </c>
      <c r="H122" s="44">
        <f ca="1">F122-G122</f>
        <v>-4</v>
      </c>
      <c r="I122" s="44">
        <f ca="1">SUMIF(D$125:D$128,C122,I$125:I$128)+SUMIF(E$125:E$128,C122,J$125:J$128)</f>
        <v>1</v>
      </c>
      <c r="Q122" s="46">
        <f ca="1">IF(V128=0,0,VLOOKUP(C122,R$130:S$133,2,0))</f>
        <v>0</v>
      </c>
      <c r="R122" s="46"/>
      <c r="S122" s="46"/>
      <c r="U122" s="46"/>
      <c r="V122" s="46"/>
      <c r="W122" s="46"/>
    </row>
    <row r="123" spans="2:24" x14ac:dyDescent="0.35">
      <c r="B123" s="124" t="s">
        <v>184</v>
      </c>
      <c r="C123" s="125" t="str">
        <f>VLOOKUP(B123,'Gen-Tab_Quick'!$Q$3:$S$26,3,0)</f>
        <v>Frankreich</v>
      </c>
      <c r="F123" s="44">
        <f ca="1">SUMIF(D$125:D$128,C123,F$125:F$128)+SUMIF(E$125:E$128,C123,G$125:G$128)</f>
        <v>5</v>
      </c>
      <c r="G123" s="44">
        <f ca="1">SUMIF(E$125:E$128,C123,F$125:F$128)+SUMIF(D$125:D$128,C123,G$125:G$128)</f>
        <v>8</v>
      </c>
      <c r="H123" s="44">
        <f ca="1">F123-G123</f>
        <v>-3</v>
      </c>
      <c r="I123" s="44">
        <f ca="1">SUMIF(D$125:D$128,C123,I$125:I$128)+SUMIF(E$125:E$128,C123,J$125:J$128)</f>
        <v>1</v>
      </c>
      <c r="Q123" s="46">
        <f ca="1">IF(V128=0,0,VLOOKUP(C123,R$130:S$133,2,0))</f>
        <v>0</v>
      </c>
      <c r="R123" s="46"/>
      <c r="S123" s="46"/>
      <c r="U123" s="46"/>
      <c r="V123" s="46"/>
      <c r="W123" s="46"/>
    </row>
    <row r="124" spans="2:24" x14ac:dyDescent="0.35">
      <c r="R124" s="46"/>
    </row>
    <row r="125" spans="2:24" x14ac:dyDescent="0.35">
      <c r="C125" s="124">
        <v>7</v>
      </c>
      <c r="D125" s="44" t="str">
        <f>VLOOKUP(C125,'Gen-Tab_Quick'!$G$3:$I$55,2,0)</f>
        <v>Polen</v>
      </c>
      <c r="E125" s="44" t="str">
        <f>VLOOKUP(C125,'Gen-Tab_Quick'!$G$3:$I$55,3,0)</f>
        <v>Niederlande</v>
      </c>
      <c r="F125" s="44">
        <f ca="1">IF(U125=0,0,VLOOKUP(C125,Quicktipp!$B$2:$I$48,6,0))</f>
        <v>4</v>
      </c>
      <c r="G125" s="44">
        <f ca="1">IF(U125=0,0,VLOOKUP(C125,Quicktipp!$B$2:$I$48,8,0))</f>
        <v>6</v>
      </c>
      <c r="I125" s="44">
        <f ca="1">IF(U125=0,0,IF(F125&gt;G125,3,IF(F125=G125,1,0)))</f>
        <v>0</v>
      </c>
      <c r="J125" s="44">
        <f ca="1">IF(U125=0,0,IF(G125&gt;F125,3,IF(G125=F125,1,0)))</f>
        <v>3</v>
      </c>
      <c r="U125" s="44">
        <f ca="1">VLOOKUP(C125,Quicktipp!$B$3:$L$48,11,0)</f>
        <v>44</v>
      </c>
    </row>
    <row r="126" spans="2:24" x14ac:dyDescent="0.35">
      <c r="C126" s="124">
        <v>8</v>
      </c>
      <c r="D126" s="44" t="str">
        <f>VLOOKUP(C126,'Gen-Tab_Quick'!$G$3:$I$55,2,0)</f>
        <v>Österreich</v>
      </c>
      <c r="E126" s="44" t="str">
        <f>VLOOKUP(C126,'Gen-Tab_Quick'!$G$3:$I$55,3,0)</f>
        <v>Frankreich</v>
      </c>
      <c r="F126" s="44">
        <f ca="1">IF(U126=0,0,VLOOKUP(C126,Quicktipp!$B$2:$I$48,6,0))</f>
        <v>5</v>
      </c>
      <c r="G126" s="44">
        <f ca="1">IF(U126=0,0,VLOOKUP(C126,Quicktipp!$B$2:$I$48,8,0))</f>
        <v>5</v>
      </c>
      <c r="I126" s="44">
        <f ca="1">IF(U126=0,0,IF(F126&gt;G126,3,IF(F126=G126,1,0)))</f>
        <v>1</v>
      </c>
      <c r="J126" s="44">
        <f ca="1">IF(U126=0,0,IF(G126&gt;F126,3,IF(G126=F126,1,0)))</f>
        <v>1</v>
      </c>
      <c r="U126" s="44">
        <f ca="1">VLOOKUP(C126,Quicktipp!$B$3:$L$48,11,0)</f>
        <v>36</v>
      </c>
    </row>
    <row r="127" spans="2:24" x14ac:dyDescent="0.35">
      <c r="C127" s="124">
        <v>19</v>
      </c>
      <c r="D127" s="44" t="str">
        <f>VLOOKUP(C127,'Gen-Tab_Quick'!$G$3:$I$55,2,0)</f>
        <v>Polen</v>
      </c>
      <c r="E127" s="44" t="str">
        <f>VLOOKUP(C127,'Gen-Tab_Quick'!$G$3:$I$55,3,0)</f>
        <v>Österreich</v>
      </c>
      <c r="F127" s="44">
        <f ca="1">IF(U127=0,0,VLOOKUP(C127,Quicktipp!$B$2:$I$48,6,0))</f>
        <v>6</v>
      </c>
      <c r="G127" s="44">
        <f ca="1">IF(U127=0,0,VLOOKUP(C127,Quicktipp!$B$2:$I$48,8,0))</f>
        <v>2</v>
      </c>
      <c r="I127" s="44">
        <f ca="1">IF(U127=0,0,IF(F127&gt;G127,3,IF(F127=G127,1,0)))</f>
        <v>3</v>
      </c>
      <c r="J127" s="44">
        <f ca="1">IF(U127=0,0,IF(G127&gt;F127,3,IF(G127=F127,1,0)))</f>
        <v>0</v>
      </c>
      <c r="U127" s="44">
        <f ca="1">VLOOKUP(C127,Quicktipp!$B$3:$L$48,11,0)</f>
        <v>39</v>
      </c>
    </row>
    <row r="128" spans="2:24" x14ac:dyDescent="0.35">
      <c r="C128" s="124">
        <v>20</v>
      </c>
      <c r="D128" s="44" t="str">
        <f>VLOOKUP(C128,'Gen-Tab_Quick'!$G$3:$I$55,2,0)</f>
        <v>Niederlande</v>
      </c>
      <c r="E128" s="44" t="str">
        <f>VLOOKUP(C128,'Gen-Tab_Quick'!$G$3:$I$55,3,0)</f>
        <v>Frankreich</v>
      </c>
      <c r="F128" s="44">
        <f ca="1">IF(U128=0,0,VLOOKUP(C128,Quicktipp!$B$2:$I$48,6,0))</f>
        <v>3</v>
      </c>
      <c r="G128" s="44">
        <f ca="1">IF(U128=0,0,VLOOKUP(C128,Quicktipp!$B$2:$I$48,8,0))</f>
        <v>0</v>
      </c>
      <c r="I128" s="44">
        <f ca="1">IF(U128=0,0,IF(F128&gt;G128,3,IF(F128=G128,1,0)))</f>
        <v>3</v>
      </c>
      <c r="J128" s="44">
        <f ca="1">IF(U128=0,0,IF(G128&gt;F128,3,IF(G128=F128,1,0)))</f>
        <v>0</v>
      </c>
      <c r="U128" s="44">
        <f ca="1">VLOOKUP(C128,Quicktipp!$B$3:$L$48,11,0)</f>
        <v>10</v>
      </c>
      <c r="V128" s="44">
        <f ca="1">IF(OR(U125=0,U126=0,U127=0,U128=0),0,1)</f>
        <v>1</v>
      </c>
    </row>
    <row r="130" spans="3:21" x14ac:dyDescent="0.35">
      <c r="C130" s="124">
        <v>31</v>
      </c>
      <c r="D130" s="44" t="str">
        <f>VLOOKUP(C130,'Gen-Tab_Quick'!$G$3:$I$55,2,0)</f>
        <v>Frankreich</v>
      </c>
      <c r="E130" s="44" t="str">
        <f>VLOOKUP(C130,'Gen-Tab_Quick'!$G$3:$I$55,3,0)</f>
        <v>Polen</v>
      </c>
      <c r="F130" s="44">
        <f ca="1">IF(VLOOKUP(D130,$C$120:$I$123,7,0)=VLOOKUP(E130,$C$120:$I$123,7,0),1,0)</f>
        <v>0</v>
      </c>
      <c r="G130" s="44">
        <f ca="1">IF(VLOOKUP(D130,$C$120:$I$123,6,0)=VLOOKUP(E130,$C$120:$I$123,6,0),1,0)</f>
        <v>0</v>
      </c>
      <c r="H130" s="44">
        <f ca="1">IF(VLOOKUP(D130,$C$120:$I$123,4,0)=VLOOKUP(E130,$C$120:$I$123,4,0),1,0)</f>
        <v>0</v>
      </c>
      <c r="I130" s="44">
        <f ca="1">SUM(F130:H130)</f>
        <v>0</v>
      </c>
      <c r="J130" s="115" t="str">
        <f ca="1">IF(U130=0,"nein",IF(I130=3,"ja","nein"))</f>
        <v>nein</v>
      </c>
      <c r="K130" s="44">
        <f ca="1">IF(U130=0,0,VLOOKUP(C130,Quicktipp!$B$2:$I$48,6,0))</f>
        <v>5</v>
      </c>
      <c r="L130" s="44">
        <f ca="1">IF(U130=0,0,VLOOKUP(C130,Quicktipp!$B$2:$I$48,8,0))</f>
        <v>4</v>
      </c>
      <c r="M130" s="115" t="str">
        <f ca="1">IF(K130=L130,"ja","nein")</f>
        <v>nein</v>
      </c>
      <c r="N130" s="115" t="str">
        <f>IF(OR(VLOOKUP(D130,'Gruppen-Tabellen'!F48:J51,5,0)=VLOOKUP(D131,'Gruppen-Tabellen'!F48:J51,5,0),VLOOKUP(D130,'Gruppen-Tabellen'!F48:J51,5,0)=VLOOKUP(E131,'Gruppen-Tabellen'!F48:J51,5,0)),"nein","ja")</f>
        <v>nein</v>
      </c>
      <c r="P130" s="115" t="str">
        <f ca="1">IF(V128=0,"nein",IF(AND(J130="ja",M130="ja",N130="ja"),"ja","nein"))</f>
        <v>nein</v>
      </c>
      <c r="Q130" s="46">
        <f ca="1">IF(P130="ja",VLOOKUP(C130,Quicktipp!B$2:R$99,16,0),0)</f>
        <v>0</v>
      </c>
      <c r="R130" s="44" t="str">
        <f ca="1">IF(V128=0,0,IF(Q130=1,D130,IF(Q130=2,E130,D130)))</f>
        <v>Frankreich</v>
      </c>
      <c r="S130" s="44">
        <f ca="1">IF(AND(P130="ja",Q130&gt;0),0.72,IF(AND(P130="ja",Q130=0),"Fehler",0))</f>
        <v>0</v>
      </c>
      <c r="U130" s="44">
        <f ca="1">VLOOKUP(C130,Quicktipp!$B$3:$L$48,11,0)</f>
        <v>30</v>
      </c>
    </row>
    <row r="131" spans="3:21" x14ac:dyDescent="0.35">
      <c r="C131" s="124">
        <v>32</v>
      </c>
      <c r="D131" s="44" t="str">
        <f>VLOOKUP(C131,'Gen-Tab_Quick'!$G$3:$I$55,2,0)</f>
        <v>Niederlande</v>
      </c>
      <c r="E131" s="44" t="str">
        <f>VLOOKUP(C131,'Gen-Tab_Quick'!$G$3:$I$55,3,0)</f>
        <v>Österreich</v>
      </c>
      <c r="F131" s="44">
        <f ca="1">IF(VLOOKUP(D131,$C$120:$I$123,7,0)=VLOOKUP(E131,$C$120:$I$123,7,0),1,0)</f>
        <v>0</v>
      </c>
      <c r="G131" s="44">
        <f ca="1">IF(VLOOKUP(D131,$C$120:$I$123,6,0)=VLOOKUP(E131,$C$120:$I$123,6,0),1,0)</f>
        <v>0</v>
      </c>
      <c r="H131" s="44">
        <f ca="1">IF(VLOOKUP(D131,$C$120:$I$123,4,0)=VLOOKUP(E131,$C$120:$I$123,4,0),1,0)</f>
        <v>0</v>
      </c>
      <c r="I131" s="44">
        <f ca="1">SUM(F131:H131)</f>
        <v>0</v>
      </c>
      <c r="J131" s="115" t="str">
        <f ca="1">IF(U131=0,"nein",IF(I131=3,"ja","nein"))</f>
        <v>nein</v>
      </c>
      <c r="K131" s="44">
        <f ca="1">IF(U131=0,0,VLOOKUP(C131,Quicktipp!$B$2:$I$48,6,0))</f>
        <v>1</v>
      </c>
      <c r="L131" s="44">
        <f ca="1">IF(U131=0,0,VLOOKUP(C131,Quicktipp!$B$2:$I$48,8,0))</f>
        <v>1</v>
      </c>
      <c r="M131" s="115" t="str">
        <f ca="1">IF(K131=L131,"ja","nein")</f>
        <v>ja</v>
      </c>
      <c r="N131" s="115" t="str">
        <f>IF(OR(VLOOKUP(D131,'Gruppen-Tabellen'!F48:J51,5,0)=VLOOKUP(D130,'Gruppen-Tabellen'!F48:J51,5,0),VLOOKUP(D131,'Gruppen-Tabellen'!F48:J51,5,0)=VLOOKUP(E130,'Gruppen-Tabellen'!F48:J51,5,0)),"nein","ja")</f>
        <v>nein</v>
      </c>
      <c r="P131" s="115" t="str">
        <f ca="1">IF(V128=0,"nein",IF(AND(J131="ja",M131="ja",N131="ja"),"ja","nein"))</f>
        <v>nein</v>
      </c>
      <c r="Q131" s="46">
        <f ca="1">IF(P131="ja",VLOOKUP(C131,Quicktipp!B$2:R$99,16,0),0)</f>
        <v>0</v>
      </c>
      <c r="R131" s="44" t="str">
        <f ca="1">IF(V128=0,0,IF(Q131=1,D131,IF(Q131=2,E131,D131)))</f>
        <v>Niederlande</v>
      </c>
      <c r="S131" s="44">
        <f ca="1">IF(AND(P131="ja",Q131&gt;0),0.72,IF(AND(P131="ja",Q131=0),"Fehler",0))</f>
        <v>0</v>
      </c>
      <c r="U131" s="44">
        <f ca="1">VLOOKUP(C131,Quicktipp!$B$3:$L$48,11,0)</f>
        <v>4</v>
      </c>
    </row>
    <row r="132" spans="3:21" x14ac:dyDescent="0.35">
      <c r="R132" s="44" t="str">
        <f ca="1">IF(V128=0,0,IF(R130=D130,E130,IF(R130=E130,D130,0)))</f>
        <v>Polen</v>
      </c>
      <c r="S132" s="44">
        <f ca="1">IF(AND(P130="ja",Q130&gt;0),0.36,IF(AND(P130="ja",Q130=0),"Fehler",0))</f>
        <v>0</v>
      </c>
    </row>
    <row r="133" spans="3:21" x14ac:dyDescent="0.35">
      <c r="R133" s="44" t="str">
        <f ca="1">IF(V128=0,0,IF(R131=D131,E131,IF(R131=E131,D131,0)))</f>
        <v>Österreich</v>
      </c>
      <c r="S133" s="44">
        <f ca="1">IF(AND(P131="ja",Q131&gt;0),0.36,IF(AND(P131="ja",Q131=0),"Fehler",0))</f>
        <v>0</v>
      </c>
    </row>
  </sheetData>
  <conditionalFormatting sqref="V119:X119">
    <cfRule type="expression" dxfId="4"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59"/>
  <dimension ref="B2:X133"/>
  <sheetViews>
    <sheetView topLeftCell="A103" workbookViewId="0">
      <selection activeCell="G103" sqref="G103"/>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476</v>
      </c>
    </row>
    <row r="4" spans="2:21" x14ac:dyDescent="0.35">
      <c r="B4" s="44" t="s">
        <v>493</v>
      </c>
      <c r="C4" s="44" t="s">
        <v>503</v>
      </c>
      <c r="P4" s="115" t="str">
        <f>IF(P10=3,"nein","ja")</f>
        <v>nein</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479</v>
      </c>
      <c r="C6" s="44" t="str">
        <f>VLOOKUP(B6,'Gen-Tab'!$Q$3:$S$26,3,0)</f>
        <v>Belgien</v>
      </c>
      <c r="F6" s="120">
        <f>SUMIF(D11:D13,C6,F11:F13)+SUMIF(E11:E13,C6,G11:G13)</f>
        <v>0</v>
      </c>
      <c r="G6" s="120">
        <f>SUMIF(D11:D13,C6,G11:G13)+SUMIF(E11:E13,C6,F11:F13)</f>
        <v>0</v>
      </c>
      <c r="H6" s="120">
        <f>F6-G6</f>
        <v>0</v>
      </c>
      <c r="I6" s="120">
        <f>SUMIF(D11:D13,C6,I11:I13)+SUMIF(E11:E13,C6,J11:J13)</f>
        <v>0</v>
      </c>
      <c r="J6" s="121">
        <f>RANK(I6,I6:I8,0)</f>
        <v>1</v>
      </c>
      <c r="K6" s="120">
        <f>IF(AND(I6=I7,H6&gt;H7),I6+0.1,IF(AND(I6=I8,H6&gt;H8),I6+0.1,I6))</f>
        <v>0</v>
      </c>
      <c r="L6" s="120">
        <f>IF(AND(K6=K7,H6&gt;H7),K6+0.1,IF(AND(K6=K8,H6&gt;H8),K6+0.1,K6))</f>
        <v>0</v>
      </c>
      <c r="M6" s="121">
        <f>RANK(L6,L6:L8,0)</f>
        <v>1</v>
      </c>
      <c r="N6" s="120">
        <f>IF(AND(L6=L7,F6&gt;F7),L6+0.1,IF(AND(L6=L8,F6&gt;F8),L6+0.1,L6))</f>
        <v>0</v>
      </c>
      <c r="O6" s="120">
        <f>IF(AND(N6=N7,F6&gt;F7),N6+0.1,IF(AND(N6=N8,F6&gt;F8),N6+0.1,N6))</f>
        <v>0</v>
      </c>
      <c r="P6" s="121">
        <f>RANK(O6,O6:O8,0)</f>
        <v>1</v>
      </c>
      <c r="Q6" s="46">
        <f>IF(P$4="nein",0,0.072/P6)</f>
        <v>0</v>
      </c>
      <c r="T6" s="116"/>
    </row>
    <row r="7" spans="2:21" x14ac:dyDescent="0.35">
      <c r="B7" s="119" t="s">
        <v>480</v>
      </c>
      <c r="C7" s="44" t="str">
        <f>VLOOKUP(B7,'Gen-Tab'!$Q$3:$S$26,3,0)</f>
        <v>Slowakei</v>
      </c>
      <c r="F7" s="120">
        <f>SUMIF(D11:D13,C7,F11:F13)+SUMIF(E11:E13,C7,G11:G13)</f>
        <v>0</v>
      </c>
      <c r="G7" s="120">
        <f>SUMIF(D11:D13,C7,G11:G13)+SUMIF(E11:E13,C7,F11:F13)</f>
        <v>0</v>
      </c>
      <c r="H7" s="120">
        <f>F7-G7</f>
        <v>0</v>
      </c>
      <c r="I7" s="120">
        <f>SUMIF(D11:D13,C7,I11:I13)+SUMIF(E11:E13,C7,J11:J13)</f>
        <v>0</v>
      </c>
      <c r="J7" s="121">
        <f>RANK(I7,I6:I8,0)</f>
        <v>1</v>
      </c>
      <c r="K7" s="120">
        <f>IF(AND(I7=I8,H7&gt;H8),I7+0.1,IF(AND(I7=I6,H7&gt;H6),I7+0.1,I7))</f>
        <v>0</v>
      </c>
      <c r="L7" s="120">
        <f>IF(AND(K7=K8,H7&gt;H8),K7+0.1,IF(AND(K7=K6,H7&gt;H6),K7+0.1,K7))</f>
        <v>0</v>
      </c>
      <c r="M7" s="121">
        <f>RANK(L7,L6:L8,0)</f>
        <v>1</v>
      </c>
      <c r="N7" s="120">
        <f>IF(AND(L7=L8,F7&gt;F8),L7+0.1,IF(AND(L7=L6,F7&gt;F6),L7+0.1,L7))</f>
        <v>0</v>
      </c>
      <c r="O7" s="120">
        <f>IF(AND(N7=N8,F7&gt;F8),N7+0.1,IF(AND(N7=N6,F7&gt;F6),N7+0.1,N7))</f>
        <v>0</v>
      </c>
      <c r="P7" s="121">
        <f>RANK(O7,O6:O8,0)</f>
        <v>1</v>
      </c>
      <c r="Q7" s="46">
        <f>IF(P$4="nein",0,0.072/P7)</f>
        <v>0</v>
      </c>
    </row>
    <row r="8" spans="2:21" x14ac:dyDescent="0.35">
      <c r="B8" s="119" t="s">
        <v>481</v>
      </c>
      <c r="C8" s="44" t="str">
        <f>VLOOKUP(B8,'Gen-Tab'!$Q$3:$S$26,3,0)</f>
        <v>Rumänien</v>
      </c>
      <c r="F8" s="120">
        <f>SUMIF(D11:D13,C8,F11:F13)+SUMIF(E11:E13,C8,G11:G13)</f>
        <v>0</v>
      </c>
      <c r="G8" s="120">
        <f>SUMIF(D11:D13,C8,G11:G13)+SUMIF(E11:E13,C8,F11:F13)</f>
        <v>0</v>
      </c>
      <c r="H8" s="120">
        <f>F8-G8</f>
        <v>0</v>
      </c>
      <c r="I8" s="120">
        <f>SUMIF(D11:D13,C8,I11:I13)+SUMIF(E11:E13,C8,J11:J13)</f>
        <v>0</v>
      </c>
      <c r="J8" s="121">
        <f>RANK(I8,I6:I8,0)</f>
        <v>1</v>
      </c>
      <c r="K8" s="120">
        <f>IF(AND(I8=I6,H8&gt;H6),I8+0.1,IF(AND(I8=I7,H8&gt;H7),I8+0.1,I8))</f>
        <v>0</v>
      </c>
      <c r="L8" s="120">
        <f>IF(AND(K8=K7,H8&gt;H7),K8+0.1,IF(AND(K8=K6,H8&gt;H6),K8+0.1,K8))</f>
        <v>0</v>
      </c>
      <c r="M8" s="121">
        <f>RANK(L8,L6:L8,0)</f>
        <v>1</v>
      </c>
      <c r="N8" s="120">
        <f>IF(AND(L8=L6,F8&gt;F6),L8+0.1,IF(AND(L8=L7,F8&gt;F7),L8+0.1,L8))</f>
        <v>0</v>
      </c>
      <c r="O8" s="120">
        <f>IF(AND(N8=N7,F8&gt;F7),N8+0.1,IF(AND(N8=N6,F8&gt;F6),N8+0.1,N8))</f>
        <v>0</v>
      </c>
      <c r="P8" s="122">
        <f>RANK(O8,O6:O8,0)</f>
        <v>1</v>
      </c>
      <c r="Q8" s="46">
        <f>IF(P$4="nein",0,0.072/P8)</f>
        <v>0</v>
      </c>
    </row>
    <row r="9" spans="2:21" x14ac:dyDescent="0.35">
      <c r="B9" s="119" t="s">
        <v>482</v>
      </c>
      <c r="C9" s="44" t="str">
        <f>VLOOKUP(B9,'Gen-Tab'!$Q$3:$S$26,3,0)</f>
        <v>Ukraine</v>
      </c>
      <c r="F9" s="120"/>
      <c r="G9" s="120"/>
      <c r="H9" s="120"/>
      <c r="I9" s="120"/>
      <c r="J9" s="121"/>
      <c r="K9" s="120"/>
      <c r="L9" s="120"/>
      <c r="M9" s="121"/>
      <c r="N9" s="120"/>
      <c r="O9" s="120"/>
      <c r="P9" s="121"/>
      <c r="Q9" s="46">
        <v>0</v>
      </c>
    </row>
    <row r="10" spans="2:21" x14ac:dyDescent="0.35">
      <c r="P10" s="120">
        <f>SUM(P6:P8)</f>
        <v>3</v>
      </c>
    </row>
    <row r="11" spans="2:21" x14ac:dyDescent="0.35">
      <c r="B11" s="119" t="s">
        <v>494</v>
      </c>
      <c r="C11" s="46">
        <f>VLOOKUP(B11,'Gen-Tab'!$F$3:$G$38,2,0)</f>
        <v>9</v>
      </c>
      <c r="D11" s="44" t="str">
        <f>VLOOKUP(C11,'Gen-Tab'!$G$3:$I$55,2,0)</f>
        <v>Belgien</v>
      </c>
      <c r="E11" s="44" t="str">
        <f>VLOOKUP(C11,'Gen-Tab'!$G$3:$I$55,3,0)</f>
        <v>Slowakei</v>
      </c>
      <c r="F11" s="44">
        <f>IF(U11=0,0,VLOOKUP(C11,'Tipp-Formular'!$B$2:$I$48,6,0))</f>
        <v>0</v>
      </c>
      <c r="G11" s="44">
        <f>IF(U11=0,0,VLOOKUP(C11,'Tipp-Formular'!$B$2:$I$48,8,0))</f>
        <v>0</v>
      </c>
      <c r="I11" s="44">
        <f>IF(U11=0,0,IF(F11&gt;G11,3,IF(F11=G11,1,0)))</f>
        <v>0</v>
      </c>
      <c r="J11" s="44">
        <f>IF(U11=0,0,IF(G11&gt;F11,3,IF(G11=F11,1,0)))</f>
        <v>0</v>
      </c>
      <c r="U11" s="44">
        <f>VLOOKUP(C11,'Tipp-Formular'!$B$3:$L$48,11,0)</f>
        <v>0</v>
      </c>
    </row>
    <row r="12" spans="2:21" x14ac:dyDescent="0.35">
      <c r="B12" s="119" t="s">
        <v>495</v>
      </c>
      <c r="C12" s="46">
        <f>VLOOKUP(B12,'Gen-Tab'!$F$3:$G$38,2,0)</f>
        <v>22</v>
      </c>
      <c r="D12" s="44" t="str">
        <f>VLOOKUP(C12,'Gen-Tab'!$G$3:$I$55,2,0)</f>
        <v>Belgien</v>
      </c>
      <c r="E12" s="44" t="str">
        <f>VLOOKUP(C12,'Gen-Tab'!$G$3:$I$55,3,0)</f>
        <v>Rumänien</v>
      </c>
      <c r="F12" s="44">
        <f>IF(U12=0,0,VLOOKUP(C12,'Tipp-Formular'!$B$2:$I$48,6,0))</f>
        <v>0</v>
      </c>
      <c r="G12" s="44">
        <f>IF(U12=0,0,VLOOKUP(C12,'Tipp-Formular'!$B$2:$I$48,8,0))</f>
        <v>0</v>
      </c>
      <c r="I12" s="44">
        <f>IF(U12=0,0,IF(F12&gt;G12,3,IF(F12=G12,1,0)))</f>
        <v>0</v>
      </c>
      <c r="J12" s="44">
        <f>IF(U12=0,0,IF(G12&gt;F12,3,IF(G12=F12,1,0)))</f>
        <v>0</v>
      </c>
      <c r="U12" s="44">
        <f>VLOOKUP(C12,'Tipp-Formular'!$B$3:$L$48,11,0)</f>
        <v>0</v>
      </c>
    </row>
    <row r="13" spans="2:21" x14ac:dyDescent="0.35">
      <c r="B13" s="119" t="s">
        <v>496</v>
      </c>
      <c r="C13" s="46">
        <f>VLOOKUP(B13,'Gen-Tab'!$F$3:$G$38,2,0)</f>
        <v>33</v>
      </c>
      <c r="D13" s="44" t="str">
        <f>VLOOKUP(C13,'Gen-Tab'!$G$3:$I$55,2,0)</f>
        <v>Slowakei</v>
      </c>
      <c r="E13" s="44" t="str">
        <f>VLOOKUP(C13,'Gen-Tab'!$G$3:$I$55,3,0)</f>
        <v>Rumänien</v>
      </c>
      <c r="F13" s="44">
        <f>IF(U13=0,0,VLOOKUP(C13,'Tipp-Formular'!$B$2:$I$48,6,0))</f>
        <v>0</v>
      </c>
      <c r="G13" s="44">
        <f>IF(U13=0,0,VLOOKUP(C13,'Tipp-Formular'!$B$2:$I$48,8,0))</f>
        <v>0</v>
      </c>
      <c r="I13" s="44">
        <f>IF(U13=0,0,IF(F13&gt;G13,3,IF(F13=G13,1,0)))</f>
        <v>0</v>
      </c>
      <c r="J13" s="44">
        <f>IF(U13=0,0,IF(G13&gt;F13,3,IF(G13=F13,1,0)))</f>
        <v>0</v>
      </c>
      <c r="U13" s="44">
        <f>VLOOKUP(C13,'Tipp-Formular'!$B$3:$L$48,11,0)</f>
        <v>0</v>
      </c>
    </row>
    <row r="19" spans="2:21" x14ac:dyDescent="0.35">
      <c r="B19" s="44" t="s">
        <v>497</v>
      </c>
      <c r="C19" s="44" t="s">
        <v>504</v>
      </c>
      <c r="P19" s="115" t="str">
        <f>IF(P25=3,"nein","ja")</f>
        <v>nein</v>
      </c>
      <c r="R19" s="46"/>
      <c r="S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479</v>
      </c>
      <c r="C21" s="44" t="str">
        <f>VLOOKUP(B21,'Gen-Tab'!$Q$3:$S$26,3,0)</f>
        <v>Belgien</v>
      </c>
      <c r="F21" s="120">
        <f>SUMIF(D26:D28,C21,F26:F28)+SUMIF(E26:E28,C21,G26:G28)</f>
        <v>0</v>
      </c>
      <c r="G21" s="120">
        <f>SUMIF(D26:D28,C21,G26:G28)+SUMIF(E26:E28,C21,F26:F28)</f>
        <v>0</v>
      </c>
      <c r="H21" s="120">
        <f>F21-G21</f>
        <v>0</v>
      </c>
      <c r="I21" s="120">
        <f>SUMIF(D26:D28,C21,I26:I28)+SUMIF(E26:E28,C21,J26:J28)</f>
        <v>0</v>
      </c>
      <c r="J21" s="121">
        <f>RANK(I21,I21:I23,0)</f>
        <v>1</v>
      </c>
      <c r="K21" s="120">
        <f>IF(AND(I21=I22,H21&gt;H22),I21+0.1,IF(AND(I21=I23,H21&gt;H23),I21+0.1,I21))</f>
        <v>0</v>
      </c>
      <c r="L21" s="120">
        <f>IF(AND(K21=K22,H21&gt;H22),K21+0.1,IF(AND(K21=K23,H21&gt;H23),K21+0.1,K21))</f>
        <v>0</v>
      </c>
      <c r="M21" s="121">
        <f>RANK(L21,L21:L23,0)</f>
        <v>1</v>
      </c>
      <c r="N21" s="120">
        <f>IF(AND(L21=L22,F21&gt;F22),L21+0.1,IF(AND(L21=L23,F21&gt;F23),L21+0.1,L21))</f>
        <v>0</v>
      </c>
      <c r="O21" s="120">
        <f>IF(AND(N21=N22,F21&gt;F22),N21+0.1,IF(AND(N21=N23,F21&gt;F23),N21+0.1,N21))</f>
        <v>0</v>
      </c>
      <c r="P21" s="121">
        <f>RANK(O21,O21:O23,0)</f>
        <v>1</v>
      </c>
      <c r="Q21" s="46">
        <f>IF(P$19="nein",0,0.072/P21)</f>
        <v>0</v>
      </c>
    </row>
    <row r="22" spans="2:21" x14ac:dyDescent="0.35">
      <c r="B22" s="119" t="s">
        <v>480</v>
      </c>
      <c r="C22" s="44" t="str">
        <f>VLOOKUP(B22,'Gen-Tab'!$Q$3:$S$26,3,0)</f>
        <v>Slowakei</v>
      </c>
      <c r="F22" s="120">
        <f>SUMIF(D26:D28,C22,F26:F28)+SUMIF(E26:E28,C22,G26:G28)</f>
        <v>0</v>
      </c>
      <c r="G22" s="120">
        <f>SUMIF(D26:D28,C22,G26:G28)+SUMIF(E26:E28,C22,F26:F28)</f>
        <v>0</v>
      </c>
      <c r="H22" s="120">
        <f>F22-G22</f>
        <v>0</v>
      </c>
      <c r="I22" s="120">
        <f>SUMIF(D26:D28,C22,I26:I28)+SUMIF(E26:E28,C22,J26:J28)</f>
        <v>0</v>
      </c>
      <c r="J22" s="121">
        <f>RANK(I22,I21:I23,0)</f>
        <v>1</v>
      </c>
      <c r="K22" s="120">
        <f>IF(AND(I22=I23,H22&gt;H23),I22+0.1,IF(AND(I22=I21,H22&gt;H21),I22+0.1,I22))</f>
        <v>0</v>
      </c>
      <c r="L22" s="120">
        <f>IF(AND(K22=K23,H22&gt;H23),K22+0.1,IF(AND(K22=K21,H22&gt;H21),K22+0.1,K22))</f>
        <v>0</v>
      </c>
      <c r="M22" s="121">
        <f>RANK(L22,L21:L23,0)</f>
        <v>1</v>
      </c>
      <c r="N22" s="120">
        <f>IF(AND(L22=L23,F22&gt;F23),L22+0.1,IF(AND(L22=L21,F22&gt;F21),L22+0.1,L22))</f>
        <v>0</v>
      </c>
      <c r="O22" s="120">
        <f>IF(AND(N22=N23,F22&gt;F23),N22+0.1,IF(AND(N22=N21,F22&gt;F21),N22+0.1,N22))</f>
        <v>0</v>
      </c>
      <c r="P22" s="121">
        <f>RANK(O22,O21:O23,0)</f>
        <v>1</v>
      </c>
      <c r="Q22" s="46">
        <f>IF(P$19="nein",0,0.072/P22)</f>
        <v>0</v>
      </c>
    </row>
    <row r="23" spans="2:21" x14ac:dyDescent="0.35">
      <c r="B23" s="119" t="s">
        <v>482</v>
      </c>
      <c r="C23" s="44" t="str">
        <f>VLOOKUP(B23,'Gen-Tab'!$Q$3:$S$26,3,0)</f>
        <v>Ukraine</v>
      </c>
      <c r="F23" s="120">
        <f>SUMIF(D26:D28,C23,F26:F28)+SUMIF(E26:E28,C23,G26:G28)</f>
        <v>0</v>
      </c>
      <c r="G23" s="120">
        <f>SUMIF(D26:D28,C23,G26:G28)+SUMIF(E26:E28,C23,F26:F28)</f>
        <v>0</v>
      </c>
      <c r="H23" s="120">
        <f>F23-G23</f>
        <v>0</v>
      </c>
      <c r="I23" s="120">
        <f>SUMIF(D26:D28,C23,I26:I28)+SUMIF(E26:E28,C23,J26:J28)</f>
        <v>0</v>
      </c>
      <c r="J23" s="121">
        <f>RANK(I23,I21:I23,0)</f>
        <v>1</v>
      </c>
      <c r="K23" s="120">
        <f>IF(AND(I23=I21,H23&gt;H21),I23+0.1,IF(AND(I23=I22,H23&gt;H22),I23+0.1,I23))</f>
        <v>0</v>
      </c>
      <c r="L23" s="120">
        <f>IF(AND(K23=K22,H23&gt;H22),K23+0.1,IF(AND(K23=K21,H23&gt;H21),K23+0.1,K23))</f>
        <v>0</v>
      </c>
      <c r="M23" s="121">
        <f>RANK(L23,L21:L23,0)</f>
        <v>1</v>
      </c>
      <c r="N23" s="120">
        <f>IF(AND(L23=L21,F23&gt;F21),L23+0.1,IF(AND(L23=L22,F23&gt;F22),L23+0.1,L23))</f>
        <v>0</v>
      </c>
      <c r="O23" s="120">
        <f>IF(AND(N23=N22,F23&gt;F22),N23+0.1,IF(AND(N23=N21,F23&gt;F21),N23+0.1,N23))</f>
        <v>0</v>
      </c>
      <c r="P23" s="122">
        <f>RANK(O23,O21:O23,0)</f>
        <v>1</v>
      </c>
      <c r="Q23" s="46">
        <f>IF(P$19="nein",0,0.072/P23)</f>
        <v>0</v>
      </c>
    </row>
    <row r="24" spans="2:21" x14ac:dyDescent="0.35">
      <c r="B24" s="119" t="s">
        <v>481</v>
      </c>
      <c r="C24" s="44" t="str">
        <f>VLOOKUP(B24,'Gen-Tab'!$Q$3:$S$26,3,0)</f>
        <v>Rumänien</v>
      </c>
      <c r="F24" s="120"/>
      <c r="G24" s="120"/>
      <c r="H24" s="120"/>
      <c r="I24" s="120"/>
      <c r="J24" s="121"/>
      <c r="K24" s="120"/>
      <c r="L24" s="120"/>
      <c r="M24" s="121"/>
      <c r="N24" s="120"/>
      <c r="O24" s="120"/>
      <c r="P24" s="121"/>
      <c r="Q24" s="46">
        <v>0</v>
      </c>
    </row>
    <row r="25" spans="2:21" x14ac:dyDescent="0.35">
      <c r="P25" s="120">
        <f>SUM(P21:P23)</f>
        <v>3</v>
      </c>
    </row>
    <row r="26" spans="2:21" x14ac:dyDescent="0.35">
      <c r="B26" s="119" t="s">
        <v>494</v>
      </c>
      <c r="C26" s="46">
        <f>VLOOKUP(B26,'Gen-Tab'!$F$3:$G$38,2,0)</f>
        <v>9</v>
      </c>
      <c r="D26" s="44" t="str">
        <f>VLOOKUP(C26,'Gen-Tab'!$G$3:$I$55,2,0)</f>
        <v>Belgien</v>
      </c>
      <c r="E26" s="44" t="str">
        <f>VLOOKUP(C26,'Gen-Tab'!$G$3:$I$55,3,0)</f>
        <v>Slowakei</v>
      </c>
      <c r="F26" s="44">
        <f>IF(U26=0,0,VLOOKUP(C26,'Tipp-Formular'!$B$2:$I$48,6,0))</f>
        <v>0</v>
      </c>
      <c r="G26" s="44">
        <f>IF(U26=0,0,VLOOKUP(C26,'Tipp-Formular'!$B$2:$I$48,8,0))</f>
        <v>0</v>
      </c>
      <c r="I26" s="44">
        <f>IF(U26=0,0,IF(F26&gt;G26,3,IF(F26=G26,1,0)))</f>
        <v>0</v>
      </c>
      <c r="J26" s="44">
        <f>IF(U26=0,0,IF(G26&gt;F26,3,IF(G26=F26,1,0)))</f>
        <v>0</v>
      </c>
      <c r="U26" s="44">
        <f>VLOOKUP(C26,'Tipp-Formular'!$B$3:$L$48,11,0)</f>
        <v>0</v>
      </c>
    </row>
    <row r="27" spans="2:21" x14ac:dyDescent="0.35">
      <c r="B27" s="119" t="s">
        <v>498</v>
      </c>
      <c r="C27" s="46">
        <f>VLOOKUP(B27,'Gen-Tab'!$F$3:$G$38,2,0)</f>
        <v>34</v>
      </c>
      <c r="D27" s="44" t="str">
        <f>VLOOKUP(C27,'Gen-Tab'!$G$3:$I$55,2,0)</f>
        <v>Ukraine</v>
      </c>
      <c r="E27" s="44" t="str">
        <f>VLOOKUP(C27,'Gen-Tab'!$G$3:$I$55,3,0)</f>
        <v>Belgien</v>
      </c>
      <c r="F27" s="44">
        <f>IF(U27=0,0,VLOOKUP(C27,'Tipp-Formular'!$B$2:$I$48,6,0))</f>
        <v>0</v>
      </c>
      <c r="G27" s="44">
        <f>IF(U27=0,0,VLOOKUP(C27,'Tipp-Formular'!$B$2:$I$48,8,0))</f>
        <v>0</v>
      </c>
      <c r="I27" s="44">
        <f>IF(U27=0,0,IF(F27&gt;G27,3,IF(F27=G27,1,0)))</f>
        <v>0</v>
      </c>
      <c r="J27" s="44">
        <f>IF(U27=0,0,IF(G27&gt;F27,3,IF(G27=F27,1,0)))</f>
        <v>0</v>
      </c>
      <c r="U27" s="44">
        <f>VLOOKUP(C27,'Tipp-Formular'!$B$3:$L$48,11,0)</f>
        <v>0</v>
      </c>
    </row>
    <row r="28" spans="2:21" x14ac:dyDescent="0.35">
      <c r="B28" s="119" t="s">
        <v>499</v>
      </c>
      <c r="C28" s="46">
        <f>VLOOKUP(B28,'Gen-Tab'!$F$3:$G$38,2,0)</f>
        <v>21</v>
      </c>
      <c r="D28" s="44" t="str">
        <f>VLOOKUP(C28,'Gen-Tab'!$G$3:$I$55,2,0)</f>
        <v>Slowakei</v>
      </c>
      <c r="E28" s="44" t="str">
        <f>VLOOKUP(C28,'Gen-Tab'!$G$3:$I$55,3,0)</f>
        <v>Ukraine</v>
      </c>
      <c r="F28" s="44">
        <f>IF(U28=0,0,VLOOKUP(C28,'Tipp-Formular'!$B$2:$I$48,6,0))</f>
        <v>0</v>
      </c>
      <c r="G28" s="44">
        <f>IF(U28=0,0,VLOOKUP(C28,'Tipp-Formular'!$B$2:$I$48,8,0))</f>
        <v>0</v>
      </c>
      <c r="I28" s="44">
        <f>IF(U28=0,0,IF(F28&gt;G28,3,IF(F28=G28,1,0)))</f>
        <v>0</v>
      </c>
      <c r="J28" s="44">
        <f>IF(U28=0,0,IF(G28&gt;F28,3,IF(G28=F28,1,0)))</f>
        <v>0</v>
      </c>
      <c r="U28" s="44">
        <f>VLOOKUP(C28,'Tipp-Formular'!$B$3:$L$48,11,0)</f>
        <v>0</v>
      </c>
    </row>
    <row r="34" spans="2:21" x14ac:dyDescent="0.35">
      <c r="B34" s="44" t="s">
        <v>500</v>
      </c>
      <c r="C34" s="44" t="s">
        <v>505</v>
      </c>
      <c r="P34" s="115" t="str">
        <f>IF(P40=3,"nein","ja")</f>
        <v>nein</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479</v>
      </c>
      <c r="C36" s="44" t="str">
        <f>VLOOKUP(B36,'Gen-Tab'!$Q$3:$S$26,3,0)</f>
        <v>Belgien</v>
      </c>
      <c r="F36" s="120">
        <f>SUMIF(D41:D43,C36,F41:F43)+SUMIF(E41:E43,C36,G41:G43)</f>
        <v>0</v>
      </c>
      <c r="G36" s="120">
        <f>SUMIF(D41:D43,C36,G41:G43)+SUMIF(E41:E43,C36,F41:F43)</f>
        <v>0</v>
      </c>
      <c r="H36" s="120">
        <f>F36-G36</f>
        <v>0</v>
      </c>
      <c r="I36" s="120">
        <f>SUMIF(D41:D43,C36,I41:I43)+SUMIF(E41:E43,C36,J41:J43)</f>
        <v>0</v>
      </c>
      <c r="J36" s="121">
        <f>RANK(I36,I36:I38,0)</f>
        <v>1</v>
      </c>
      <c r="K36" s="120">
        <f>IF(AND(I36=I37,H36&gt;H37),I36+0.1,IF(AND(I36=I38,H36&gt;H38),I36+0.1,I36))</f>
        <v>0</v>
      </c>
      <c r="L36" s="120">
        <f>IF(AND(K36=K37,H36&gt;H37),K36+0.1,IF(AND(K36=K38,H36&gt;H38),K36+0.1,K36))</f>
        <v>0</v>
      </c>
      <c r="M36" s="121">
        <f>RANK(L36,L36:L38,0)</f>
        <v>1</v>
      </c>
      <c r="N36" s="120">
        <f>IF(AND(L36=L37,F36&gt;F37),L36+0.1,IF(AND(L36=L38,F36&gt;F38),L36+0.1,L36))</f>
        <v>0</v>
      </c>
      <c r="O36" s="120">
        <f>IF(AND(N36=N37,F36&gt;F37),N36+0.1,IF(AND(N36=N38,F36&gt;F38),N36+0.1,N36))</f>
        <v>0</v>
      </c>
      <c r="P36" s="121">
        <f>RANK(O36,O36:O38,0)</f>
        <v>1</v>
      </c>
      <c r="Q36" s="46">
        <f>IF(P$34="nein",0,0.072/P36)</f>
        <v>0</v>
      </c>
    </row>
    <row r="37" spans="2:21" x14ac:dyDescent="0.35">
      <c r="B37" s="119" t="s">
        <v>481</v>
      </c>
      <c r="C37" s="44" t="str">
        <f>VLOOKUP(B37,'Gen-Tab'!$Q$3:$S$26,3,0)</f>
        <v>Rumänien</v>
      </c>
      <c r="F37" s="120">
        <f>SUMIF(D41:D43,C37,F41:F43)+SUMIF(E41:E43,C37,G41:G43)</f>
        <v>0</v>
      </c>
      <c r="G37" s="120">
        <f>SUMIF(D41:D43,C37,G41:G43)+SUMIF(E41:E43,C37,F41:F43)</f>
        <v>0</v>
      </c>
      <c r="H37" s="120">
        <f>F37-G37</f>
        <v>0</v>
      </c>
      <c r="I37" s="120">
        <f>SUMIF(D41:D43,C37,I41:I43)+SUMIF(E41:E43,C37,J41:J43)</f>
        <v>0</v>
      </c>
      <c r="J37" s="121">
        <f>RANK(I37,I36:I38,0)</f>
        <v>1</v>
      </c>
      <c r="K37" s="120">
        <f>IF(AND(I37=I38,H37&gt;H38),I37+0.1,IF(AND(I37=I36,H37&gt;H36),I37+0.1,I37))</f>
        <v>0</v>
      </c>
      <c r="L37" s="120">
        <f>IF(AND(K37=K38,H37&gt;H38),K37+0.1,IF(AND(K37=K36,H37&gt;H36),K37+0.1,K37))</f>
        <v>0</v>
      </c>
      <c r="M37" s="121">
        <f>RANK(L37,L36:L38,0)</f>
        <v>1</v>
      </c>
      <c r="N37" s="120">
        <f>IF(AND(L37=L38,F37&gt;F38),L37+0.1,IF(AND(L37=L36,F37&gt;F36),L37+0.1,L37))</f>
        <v>0</v>
      </c>
      <c r="O37" s="120">
        <f>IF(AND(N37=N38,F37&gt;F38),N37+0.1,IF(AND(N37=N36,F37&gt;F36),N37+0.1,N37))</f>
        <v>0</v>
      </c>
      <c r="P37" s="121">
        <f>RANK(O37,O36:O38,0)</f>
        <v>1</v>
      </c>
      <c r="Q37" s="46">
        <f>IF(P$34="nein",0,0.072/P37)</f>
        <v>0</v>
      </c>
    </row>
    <row r="38" spans="2:21" x14ac:dyDescent="0.35">
      <c r="B38" s="119" t="s">
        <v>482</v>
      </c>
      <c r="C38" s="44" t="str">
        <f>VLOOKUP(B38,'Gen-Tab'!$Q$3:$S$26,3,0)</f>
        <v>Ukraine</v>
      </c>
      <c r="F38" s="120">
        <f>SUMIF(D41:D43,C38,F41:F43)+SUMIF(E41:E43,C38,G41:G43)</f>
        <v>0</v>
      </c>
      <c r="G38" s="120">
        <f>SUMIF(D41:D43,C38,G41:G43)+SUMIF(E41:E43,C38,F41:F43)</f>
        <v>0</v>
      </c>
      <c r="H38" s="120">
        <f>F38-G38</f>
        <v>0</v>
      </c>
      <c r="I38" s="120">
        <f>SUMIF(D41:D43,C38,I41:I43)+SUMIF(E41:E43,C38,J41:J43)</f>
        <v>0</v>
      </c>
      <c r="J38" s="121">
        <f>RANK(I38,I36:I38,0)</f>
        <v>1</v>
      </c>
      <c r="K38" s="120">
        <f>IF(AND(I38=I36,H38&gt;H36),I38+0.1,IF(AND(I38=I37,H38&gt;H37),I38+0.1,I38))</f>
        <v>0</v>
      </c>
      <c r="L38" s="120">
        <f>IF(AND(K38=K37,H38&gt;H37),K38+0.1,IF(AND(K38=K36,H38&gt;H36),K38+0.1,K38))</f>
        <v>0</v>
      </c>
      <c r="M38" s="121">
        <f>RANK(L38,L36:L38,0)</f>
        <v>1</v>
      </c>
      <c r="N38" s="120">
        <f>IF(AND(L38=L36,F38&gt;F36),L38+0.1,IF(AND(L38=L37,F38&gt;F37),L38+0.1,L38))</f>
        <v>0</v>
      </c>
      <c r="O38" s="120">
        <f>IF(AND(N38=N37,F38&gt;F37),N38+0.1,IF(AND(N38=N36,F38&gt;F36),N38+0.1,N38))</f>
        <v>0</v>
      </c>
      <c r="P38" s="122">
        <f>RANK(O38,O36:O38,0)</f>
        <v>1</v>
      </c>
      <c r="Q38" s="46">
        <f>IF(P$34="nein",0,0.072/P38)</f>
        <v>0</v>
      </c>
    </row>
    <row r="39" spans="2:21" x14ac:dyDescent="0.35">
      <c r="B39" s="119" t="s">
        <v>480</v>
      </c>
      <c r="C39" s="44" t="str">
        <f>VLOOKUP(B39,'Gen-Tab'!$Q$3:$S$26,3,0)</f>
        <v>Slowakei</v>
      </c>
      <c r="F39" s="120"/>
      <c r="G39" s="120"/>
      <c r="H39" s="120"/>
      <c r="I39" s="120"/>
      <c r="J39" s="121"/>
      <c r="K39" s="120"/>
      <c r="L39" s="120"/>
      <c r="M39" s="121"/>
      <c r="N39" s="120"/>
      <c r="O39" s="120"/>
      <c r="P39" s="121"/>
      <c r="Q39" s="46">
        <v>0</v>
      </c>
    </row>
    <row r="40" spans="2:21" x14ac:dyDescent="0.35">
      <c r="P40" s="120">
        <f>SUM(P36:P38)</f>
        <v>3</v>
      </c>
    </row>
    <row r="41" spans="2:21" x14ac:dyDescent="0.35">
      <c r="B41" s="119" t="s">
        <v>495</v>
      </c>
      <c r="C41" s="46">
        <f>VLOOKUP(B41,'Gen-Tab'!$F$3:$G$38,2,0)</f>
        <v>22</v>
      </c>
      <c r="D41" s="44" t="str">
        <f>VLOOKUP(C41,'Gen-Tab'!$G$3:$I$55,2,0)</f>
        <v>Belgien</v>
      </c>
      <c r="E41" s="44" t="str">
        <f>VLOOKUP(C41,'Gen-Tab'!$G$3:$I$55,3,0)</f>
        <v>Rumänien</v>
      </c>
      <c r="F41" s="44">
        <f>IF(U41=0,0,VLOOKUP(C41,'Tipp-Formular'!$B$2:$I$48,6,0))</f>
        <v>0</v>
      </c>
      <c r="G41" s="44">
        <f>IF(U41=0,0,VLOOKUP(C41,'Tipp-Formular'!$B$2:$I$48,8,0))</f>
        <v>0</v>
      </c>
      <c r="I41" s="44">
        <f>IF(U41=0,0,IF(F41&gt;G41,3,IF(F41=G41,1,0)))</f>
        <v>0</v>
      </c>
      <c r="J41" s="44">
        <f>IF(U41=0,0,IF(G41&gt;F41,3,IF(G41=F41,1,0)))</f>
        <v>0</v>
      </c>
      <c r="U41" s="44">
        <f>VLOOKUP(C41,'Tipp-Formular'!$B$3:$L$48,11,0)</f>
        <v>0</v>
      </c>
    </row>
    <row r="42" spans="2:21" x14ac:dyDescent="0.35">
      <c r="B42" s="119" t="s">
        <v>498</v>
      </c>
      <c r="C42" s="46">
        <f>VLOOKUP(B42,'Gen-Tab'!$F$3:$G$38,2,0)</f>
        <v>34</v>
      </c>
      <c r="D42" s="44" t="str">
        <f>VLOOKUP(C42,'Gen-Tab'!$G$3:$I$55,2,0)</f>
        <v>Ukraine</v>
      </c>
      <c r="E42" s="44" t="str">
        <f>VLOOKUP(C42,'Gen-Tab'!$G$3:$I$55,3,0)</f>
        <v>Belgien</v>
      </c>
      <c r="F42" s="44">
        <f>IF(U42=0,0,VLOOKUP(C42,'Tipp-Formular'!$B$2:$I$48,6,0))</f>
        <v>0</v>
      </c>
      <c r="G42" s="44">
        <f>IF(U42=0,0,VLOOKUP(C42,'Tipp-Formular'!$B$2:$I$48,8,0))</f>
        <v>0</v>
      </c>
      <c r="I42" s="44">
        <f>IF(U42=0,0,IF(F42&gt;G42,3,IF(F42=G42,1,0)))</f>
        <v>0</v>
      </c>
      <c r="J42" s="44">
        <f>IF(U42=0,0,IF(G42&gt;F42,3,IF(G42=F42,1,0)))</f>
        <v>0</v>
      </c>
      <c r="U42" s="44">
        <f>VLOOKUP(C42,'Tipp-Formular'!$B$3:$L$48,11,0)</f>
        <v>0</v>
      </c>
    </row>
    <row r="43" spans="2:21" x14ac:dyDescent="0.35">
      <c r="B43" s="119" t="s">
        <v>501</v>
      </c>
      <c r="C43" s="46">
        <f>VLOOKUP(B43,'Gen-Tab'!$F$3:$G$38,2,0)</f>
        <v>10</v>
      </c>
      <c r="D43" s="44" t="str">
        <f>VLOOKUP(C43,'Gen-Tab'!$G$3:$I$55,2,0)</f>
        <v>Rumänien</v>
      </c>
      <c r="E43" s="44" t="str">
        <f>VLOOKUP(C43,'Gen-Tab'!$G$3:$I$55,3,0)</f>
        <v>Ukraine</v>
      </c>
      <c r="F43" s="44">
        <f>IF(U43=0,0,VLOOKUP(C43,'Tipp-Formular'!$B$2:$I$48,6,0))</f>
        <v>0</v>
      </c>
      <c r="G43" s="44">
        <f>IF(U43=0,0,VLOOKUP(C43,'Tipp-Formular'!$B$2:$I$48,8,0))</f>
        <v>0</v>
      </c>
      <c r="I43" s="44">
        <f>IF(U43=0,0,IF(F43&gt;G43,3,IF(F43=G43,1,0)))</f>
        <v>0</v>
      </c>
      <c r="J43" s="44">
        <f>IF(U43=0,0,IF(G43&gt;F43,3,IF(G43=F43,1,0)))</f>
        <v>0</v>
      </c>
      <c r="U43" s="44">
        <f>VLOOKUP(C43,'Tipp-Formular'!$B$3:$L$48,11,0)</f>
        <v>0</v>
      </c>
    </row>
    <row r="49" spans="2:21" x14ac:dyDescent="0.35">
      <c r="B49" s="44" t="s">
        <v>502</v>
      </c>
      <c r="C49" s="44" t="s">
        <v>506</v>
      </c>
      <c r="P49" s="115" t="str">
        <f>IF(P55=3,"nein","ja")</f>
        <v>nein</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480</v>
      </c>
      <c r="C51" s="44" t="str">
        <f>VLOOKUP(B51,'Gen-Tab'!$Q$3:$S$26,3,0)</f>
        <v>Slowakei</v>
      </c>
      <c r="F51" s="120">
        <f>SUMIF(D56:D58,C51,F56:F58)+SUMIF(E56:E58,C51,G56:G58)</f>
        <v>0</v>
      </c>
      <c r="G51" s="120">
        <f>SUMIF(D56:D58,C51,G56:G58)+SUMIF(E56:E58,C51,F56:F58)</f>
        <v>0</v>
      </c>
      <c r="H51" s="120">
        <f>F51-G51</f>
        <v>0</v>
      </c>
      <c r="I51" s="120">
        <f>SUMIF(D56:D58,C51,I56:I58)+SUMIF(E56:E58,C51,J56:J58)</f>
        <v>0</v>
      </c>
      <c r="J51" s="121">
        <f>RANK(I51,I51:I53,0)</f>
        <v>1</v>
      </c>
      <c r="K51" s="120">
        <f>IF(AND(I51=I52,H51&gt;H52),I51+0.1,IF(AND(I51=I53,H51&gt;H53),I51+0.1,I51))</f>
        <v>0</v>
      </c>
      <c r="L51" s="120">
        <f>IF(AND(K51=K52,H51&gt;H52),K51+0.1,IF(AND(K51=K53,H51&gt;H53),K51+0.1,K51))</f>
        <v>0</v>
      </c>
      <c r="M51" s="121">
        <f>RANK(L51,L51:L53,0)</f>
        <v>1</v>
      </c>
      <c r="N51" s="120">
        <f>IF(AND(L51=L52,F51&gt;F52),L51+0.1,IF(AND(L51=L53,F51&gt;F53),L51+0.1,L51))</f>
        <v>0</v>
      </c>
      <c r="O51" s="120">
        <f>IF(AND(N51=N52,F51&gt;F52),N51+0.1,IF(AND(N51=N53,F51&gt;F53),N51+0.1,N51))</f>
        <v>0</v>
      </c>
      <c r="P51" s="121">
        <f>RANK(O51,O51:O53,0)</f>
        <v>1</v>
      </c>
      <c r="Q51" s="46">
        <f>IF(P$49="nein",0,0.072/P51)</f>
        <v>0</v>
      </c>
    </row>
    <row r="52" spans="2:21" x14ac:dyDescent="0.35">
      <c r="B52" s="119" t="s">
        <v>481</v>
      </c>
      <c r="C52" s="44" t="str">
        <f>VLOOKUP(B52,'Gen-Tab'!$Q$3:$S$26,3,0)</f>
        <v>Rumänien</v>
      </c>
      <c r="F52" s="120">
        <f>SUMIF(D56:D58,C52,F56:F58)+SUMIF(E56:E58,C52,G56:G58)</f>
        <v>0</v>
      </c>
      <c r="G52" s="120">
        <f>SUMIF(D56:D58,C52,G56:G58)+SUMIF(E56:E58,C52,F56:F58)</f>
        <v>0</v>
      </c>
      <c r="H52" s="120">
        <f>F52-G52</f>
        <v>0</v>
      </c>
      <c r="I52" s="120">
        <f>SUMIF(D56:D58,C52,I56:I58)+SUMIF(E56:E58,C52,J56:J58)</f>
        <v>0</v>
      </c>
      <c r="J52" s="121">
        <f>RANK(I52,I51:I53,0)</f>
        <v>1</v>
      </c>
      <c r="K52" s="120">
        <f>IF(AND(I52=I53,H52&gt;H53),I52+0.1,IF(AND(I52=I51,H52&gt;H51),I52+0.1,I52))</f>
        <v>0</v>
      </c>
      <c r="L52" s="120">
        <f>IF(AND(K52=K53,H52&gt;H53),K52+0.1,IF(AND(K52=K51,H52&gt;H51),K52+0.1,K52))</f>
        <v>0</v>
      </c>
      <c r="M52" s="121">
        <f>RANK(L52,L51:L53,0)</f>
        <v>1</v>
      </c>
      <c r="N52" s="120">
        <f>IF(AND(L52=L53,F52&gt;F53),L52+0.1,IF(AND(L52=L51,F52&gt;F51),L52+0.1,L52))</f>
        <v>0</v>
      </c>
      <c r="O52" s="120">
        <f>IF(AND(N52=N53,F52&gt;F53),N52+0.1,IF(AND(N52=N51,F52&gt;F51),N52+0.1,N52))</f>
        <v>0</v>
      </c>
      <c r="P52" s="121">
        <f>RANK(O52,O51:O53,0)</f>
        <v>1</v>
      </c>
      <c r="Q52" s="46">
        <f>IF(P$49="nein",0,0.072/P52)</f>
        <v>0</v>
      </c>
    </row>
    <row r="53" spans="2:21" x14ac:dyDescent="0.35">
      <c r="B53" s="119" t="s">
        <v>482</v>
      </c>
      <c r="C53" s="44" t="str">
        <f>VLOOKUP(B53,'Gen-Tab'!$Q$3:$S$26,3,0)</f>
        <v>Ukraine</v>
      </c>
      <c r="F53" s="120">
        <f>SUMIF(D56:D58,C53,F56:F58)+SUMIF(E56:E58,C53,G56:G58)</f>
        <v>0</v>
      </c>
      <c r="G53" s="120">
        <f>SUMIF(D56:D58,C53,G56:G58)+SUMIF(E56:E58,C53,F56:F58)</f>
        <v>0</v>
      </c>
      <c r="H53" s="120">
        <f>F53-G53</f>
        <v>0</v>
      </c>
      <c r="I53" s="120">
        <f>SUMIF(D56:D58,C53,I56:I58)+SUMIF(E56:E58,C53,J56:J58)</f>
        <v>0</v>
      </c>
      <c r="J53" s="121">
        <f>RANK(I53,I51:I53,0)</f>
        <v>1</v>
      </c>
      <c r="K53" s="120">
        <f>IF(AND(I53=I51,H53&gt;H51),I53+0.1,IF(AND(I53=I52,H53&gt;H52),I53+0.1,I53))</f>
        <v>0</v>
      </c>
      <c r="L53" s="120">
        <f>IF(AND(K53=K52,H53&gt;H52),K53+0.1,IF(AND(K53=K51,H53&gt;H51),K53+0.1,K53))</f>
        <v>0</v>
      </c>
      <c r="M53" s="121">
        <f>RANK(L53,L51:L53,0)</f>
        <v>1</v>
      </c>
      <c r="N53" s="120">
        <f>IF(AND(L53=L51,F53&gt;F51),L53+0.1,IF(AND(L53=L52,F53&gt;F52),L53+0.1,L53))</f>
        <v>0</v>
      </c>
      <c r="O53" s="120">
        <f>IF(AND(N53=N52,F53&gt;F52),N53+0.1,IF(AND(N53=N51,F53&gt;F51),N53+0.1,N53))</f>
        <v>0</v>
      </c>
      <c r="P53" s="122">
        <f>RANK(O53,O51:O53,0)</f>
        <v>1</v>
      </c>
      <c r="Q53" s="46">
        <f>IF(P$49="nein",0,0.072/P53)</f>
        <v>0</v>
      </c>
    </row>
    <row r="54" spans="2:21" x14ac:dyDescent="0.35">
      <c r="B54" s="119" t="s">
        <v>479</v>
      </c>
      <c r="C54" s="44" t="str">
        <f>VLOOKUP(B54,'Gen-Tab'!$Q$3:$S$26,3,0)</f>
        <v>Belgien</v>
      </c>
      <c r="F54" s="120"/>
      <c r="G54" s="120"/>
      <c r="H54" s="120"/>
      <c r="I54" s="120"/>
      <c r="J54" s="121"/>
      <c r="K54" s="120"/>
      <c r="L54" s="120"/>
      <c r="M54" s="121"/>
      <c r="N54" s="120"/>
      <c r="O54" s="120"/>
      <c r="P54" s="121"/>
      <c r="Q54" s="46">
        <v>0</v>
      </c>
    </row>
    <row r="55" spans="2:21" x14ac:dyDescent="0.35">
      <c r="N55" s="120"/>
      <c r="P55" s="120">
        <f>SUM(P51:P53)</f>
        <v>3</v>
      </c>
    </row>
    <row r="56" spans="2:21" x14ac:dyDescent="0.35">
      <c r="B56" s="119" t="s">
        <v>496</v>
      </c>
      <c r="C56" s="46">
        <f>VLOOKUP(B56,'Gen-Tab'!$F$3:$G$38,2,0)</f>
        <v>33</v>
      </c>
      <c r="D56" s="44" t="str">
        <f>VLOOKUP(C56,'Gen-Tab'!$G$3:$I$55,2,0)</f>
        <v>Slowakei</v>
      </c>
      <c r="E56" s="44" t="str">
        <f>VLOOKUP(C56,'Gen-Tab'!$G$3:$I$55,3,0)</f>
        <v>Rumänien</v>
      </c>
      <c r="F56" s="44">
        <f>IF(U56=0,0,VLOOKUP(C56,'Tipp-Formular'!$B$2:$I$48,6,0))</f>
        <v>0</v>
      </c>
      <c r="G56" s="44">
        <f>IF(U56=0,0,VLOOKUP(C56,'Tipp-Formular'!$B$2:$I$48,8,0))</f>
        <v>0</v>
      </c>
      <c r="I56" s="44">
        <f>IF(U56=0,0,IF(F56&gt;G56,3,IF(F56=G56,1,0)))</f>
        <v>0</v>
      </c>
      <c r="J56" s="44">
        <f>IF(U56=0,0,IF(G56&gt;F56,3,IF(G56=F56,1,0)))</f>
        <v>0</v>
      </c>
      <c r="U56" s="44">
        <f>VLOOKUP(C56,'Tipp-Formular'!$B$3:$L$48,11,0)</f>
        <v>0</v>
      </c>
    </row>
    <row r="57" spans="2:21" x14ac:dyDescent="0.35">
      <c r="B57" s="119" t="s">
        <v>499</v>
      </c>
      <c r="C57" s="46">
        <f>VLOOKUP(B57,'Gen-Tab'!$F$3:$G$38,2,0)</f>
        <v>21</v>
      </c>
      <c r="D57" s="44" t="str">
        <f>VLOOKUP(C57,'Gen-Tab'!$G$3:$I$55,2,0)</f>
        <v>Slowakei</v>
      </c>
      <c r="E57" s="44" t="str">
        <f>VLOOKUP(C57,'Gen-Tab'!$G$3:$I$55,3,0)</f>
        <v>Ukraine</v>
      </c>
      <c r="F57" s="44">
        <f>IF(U57=0,0,VLOOKUP(C57,'Tipp-Formular'!$B$2:$I$48,6,0))</f>
        <v>0</v>
      </c>
      <c r="G57" s="44">
        <f>IF(U57=0,0,VLOOKUP(C57,'Tipp-Formular'!$B$2:$I$48,8,0))</f>
        <v>0</v>
      </c>
      <c r="I57" s="44">
        <f>IF(U57=0,0,IF(F57&gt;G57,3,IF(F57=G57,1,0)))</f>
        <v>0</v>
      </c>
      <c r="J57" s="44">
        <f>IF(U57=0,0,IF(G57&gt;F57,3,IF(G57=F57,1,0)))</f>
        <v>0</v>
      </c>
      <c r="U57" s="44">
        <f>VLOOKUP(C57,'Tipp-Formular'!$B$3:$L$48,11,0)</f>
        <v>0</v>
      </c>
    </row>
    <row r="58" spans="2:21" x14ac:dyDescent="0.35">
      <c r="B58" s="119" t="s">
        <v>501</v>
      </c>
      <c r="C58" s="46">
        <f>VLOOKUP(B58,'Gen-Tab'!$F$3:$G$38,2,0)</f>
        <v>10</v>
      </c>
      <c r="D58" s="44" t="str">
        <f>VLOOKUP(C58,'Gen-Tab'!$G$3:$I$55,2,0)</f>
        <v>Rumänien</v>
      </c>
      <c r="E58" s="44" t="str">
        <f>VLOOKUP(C58,'Gen-Tab'!$G$3:$I$55,3,0)</f>
        <v>Ukraine</v>
      </c>
      <c r="F58" s="44">
        <f>IF(U58=0,0,VLOOKUP(C58,'Tipp-Formular'!$B$2:$I$48,6,0))</f>
        <v>0</v>
      </c>
      <c r="G58" s="44">
        <f>IF(U58=0,0,VLOOKUP(C58,'Tipp-Formular'!$B$2:$I$48,8,0))</f>
        <v>0</v>
      </c>
      <c r="I58" s="44">
        <f>IF(U58=0,0,IF(F58&gt;G58,3,IF(F58=G58,1,0)))</f>
        <v>0</v>
      </c>
      <c r="J58" s="44">
        <f>IF(U58=0,0,IF(G58&gt;F58,3,IF(G58=F58,1,0)))</f>
        <v>0</v>
      </c>
      <c r="U58" s="44">
        <f>VLOOKUP(C58,'Tipp-Formular'!$B$3:$L$48,11,0)</f>
        <v>0</v>
      </c>
    </row>
    <row r="64" spans="2:21" x14ac:dyDescent="0.35">
      <c r="B64" s="44" t="s">
        <v>323</v>
      </c>
    </row>
    <row r="65" spans="2:21" x14ac:dyDescent="0.35">
      <c r="P65" s="115" t="str">
        <f>IF(SUM(P66:P69)=3,"ja","nein")</f>
        <v>nein</v>
      </c>
    </row>
    <row r="66" spans="2:21" x14ac:dyDescent="0.35">
      <c r="B66" s="119" t="s">
        <v>479</v>
      </c>
      <c r="C66" s="44" t="str">
        <f>VLOOKUP(B66,'Gen-Tab'!$Q$3:$S$26,3,0)</f>
        <v>Belgien</v>
      </c>
      <c r="F66" s="120">
        <f>SUMIF(D71,C66,F71)+SUMIF(E71,C66,G71)</f>
        <v>0</v>
      </c>
      <c r="P66" s="121">
        <f>RANK(F66,F66:F69,0)</f>
        <v>1</v>
      </c>
      <c r="Q66" s="46">
        <f>IF(AND(P65="ja",P66=1),0.0072,IF(AND(P65="ja",P66=2),0.0036,0))</f>
        <v>0</v>
      </c>
    </row>
    <row r="67" spans="2:21" x14ac:dyDescent="0.35">
      <c r="B67" s="119" t="s">
        <v>480</v>
      </c>
      <c r="C67" s="44" t="str">
        <f>VLOOKUP(B67,'Gen-Tab'!$Q$3:$S$26,3,0)</f>
        <v>Slowakei</v>
      </c>
      <c r="F67" s="120">
        <f>SUMIF(D71,C67,F71)+SUMIF(E71,C67,G71)</f>
        <v>0</v>
      </c>
      <c r="P67" s="121">
        <f>RANK(F67,F66:F69,0)</f>
        <v>1</v>
      </c>
      <c r="Q67" s="46">
        <f>IF(AND(P65="ja",P67=1),0.0072,IF(AND(P65="ja",P67=2),0.0036,0))</f>
        <v>0</v>
      </c>
    </row>
    <row r="68" spans="2:21" x14ac:dyDescent="0.35">
      <c r="B68" s="119" t="s">
        <v>481</v>
      </c>
      <c r="C68" s="44" t="str">
        <f>VLOOKUP(B68,'Gen-Tab'!$Q$3:$S$26,3,0)</f>
        <v>Rumänien</v>
      </c>
      <c r="Q68" s="46">
        <v>0</v>
      </c>
    </row>
    <row r="69" spans="2:21" x14ac:dyDescent="0.35">
      <c r="B69" s="119" t="s">
        <v>482</v>
      </c>
      <c r="C69" s="44" t="str">
        <f>VLOOKUP(B69,'Gen-Tab'!$Q$3:$S$26,3,0)</f>
        <v>Ukraine</v>
      </c>
      <c r="Q69" s="46">
        <v>0</v>
      </c>
    </row>
    <row r="70" spans="2:21" x14ac:dyDescent="0.35">
      <c r="B70" s="46"/>
    </row>
    <row r="71" spans="2:21" x14ac:dyDescent="0.35">
      <c r="B71" s="119" t="s">
        <v>494</v>
      </c>
      <c r="C71" s="46">
        <f>VLOOKUP(B71,'Gen-Tab'!$F$3:$G$38,2,0)</f>
        <v>9</v>
      </c>
      <c r="D71" s="44" t="str">
        <f>VLOOKUP(C71,'Gen-Tab'!$G$3:$I$55,2,0)</f>
        <v>Belgien</v>
      </c>
      <c r="E71" s="44" t="str">
        <f>VLOOKUP(C71,'Gen-Tab'!$G$3:$I$55,3,0)</f>
        <v>Slowakei</v>
      </c>
      <c r="F71" s="44">
        <f>IF(U71=0,0,VLOOKUP(C71,'Tipp-Formular'!$B$2:$I$48,6,0))</f>
        <v>0</v>
      </c>
      <c r="G71" s="44">
        <f>IF(U71=0,0,VLOOKUP(C71,'Tipp-Formular'!$B$2:$I$48,8,0))</f>
        <v>0</v>
      </c>
      <c r="R71" s="46"/>
      <c r="U71" s="44">
        <f>VLOOKUP(C71,'Tipp-Formular'!$B$3:$L$48,11,0)</f>
        <v>0</v>
      </c>
    </row>
    <row r="72" spans="2:21" x14ac:dyDescent="0.35">
      <c r="B72" s="46"/>
    </row>
    <row r="73" spans="2:21" x14ac:dyDescent="0.35">
      <c r="B73" s="46"/>
      <c r="P73" s="115" t="str">
        <f>IF(SUM(P74:P77)=3,"ja","nein")</f>
        <v>nein</v>
      </c>
    </row>
    <row r="74" spans="2:21" x14ac:dyDescent="0.35">
      <c r="B74" s="119" t="s">
        <v>479</v>
      </c>
      <c r="C74" s="44" t="str">
        <f>VLOOKUP(B74,'Gen-Tab'!$Q$3:$S$26,3,0)</f>
        <v>Belgien</v>
      </c>
      <c r="F74" s="120">
        <f>SUMIF(D79,C74,F79)+SUMIF(E79,C74,G79)</f>
        <v>0</v>
      </c>
      <c r="P74" s="121">
        <f>RANK(F74,F74:F77,0)</f>
        <v>1</v>
      </c>
      <c r="Q74" s="46">
        <f>IF(AND(P73="ja",P74=1),0.0072,IF(AND(P73="ja",P74=2),0.0036,0))</f>
        <v>0</v>
      </c>
    </row>
    <row r="75" spans="2:21" x14ac:dyDescent="0.35">
      <c r="B75" s="119" t="s">
        <v>480</v>
      </c>
      <c r="C75" s="44" t="str">
        <f>VLOOKUP(B75,'Gen-Tab'!$Q$3:$S$26,3,0)</f>
        <v>Slowakei</v>
      </c>
      <c r="Q75" s="46">
        <v>0</v>
      </c>
    </row>
    <row r="76" spans="2:21" x14ac:dyDescent="0.35">
      <c r="B76" s="119" t="s">
        <v>481</v>
      </c>
      <c r="C76" s="44" t="str">
        <f>VLOOKUP(B76,'Gen-Tab'!$Q$3:$S$26,3,0)</f>
        <v>Rumänien</v>
      </c>
      <c r="F76" s="120">
        <f>SUMIF(D79,C76,F79)+SUMIF(E79,C76,G79)</f>
        <v>0</v>
      </c>
      <c r="P76" s="121">
        <f>RANK(F76,F74:F77,0)</f>
        <v>1</v>
      </c>
      <c r="Q76" s="46">
        <f>IF(AND(P73="ja",P76=1),0.0072,IF(AND(P73="ja",P76=2),0.0036,0))</f>
        <v>0</v>
      </c>
    </row>
    <row r="77" spans="2:21" x14ac:dyDescent="0.35">
      <c r="B77" s="119" t="s">
        <v>482</v>
      </c>
      <c r="C77" s="44" t="str">
        <f>VLOOKUP(B77,'Gen-Tab'!$Q$3:$S$26,3,0)</f>
        <v>Ukraine</v>
      </c>
      <c r="Q77" s="46">
        <v>0</v>
      </c>
    </row>
    <row r="78" spans="2:21" x14ac:dyDescent="0.35">
      <c r="B78" s="46"/>
    </row>
    <row r="79" spans="2:21" x14ac:dyDescent="0.35">
      <c r="B79" s="119" t="s">
        <v>495</v>
      </c>
      <c r="C79" s="46">
        <f>VLOOKUP(B79,'Gen-Tab'!$F$3:$G$38,2,0)</f>
        <v>22</v>
      </c>
      <c r="D79" s="44" t="str">
        <f>VLOOKUP(C79,'Gen-Tab'!$G$3:$I$55,2,0)</f>
        <v>Belgien</v>
      </c>
      <c r="E79" s="44" t="str">
        <f>VLOOKUP(C79,'Gen-Tab'!$G$3:$I$55,3,0)</f>
        <v>Rumänien</v>
      </c>
      <c r="F79" s="44">
        <f>IF(U79=0,0,VLOOKUP(C79,'Tipp-Formular'!$B$2:$I$48,6,0))</f>
        <v>0</v>
      </c>
      <c r="G79" s="44">
        <f>IF(U79=0,0,VLOOKUP(C79,'Tipp-Formular'!$B$2:$I$48,8,0))</f>
        <v>0</v>
      </c>
      <c r="R79" s="46"/>
      <c r="U79" s="44">
        <f>VLOOKUP(C79,'Tipp-Formular'!$B$3:$L$48,11,0)</f>
        <v>0</v>
      </c>
    </row>
    <row r="80" spans="2:21" x14ac:dyDescent="0.35">
      <c r="B80" s="46"/>
    </row>
    <row r="81" spans="2:21" x14ac:dyDescent="0.35">
      <c r="B81" s="46"/>
      <c r="P81" s="115" t="str">
        <f>IF(SUM(P82:P85)=3,"ja","nein")</f>
        <v>nein</v>
      </c>
    </row>
    <row r="82" spans="2:21" x14ac:dyDescent="0.35">
      <c r="B82" s="119" t="s">
        <v>479</v>
      </c>
      <c r="C82" s="44" t="str">
        <f>VLOOKUP(B82,'Gen-Tab'!$Q$3:$S$26,3,0)</f>
        <v>Belgien</v>
      </c>
      <c r="F82" s="120">
        <f>SUMIF(D87,C82,F87)+SUMIF(E87,C82,G87)</f>
        <v>0</v>
      </c>
      <c r="P82" s="121">
        <f>RANK(F82,F82:F85,0)</f>
        <v>1</v>
      </c>
      <c r="Q82" s="46">
        <f>IF(AND(P81="ja",P82=1),0.0072,IF(AND(P81="ja",P82=2),0.0036,0))</f>
        <v>0</v>
      </c>
    </row>
    <row r="83" spans="2:21" x14ac:dyDescent="0.35">
      <c r="B83" s="119" t="s">
        <v>480</v>
      </c>
      <c r="C83" s="44" t="str">
        <f>VLOOKUP(B83,'Gen-Tab'!$Q$3:$S$26,3,0)</f>
        <v>Slowakei</v>
      </c>
      <c r="Q83" s="46">
        <v>0</v>
      </c>
    </row>
    <row r="84" spans="2:21" x14ac:dyDescent="0.35">
      <c r="B84" s="119" t="s">
        <v>481</v>
      </c>
      <c r="C84" s="44" t="str">
        <f>VLOOKUP(B84,'Gen-Tab'!$Q$3:$S$26,3,0)</f>
        <v>Rumänien</v>
      </c>
      <c r="Q84" s="46">
        <v>0</v>
      </c>
    </row>
    <row r="85" spans="2:21" x14ac:dyDescent="0.35">
      <c r="B85" s="119" t="s">
        <v>482</v>
      </c>
      <c r="C85" s="44" t="str">
        <f>VLOOKUP(B85,'Gen-Tab'!$Q$3:$S$26,3,0)</f>
        <v>Ukraine</v>
      </c>
      <c r="F85" s="120">
        <f>SUMIF(D87,C85,F87)+SUMIF(E87,C85,G87)</f>
        <v>0</v>
      </c>
      <c r="P85" s="121">
        <f>RANK(F85,F82:F85,0)</f>
        <v>1</v>
      </c>
      <c r="Q85" s="46">
        <f>IF(AND(P81="ja",P85=1),0.0072,IF(AND(P81="ja",P85=2),0.0036,0))</f>
        <v>0</v>
      </c>
    </row>
    <row r="86" spans="2:21" x14ac:dyDescent="0.35">
      <c r="B86" s="46"/>
    </row>
    <row r="87" spans="2:21" x14ac:dyDescent="0.35">
      <c r="B87" s="119" t="s">
        <v>498</v>
      </c>
      <c r="C87" s="46">
        <f>VLOOKUP(B87,'Gen-Tab'!$F$3:$G$38,2,0)</f>
        <v>34</v>
      </c>
      <c r="D87" s="44" t="str">
        <f>VLOOKUP(C87,'Gen-Tab'!$G$3:$I$55,2,0)</f>
        <v>Ukraine</v>
      </c>
      <c r="E87" s="44" t="str">
        <f>VLOOKUP(C87,'Gen-Tab'!$G$3:$I$55,3,0)</f>
        <v>Belgien</v>
      </c>
      <c r="F87" s="44">
        <f>IF(U87=0,0,VLOOKUP(C87,'Tipp-Formular'!$B$2:$I$48,6,0))</f>
        <v>0</v>
      </c>
      <c r="G87" s="44">
        <f>IF(U87=0,0,VLOOKUP(C87,'Tipp-Formular'!$B$2:$I$48,8,0))</f>
        <v>0</v>
      </c>
      <c r="R87" s="46"/>
      <c r="U87" s="44">
        <f>VLOOKUP(C87,'Tipp-Formular'!$B$3:$L$48,11,0)</f>
        <v>0</v>
      </c>
    </row>
    <row r="88" spans="2:21" x14ac:dyDescent="0.35">
      <c r="B88" s="46"/>
    </row>
    <row r="89" spans="2:21" x14ac:dyDescent="0.35">
      <c r="B89" s="46"/>
      <c r="P89" s="115" t="str">
        <f>IF(SUM(P90:P93)=3,"ja","nein")</f>
        <v>nein</v>
      </c>
    </row>
    <row r="90" spans="2:21" x14ac:dyDescent="0.35">
      <c r="B90" s="119" t="s">
        <v>479</v>
      </c>
      <c r="C90" s="44" t="str">
        <f>VLOOKUP(B90,'Gen-Tab'!$Q$3:$S$26,3,0)</f>
        <v>Belgien</v>
      </c>
      <c r="Q90" s="46">
        <v>0</v>
      </c>
    </row>
    <row r="91" spans="2:21" x14ac:dyDescent="0.35">
      <c r="B91" s="119" t="s">
        <v>480</v>
      </c>
      <c r="C91" s="44" t="str">
        <f>VLOOKUP(B91,'Gen-Tab'!$Q$3:$S$26,3,0)</f>
        <v>Slowakei</v>
      </c>
      <c r="F91" s="120">
        <f>SUMIF(D95,C91,F95)+SUMIF(E95,C91,G95)</f>
        <v>0</v>
      </c>
      <c r="P91" s="121">
        <f>RANK(F91,F90:F93,0)</f>
        <v>1</v>
      </c>
      <c r="Q91" s="46">
        <f>IF(AND(P89="ja",P91=1),0.0072,IF(AND(P89="ja",P91=2),0.0036,0))</f>
        <v>0</v>
      </c>
    </row>
    <row r="92" spans="2:21" x14ac:dyDescent="0.35">
      <c r="B92" s="119" t="s">
        <v>481</v>
      </c>
      <c r="C92" s="44" t="str">
        <f>VLOOKUP(B92,'Gen-Tab'!$Q$3:$S$26,3,0)</f>
        <v>Rumänien</v>
      </c>
      <c r="F92" s="120">
        <f>SUMIF(D95,C92,F95)+SUMIF(E95,C92,G95)</f>
        <v>0</v>
      </c>
      <c r="P92" s="121">
        <f>RANK(F92,F90:F93,0)</f>
        <v>1</v>
      </c>
      <c r="Q92" s="46">
        <f>IF(AND(P89="ja",P92=1),0.0072,IF(AND(P89="ja",P92=2),0.0036,0))</f>
        <v>0</v>
      </c>
    </row>
    <row r="93" spans="2:21" x14ac:dyDescent="0.35">
      <c r="B93" s="119" t="s">
        <v>482</v>
      </c>
      <c r="C93" s="44" t="str">
        <f>VLOOKUP(B93,'Gen-Tab'!$Q$3:$S$26,3,0)</f>
        <v>Ukraine</v>
      </c>
      <c r="Q93" s="46">
        <v>0</v>
      </c>
    </row>
    <row r="94" spans="2:21" x14ac:dyDescent="0.35">
      <c r="B94" s="46"/>
    </row>
    <row r="95" spans="2:21" x14ac:dyDescent="0.35">
      <c r="B95" s="119" t="s">
        <v>496</v>
      </c>
      <c r="C95" s="46">
        <f>VLOOKUP(B95,'Gen-Tab'!$F$3:$G$38,2,0)</f>
        <v>33</v>
      </c>
      <c r="D95" s="44" t="str">
        <f>VLOOKUP(C95,'Gen-Tab'!$G$3:$I$55,2,0)</f>
        <v>Slowakei</v>
      </c>
      <c r="E95" s="44" t="str">
        <f>VLOOKUP(C95,'Gen-Tab'!$G$3:$I$55,3,0)</f>
        <v>Rumänien</v>
      </c>
      <c r="F95" s="44">
        <f>IF(U95=0,0,VLOOKUP(C95,'Tipp-Formular'!$B$2:$I$48,6,0))</f>
        <v>0</v>
      </c>
      <c r="G95" s="44">
        <f>IF(U95=0,0,VLOOKUP(C95,'Tipp-Formular'!$B$2:$I$48,8,0))</f>
        <v>0</v>
      </c>
      <c r="R95" s="46"/>
      <c r="U95" s="44">
        <f>VLOOKUP(C95,'Tipp-Formular'!$B$3:$L$48,11,0)</f>
        <v>0</v>
      </c>
    </row>
    <row r="96" spans="2:21" x14ac:dyDescent="0.35">
      <c r="B96" s="46"/>
    </row>
    <row r="97" spans="2:21" x14ac:dyDescent="0.35">
      <c r="B97" s="46"/>
      <c r="P97" s="115" t="str">
        <f>IF(SUM(P98:P101)=3,"ja","nein")</f>
        <v>nein</v>
      </c>
    </row>
    <row r="98" spans="2:21" x14ac:dyDescent="0.35">
      <c r="B98" s="119" t="s">
        <v>479</v>
      </c>
      <c r="C98" s="44" t="str">
        <f>VLOOKUP(B98,'Gen-Tab'!$Q$3:$S$26,3,0)</f>
        <v>Belgien</v>
      </c>
      <c r="Q98" s="46">
        <v>0</v>
      </c>
    </row>
    <row r="99" spans="2:21" x14ac:dyDescent="0.35">
      <c r="B99" s="119" t="s">
        <v>480</v>
      </c>
      <c r="C99" s="44" t="str">
        <f>VLOOKUP(B99,'Gen-Tab'!$Q$3:$S$26,3,0)</f>
        <v>Slowakei</v>
      </c>
      <c r="F99" s="120">
        <f>SUMIF(D103,C99,F103)+SUMIF(E103,C99,G103)</f>
        <v>0</v>
      </c>
      <c r="P99" s="121">
        <f>RANK(F99,F98:F101,0)</f>
        <v>1</v>
      </c>
      <c r="Q99" s="46">
        <f>IF(AND(P97="ja",P99=1),0.0072,IF(AND(P97="ja",P99=2),0.0036,0))</f>
        <v>0</v>
      </c>
    </row>
    <row r="100" spans="2:21" x14ac:dyDescent="0.35">
      <c r="B100" s="119" t="s">
        <v>481</v>
      </c>
      <c r="C100" s="44" t="str">
        <f>VLOOKUP(B100,'Gen-Tab'!$Q$3:$S$26,3,0)</f>
        <v>Rumänien</v>
      </c>
      <c r="Q100" s="46">
        <v>0</v>
      </c>
    </row>
    <row r="101" spans="2:21" x14ac:dyDescent="0.35">
      <c r="B101" s="119" t="s">
        <v>482</v>
      </c>
      <c r="C101" s="44" t="str">
        <f>VLOOKUP(B101,'Gen-Tab'!$Q$3:$S$26,3,0)</f>
        <v>Ukraine</v>
      </c>
      <c r="F101" s="120">
        <f>SUMIF(D103,C101,F103)+SUMIF(E103,C101,G103)</f>
        <v>0</v>
      </c>
      <c r="P101" s="121">
        <f>RANK(F101,F98:F101,0)</f>
        <v>1</v>
      </c>
      <c r="Q101" s="46">
        <f>IF(AND(P97="ja",P101=1),0.0072,IF(AND(P97="ja",P101=2),0.0036,0))</f>
        <v>0</v>
      </c>
    </row>
    <row r="102" spans="2:21" x14ac:dyDescent="0.35">
      <c r="B102" s="46"/>
    </row>
    <row r="103" spans="2:21" x14ac:dyDescent="0.35">
      <c r="B103" s="119" t="s">
        <v>499</v>
      </c>
      <c r="C103" s="46">
        <f>VLOOKUP(B103,'Gen-Tab'!$F$3:$G$38,2,0)</f>
        <v>21</v>
      </c>
      <c r="D103" s="44" t="str">
        <f>VLOOKUP(C103,'Gen-Tab'!$G$3:$I$55,2,0)</f>
        <v>Slowakei</v>
      </c>
      <c r="E103" s="44" t="str">
        <f>VLOOKUP(C103,'Gen-Tab'!$G$3:$I$55,3,0)</f>
        <v>Ukraine</v>
      </c>
      <c r="F103" s="44">
        <f>IF(U103=0,0,VLOOKUP(C103,'Tipp-Formular'!$B$2:$I$48,6,0))</f>
        <v>0</v>
      </c>
      <c r="G103" s="44">
        <f>IF(U103=0,0,VLOOKUP(C103,'Tipp-Formular'!$B$2:$I$48,8,0))</f>
        <v>0</v>
      </c>
      <c r="R103" s="46"/>
      <c r="U103" s="44">
        <f>VLOOKUP(C103,'Tipp-Formular'!$B$3:$L$48,11,0)</f>
        <v>0</v>
      </c>
    </row>
    <row r="104" spans="2:21" x14ac:dyDescent="0.35">
      <c r="B104" s="46"/>
    </row>
    <row r="105" spans="2:21" x14ac:dyDescent="0.35">
      <c r="B105" s="46"/>
      <c r="P105" s="115" t="str">
        <f>IF(SUM(P106:P109)=3,"ja","nein")</f>
        <v>nein</v>
      </c>
    </row>
    <row r="106" spans="2:21" x14ac:dyDescent="0.35">
      <c r="B106" s="119" t="s">
        <v>479</v>
      </c>
      <c r="C106" s="44" t="str">
        <f>VLOOKUP(B106,'Gen-Tab'!$Q$3:$S$26,3,0)</f>
        <v>Belgien</v>
      </c>
      <c r="Q106" s="46">
        <v>0</v>
      </c>
    </row>
    <row r="107" spans="2:21" x14ac:dyDescent="0.35">
      <c r="B107" s="119" t="s">
        <v>480</v>
      </c>
      <c r="C107" s="44" t="str">
        <f>VLOOKUP(B107,'Gen-Tab'!$Q$3:$S$26,3,0)</f>
        <v>Slowakei</v>
      </c>
      <c r="Q107" s="46">
        <v>0</v>
      </c>
    </row>
    <row r="108" spans="2:21" x14ac:dyDescent="0.35">
      <c r="B108" s="119" t="s">
        <v>481</v>
      </c>
      <c r="C108" s="44" t="str">
        <f>VLOOKUP(B108,'Gen-Tab'!$Q$3:$S$26,3,0)</f>
        <v>Rumänien</v>
      </c>
      <c r="F108" s="120">
        <f>SUMIF(D111,C108,F111)+SUMIF(E111,C108,G111)</f>
        <v>0</v>
      </c>
      <c r="P108" s="121">
        <f>RANK(F108,F106:F109,0)</f>
        <v>1</v>
      </c>
      <c r="Q108" s="46">
        <f>IF(AND(P105="ja",P108=1),0.0072,IF(AND(P105="ja",P108=2),0.0036,0))</f>
        <v>0</v>
      </c>
    </row>
    <row r="109" spans="2:21" x14ac:dyDescent="0.35">
      <c r="B109" s="119" t="s">
        <v>482</v>
      </c>
      <c r="C109" s="44" t="str">
        <f>VLOOKUP(B109,'Gen-Tab'!$Q$3:$S$26,3,0)</f>
        <v>Ukraine</v>
      </c>
      <c r="F109" s="120">
        <f>SUMIF(D111,C109,F111)+SUMIF(E111,C109,G111)</f>
        <v>0</v>
      </c>
      <c r="P109" s="121">
        <f>RANK(F109,F106:F109,0)</f>
        <v>1</v>
      </c>
      <c r="Q109" s="46">
        <f>IF(AND(P105="ja",P109=1),0.0072,IF(AND(P105="ja",P109=2),0.0036,0))</f>
        <v>0</v>
      </c>
    </row>
    <row r="111" spans="2:21" x14ac:dyDescent="0.35">
      <c r="B111" s="119" t="s">
        <v>501</v>
      </c>
      <c r="C111" s="46">
        <f>VLOOKUP(B111,'Gen-Tab'!$F$3:$G$38,2,0)</f>
        <v>10</v>
      </c>
      <c r="D111" s="44" t="str">
        <f>VLOOKUP(C111,'Gen-Tab'!$G$3:$I$55,2,0)</f>
        <v>Rumänien</v>
      </c>
      <c r="E111" s="44" t="str">
        <f>VLOOKUP(C111,'Gen-Tab'!$G$3:$I$55,3,0)</f>
        <v>Ukraine</v>
      </c>
      <c r="F111" s="44">
        <f>IF(U111=0,0,VLOOKUP(C111,'Tipp-Formular'!$B$2:$I$48,6,0))</f>
        <v>0</v>
      </c>
      <c r="G111" s="44">
        <f>IF(U111=0,0,VLOOKUP(C111,'Tipp-Formular'!$B$2:$I$48,8,0))</f>
        <v>0</v>
      </c>
      <c r="R111" s="46"/>
      <c r="U111" s="44">
        <f>VLOOKUP(C111,'Tipp-Formular'!$B$3:$L$48,11,0)</f>
        <v>0</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479</v>
      </c>
      <c r="C120" s="125" t="str">
        <f>VLOOKUP(B120,'Gen-Tab'!$Q$3:$S$26,3,0)</f>
        <v>Belgien</v>
      </c>
      <c r="F120" s="44">
        <f>SUMIF(D$125:D$128,C120,F$125:F$128)+SUMIF(E$125:E$128,C120,G$125:G$128)</f>
        <v>0</v>
      </c>
      <c r="G120" s="44">
        <f>SUMIF(E$125:E$128,C120,F$125:F$128)+SUMIF(D$125:D$128,C120,G$125:G$128)</f>
        <v>0</v>
      </c>
      <c r="H120" s="44">
        <f>F120-G120</f>
        <v>0</v>
      </c>
      <c r="I120" s="44">
        <f>SUMIF(D$125:D$128,C120,I$125:I$128)+SUMIF(E$125:E$128,C120,J$125:J$128)</f>
        <v>0</v>
      </c>
      <c r="Q120" s="46">
        <f>IF(V128=0,0,VLOOKUP(C120,R$130:S$133,2,0))</f>
        <v>0</v>
      </c>
      <c r="R120" s="46"/>
      <c r="S120" s="46"/>
      <c r="U120" s="46"/>
      <c r="V120" s="46"/>
      <c r="W120" s="46"/>
    </row>
    <row r="121" spans="2:24" x14ac:dyDescent="0.35">
      <c r="B121" s="124" t="s">
        <v>480</v>
      </c>
      <c r="C121" s="125" t="str">
        <f>VLOOKUP(B121,'Gen-Tab'!$Q$3:$S$26,3,0)</f>
        <v>Slowakei</v>
      </c>
      <c r="F121" s="44">
        <f>SUMIF(D$125:D$128,C121,F$125:F$128)+SUMIF(E$125:E$128,C121,G$125:G$128)</f>
        <v>0</v>
      </c>
      <c r="G121" s="44">
        <f>SUMIF(E$125:E$128,C121,F$125:F$128)+SUMIF(D$125:D$128,C121,G$125:G$128)</f>
        <v>0</v>
      </c>
      <c r="H121" s="44">
        <f>F121-G121</f>
        <v>0</v>
      </c>
      <c r="I121" s="44">
        <f>SUMIF(D$125:D$128,C121,I$125:I$128)+SUMIF(E$125:E$128,C121,J$125:J$128)</f>
        <v>0</v>
      </c>
      <c r="Q121" s="46">
        <f>IF(V128=0,0,VLOOKUP(C121,R$130:S$133,2,0))</f>
        <v>0</v>
      </c>
      <c r="R121" s="46"/>
      <c r="S121" s="46"/>
      <c r="U121" s="46"/>
      <c r="V121" s="46"/>
      <c r="W121" s="46"/>
    </row>
    <row r="122" spans="2:24" x14ac:dyDescent="0.35">
      <c r="B122" s="124" t="s">
        <v>481</v>
      </c>
      <c r="C122" s="125" t="str">
        <f>VLOOKUP(B122,'Gen-Tab'!$Q$3:$S$26,3,0)</f>
        <v>Rumänien</v>
      </c>
      <c r="F122" s="44">
        <f>SUMIF(D$125:D$128,C122,F$125:F$128)+SUMIF(E$125:E$128,C122,G$125:G$128)</f>
        <v>0</v>
      </c>
      <c r="G122" s="44">
        <f>SUMIF(E$125:E$128,C122,F$125:F$128)+SUMIF(D$125:D$128,C122,G$125:G$128)</f>
        <v>0</v>
      </c>
      <c r="H122" s="44">
        <f>F122-G122</f>
        <v>0</v>
      </c>
      <c r="I122" s="44">
        <f>SUMIF(D$125:D$128,C122,I$125:I$128)+SUMIF(E$125:E$128,C122,J$125:J$128)</f>
        <v>0</v>
      </c>
      <c r="Q122" s="46">
        <f>IF(V128=0,0,VLOOKUP(C122,R$130:S$133,2,0))</f>
        <v>0</v>
      </c>
      <c r="R122" s="46"/>
      <c r="S122" s="46"/>
      <c r="U122" s="46"/>
      <c r="V122" s="46"/>
      <c r="W122" s="46"/>
    </row>
    <row r="123" spans="2:24" x14ac:dyDescent="0.35">
      <c r="B123" s="124" t="s">
        <v>482</v>
      </c>
      <c r="C123" s="125" t="str">
        <f>VLOOKUP(B123,'Gen-Tab'!$Q$3:$S$26,3,0)</f>
        <v>Ukraine</v>
      </c>
      <c r="F123" s="44">
        <f>SUMIF(D$125:D$128,C123,F$125:F$128)+SUMIF(E$125:E$128,C123,G$125:G$128)</f>
        <v>0</v>
      </c>
      <c r="G123" s="44">
        <f>SUMIF(E$125:E$128,C123,F$125:F$128)+SUMIF(D$125:D$128,C123,G$125:G$128)</f>
        <v>0</v>
      </c>
      <c r="H123" s="44">
        <f>F123-G123</f>
        <v>0</v>
      </c>
      <c r="I123" s="44">
        <f>SUMIF(D$125:D$128,C123,I$125:I$128)+SUMIF(E$125:E$128,C123,J$125:J$128)</f>
        <v>0</v>
      </c>
      <c r="Q123" s="46">
        <f>IF(V128=0,0,VLOOKUP(C123,R$130:S$133,2,0))</f>
        <v>0</v>
      </c>
      <c r="R123" s="46"/>
      <c r="S123" s="46"/>
      <c r="U123" s="46"/>
      <c r="V123" s="46"/>
      <c r="W123" s="46"/>
    </row>
    <row r="124" spans="2:24" x14ac:dyDescent="0.35">
      <c r="R124" s="46"/>
    </row>
    <row r="125" spans="2:24" x14ac:dyDescent="0.35">
      <c r="C125" s="124">
        <v>9</v>
      </c>
      <c r="D125" s="44" t="str">
        <f>VLOOKUP(C125,'Gen-Tab'!$G$3:$I$55,2,0)</f>
        <v>Belgien</v>
      </c>
      <c r="E125" s="44" t="str">
        <f>VLOOKUP(C125,'Gen-Tab'!$G$3:$I$55,3,0)</f>
        <v>Slowakei</v>
      </c>
      <c r="F125" s="44">
        <f>IF(U125=0,0,VLOOKUP(C125,'Tipp-Formular'!$B$2:$I$48,6,0))</f>
        <v>0</v>
      </c>
      <c r="G125" s="44">
        <f>IF(U125=0,0,VLOOKUP(C125,'Tipp-Formular'!$B$2:$I$48,8,0))</f>
        <v>0</v>
      </c>
      <c r="I125" s="44">
        <f>IF(U125=0,0,IF(F125&gt;G125,3,IF(F125=G125,1,0)))</f>
        <v>0</v>
      </c>
      <c r="J125" s="44">
        <f>IF(U125=0,0,IF(G125&gt;F125,3,IF(G125=F125,1,0)))</f>
        <v>0</v>
      </c>
      <c r="U125" s="44">
        <f>VLOOKUP(C125,'Tipp-Formular'!$B$3:$L$48,11,0)</f>
        <v>0</v>
      </c>
    </row>
    <row r="126" spans="2:24" x14ac:dyDescent="0.35">
      <c r="C126" s="124">
        <v>10</v>
      </c>
      <c r="D126" s="44" t="str">
        <f>VLOOKUP(C126,'Gen-Tab'!$G$3:$I$55,2,0)</f>
        <v>Rumänien</v>
      </c>
      <c r="E126" s="44" t="str">
        <f>VLOOKUP(C126,'Gen-Tab'!$G$3:$I$55,3,0)</f>
        <v>Ukraine</v>
      </c>
      <c r="F126" s="44">
        <f>IF(U126=0,0,VLOOKUP(C126,'Tipp-Formular'!$B$2:$I$48,6,0))</f>
        <v>0</v>
      </c>
      <c r="G126" s="44">
        <f>IF(U126=0,0,VLOOKUP(C126,'Tipp-Formular'!$B$2:$I$48,8,0))</f>
        <v>0</v>
      </c>
      <c r="I126" s="44">
        <f>IF(U126=0,0,IF(F126&gt;G126,3,IF(F126=G126,1,0)))</f>
        <v>0</v>
      </c>
      <c r="J126" s="44">
        <f>IF(U126=0,0,IF(G126&gt;F126,3,IF(G126=F126,1,0)))</f>
        <v>0</v>
      </c>
      <c r="U126" s="44">
        <f>VLOOKUP(C126,'Tipp-Formular'!$B$3:$L$48,11,0)</f>
        <v>0</v>
      </c>
    </row>
    <row r="127" spans="2:24" x14ac:dyDescent="0.35">
      <c r="C127" s="124">
        <v>21</v>
      </c>
      <c r="D127" s="44" t="str">
        <f>VLOOKUP(C127,'Gen-Tab'!$G$3:$I$55,2,0)</f>
        <v>Slowakei</v>
      </c>
      <c r="E127" s="44" t="str">
        <f>VLOOKUP(C127,'Gen-Tab'!$G$3:$I$55,3,0)</f>
        <v>Ukraine</v>
      </c>
      <c r="F127" s="44">
        <f>IF(U127=0,0,VLOOKUP(C127,'Tipp-Formular'!$B$2:$I$48,6,0))</f>
        <v>0</v>
      </c>
      <c r="G127" s="44">
        <f>IF(U127=0,0,VLOOKUP(C127,'Tipp-Formular'!$B$2:$I$48,8,0))</f>
        <v>0</v>
      </c>
      <c r="I127" s="44">
        <f>IF(U127=0,0,IF(F127&gt;G127,3,IF(F127=G127,1,0)))</f>
        <v>0</v>
      </c>
      <c r="J127" s="44">
        <f>IF(U127=0,0,IF(G127&gt;F127,3,IF(G127=F127,1,0)))</f>
        <v>0</v>
      </c>
      <c r="U127" s="44">
        <f>VLOOKUP(C127,'Tipp-Formular'!$B$3:$L$48,11,0)</f>
        <v>0</v>
      </c>
    </row>
    <row r="128" spans="2:24" x14ac:dyDescent="0.35">
      <c r="C128" s="124">
        <v>22</v>
      </c>
      <c r="D128" s="44" t="str">
        <f>VLOOKUP(C128,'Gen-Tab'!$G$3:$I$55,2,0)</f>
        <v>Belgien</v>
      </c>
      <c r="E128" s="44" t="str">
        <f>VLOOKUP(C128,'Gen-Tab'!$G$3:$I$55,3,0)</f>
        <v>Rumänien</v>
      </c>
      <c r="F128" s="44">
        <f>IF(U128=0,0,VLOOKUP(C128,'Tipp-Formular'!$B$2:$I$48,6,0))</f>
        <v>0</v>
      </c>
      <c r="G128" s="44">
        <f>IF(U128=0,0,VLOOKUP(C128,'Tipp-Formular'!$B$2:$I$48,8,0))</f>
        <v>0</v>
      </c>
      <c r="I128" s="44">
        <f>IF(U128=0,0,IF(F128&gt;G128,3,IF(F128=G128,1,0)))</f>
        <v>0</v>
      </c>
      <c r="J128" s="44">
        <f>IF(U128=0,0,IF(G128&gt;F128,3,IF(G128=F128,1,0)))</f>
        <v>0</v>
      </c>
      <c r="U128" s="44">
        <f>VLOOKUP(C128,'Tipp-Formular'!$B$3:$L$48,11,0)</f>
        <v>0</v>
      </c>
      <c r="V128" s="44">
        <f>IF(OR(U125=0,U126=0,U127=0,U128=0),0,1)</f>
        <v>0</v>
      </c>
    </row>
    <row r="130" spans="3:21" x14ac:dyDescent="0.35">
      <c r="C130" s="124">
        <v>33</v>
      </c>
      <c r="D130" s="44" t="str">
        <f>VLOOKUP(C130,'Gen-Tab'!$G$3:$I$55,2,0)</f>
        <v>Slowakei</v>
      </c>
      <c r="E130" s="44" t="str">
        <f>VLOOKUP(C130,'Gen-Tab'!$G$3:$I$55,3,0)</f>
        <v>Rumänien</v>
      </c>
      <c r="F130" s="44">
        <f>IF(VLOOKUP(D130,$C$120:$I$123,7,0)=VLOOKUP(E130,$C$120:$I$123,7,0),1,0)</f>
        <v>1</v>
      </c>
      <c r="G130" s="44">
        <f>IF(VLOOKUP(D130,$C$120:$I$123,6,0)=VLOOKUP(E130,$C$120:$I$123,6,0),1,0)</f>
        <v>1</v>
      </c>
      <c r="H130" s="44">
        <f>IF(VLOOKUP(D130,$C$120:$I$123,4,0)=VLOOKUP(E130,$C$120:$I$123,4,0),1,0)</f>
        <v>1</v>
      </c>
      <c r="I130" s="44">
        <f>SUM(F130:H130)</f>
        <v>3</v>
      </c>
      <c r="J130" s="115" t="str">
        <f>IF(U130=0,"nein",IF(I130=3,"ja","nein"))</f>
        <v>nein</v>
      </c>
      <c r="K130" s="44">
        <f>IF(U130=0,0,VLOOKUP(C130,'Tipp-Formular'!$B$2:$I$48,6,0))</f>
        <v>0</v>
      </c>
      <c r="L130" s="44">
        <f>IF(U130=0,0,VLOOKUP(C130,'Tipp-Formular'!$B$2:$I$48,8,0))</f>
        <v>0</v>
      </c>
      <c r="M130" s="115" t="str">
        <f>IF(K130=L130,"ja","nein")</f>
        <v>ja</v>
      </c>
      <c r="N130" s="115" t="str">
        <f>IF(OR(VLOOKUP(D130,'Gruppen-Tabellen'!F63:J66,5,0)=VLOOKUP(D131,'Gruppen-Tabellen'!F63:J66,5,0),VLOOKUP(D130,'Gruppen-Tabellen'!F63:J66,5,0)=VLOOKUP(E131,'Gruppen-Tabellen'!F63:J66,5,0)),"nein","ja")</f>
        <v>nein</v>
      </c>
      <c r="P130" s="115" t="str">
        <f>IF(V128=0,"nein",IF(AND(J130="ja",M130="ja",N130="ja"),"ja","nein"))</f>
        <v>nein</v>
      </c>
      <c r="Q130" s="46">
        <f>IF(P130="ja",VLOOKUP(C130,'Tipp-Formular'!B$2:R$99,16,0),0)</f>
        <v>0</v>
      </c>
      <c r="R130" s="44">
        <f>IF(V128=0,0,IF(Q130=1,D130,IF(Q130=2,E130,D130)))</f>
        <v>0</v>
      </c>
      <c r="S130" s="44">
        <f>IF(AND(P130="ja",Q130&gt;0),0.72,IF(AND(P130="ja",Q130=0),"Fehler",0))</f>
        <v>0</v>
      </c>
      <c r="U130" s="44">
        <f>VLOOKUP(C130,'Tipp-Formular'!$B$3:$L$48,11,0)</f>
        <v>0</v>
      </c>
    </row>
    <row r="131" spans="3:21" x14ac:dyDescent="0.35">
      <c r="C131" s="124">
        <v>34</v>
      </c>
      <c r="D131" s="44" t="str">
        <f>VLOOKUP(C131,'Gen-Tab'!$G$3:$I$55,2,0)</f>
        <v>Ukraine</v>
      </c>
      <c r="E131" s="44" t="str">
        <f>VLOOKUP(C131,'Gen-Tab'!$G$3:$I$55,3,0)</f>
        <v>Belgien</v>
      </c>
      <c r="F131" s="44">
        <f>IF(VLOOKUP(D131,$C$120:$I$123,7,0)=VLOOKUP(E131,$C$120:$I$123,7,0),1,0)</f>
        <v>1</v>
      </c>
      <c r="G131" s="44">
        <f>IF(VLOOKUP(D131,$C$120:$I$123,6,0)=VLOOKUP(E131,$C$120:$I$123,6,0),1,0)</f>
        <v>1</v>
      </c>
      <c r="H131" s="44">
        <f>IF(VLOOKUP(D131,$C$120:$I$123,4,0)=VLOOKUP(E131,$C$120:$I$123,4,0),1,0)</f>
        <v>1</v>
      </c>
      <c r="I131" s="44">
        <f>SUM(F131:H131)</f>
        <v>3</v>
      </c>
      <c r="J131" s="115" t="str">
        <f>IF(U131=0,"nein",IF(I131=3,"ja","nein"))</f>
        <v>nein</v>
      </c>
      <c r="K131" s="44">
        <f>IF(U131=0,0,VLOOKUP(C131,'Tipp-Formular'!$B$2:$I$48,6,0))</f>
        <v>0</v>
      </c>
      <c r="L131" s="44">
        <f>IF(U131=0,0,VLOOKUP(C131,'Tipp-Formular'!$B$2:$I$48,8,0))</f>
        <v>0</v>
      </c>
      <c r="M131" s="115" t="str">
        <f>IF(K131=L131,"ja","nein")</f>
        <v>ja</v>
      </c>
      <c r="N131" s="115" t="str">
        <f>IF(OR(VLOOKUP(D131,'Gruppen-Tabellen'!F63:J66,5,0)=VLOOKUP(D130,'Gruppen-Tabellen'!F63:J66,5,0),VLOOKUP(D131,'Gruppen-Tabellen'!F63:J66,5,0)=VLOOKUP(E130,'Gruppen-Tabellen'!F63:J66,5,0)),"nein","ja")</f>
        <v>nein</v>
      </c>
      <c r="P131" s="115" t="str">
        <f>IF(V128=0,"nein",IF(AND(J131="ja",M131="ja",N131="ja"),"ja","nein"))</f>
        <v>nein</v>
      </c>
      <c r="Q131" s="46">
        <f>IF(P131="ja",VLOOKUP(C131,'Tipp-Formular'!B$2:R$99,16,0),0)</f>
        <v>0</v>
      </c>
      <c r="R131" s="44">
        <f>IF(V128=0,0,IF(Q131=1,D131,IF(Q131=2,E131,D131)))</f>
        <v>0</v>
      </c>
      <c r="S131" s="44">
        <f>IF(AND(P131="ja",Q131&gt;0),0.72,IF(AND(P131="ja",Q131=0),"Fehler",0))</f>
        <v>0</v>
      </c>
      <c r="U131" s="44">
        <f>VLOOKUP(C131,'Tipp-Formular'!$B$3:$L$48,11,0)</f>
        <v>0</v>
      </c>
    </row>
    <row r="132" spans="3:21" x14ac:dyDescent="0.35">
      <c r="R132" s="44">
        <f>IF(V128=0,0,IF(R130=D130,E130,IF(R130=E130,D130,0)))</f>
        <v>0</v>
      </c>
      <c r="S132" s="44">
        <f>IF(AND(P130="ja",Q130&gt;0),0.36,IF(AND(P130="ja",Q130=0),"Fehler",0))</f>
        <v>0</v>
      </c>
    </row>
    <row r="133" spans="3:21" x14ac:dyDescent="0.35">
      <c r="R133" s="44">
        <f>IF(V128=0,0,IF(R131=D131,E131,IF(R131=E131,D131,0)))</f>
        <v>0</v>
      </c>
      <c r="S133" s="44">
        <f>IF(AND(P131="ja",Q131&gt;0),0.36,IF(AND(P131="ja",Q131=0),"Fehler",0))</f>
        <v>0</v>
      </c>
    </row>
  </sheetData>
  <conditionalFormatting sqref="V119:X119">
    <cfRule type="expression" dxfId="3"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88"/>
  <dimension ref="B2:X133"/>
  <sheetViews>
    <sheetView topLeftCell="A103" workbookViewId="0">
      <selection activeCell="G103" sqref="G103"/>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476</v>
      </c>
    </row>
    <row r="4" spans="2:21" x14ac:dyDescent="0.35">
      <c r="B4" s="44" t="s">
        <v>493</v>
      </c>
      <c r="C4" s="44" t="s">
        <v>503</v>
      </c>
      <c r="P4" s="115" t="str">
        <f ca="1">IF(P10=3,"nein","ja")</f>
        <v>ja</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479</v>
      </c>
      <c r="C6" s="44" t="str">
        <f>VLOOKUP(B6,'Gen-Tab_Quick'!$Q$3:$S$26,3,0)</f>
        <v>Belgien</v>
      </c>
      <c r="F6" s="120">
        <f ca="1">SUMIF(D11:D13,C6,F11:F13)+SUMIF(E11:E13,C6,G11:G13)</f>
        <v>8</v>
      </c>
      <c r="G6" s="120">
        <f ca="1">SUMIF(D11:D13,C6,G11:G13)+SUMIF(E11:E13,C6,F11:F13)</f>
        <v>6</v>
      </c>
      <c r="H6" s="120">
        <f ca="1">F6-G6</f>
        <v>2</v>
      </c>
      <c r="I6" s="120">
        <f ca="1">SUMIF(D11:D13,C6,I11:I13)+SUMIF(E11:E13,C6,J11:J13)</f>
        <v>4</v>
      </c>
      <c r="J6" s="121">
        <f ca="1">RANK(I6,I6:I8,0)</f>
        <v>1</v>
      </c>
      <c r="K6" s="120">
        <f ca="1">IF(AND(I6=I7,H6&gt;H7),I6+0.1,IF(AND(I6=I8,H6&gt;H8),I6+0.1,I6))</f>
        <v>4</v>
      </c>
      <c r="L6" s="120">
        <f ca="1">IF(AND(K6=K7,H6&gt;H7),K6+0.1,IF(AND(K6=K8,H6&gt;H8),K6+0.1,K6))</f>
        <v>4</v>
      </c>
      <c r="M6" s="121">
        <f ca="1">RANK(L6,L6:L8,0)</f>
        <v>1</v>
      </c>
      <c r="N6" s="120">
        <f ca="1">IF(AND(L6=L7,F6&gt;F7),L6+0.1,IF(AND(L6=L8,F6&gt;F8),L6+0.1,L6))</f>
        <v>4</v>
      </c>
      <c r="O6" s="120">
        <f ca="1">IF(AND(N6=N7,F6&gt;F7),N6+0.1,IF(AND(N6=N8,F6&gt;F8),N6+0.1,N6))</f>
        <v>4</v>
      </c>
      <c r="P6" s="121">
        <f ca="1">RANK(O6,O6:O8,0)</f>
        <v>1</v>
      </c>
      <c r="Q6" s="46">
        <f ca="1">IF(P$4="nein",0,0.072/P6)</f>
        <v>7.1999999999999995E-2</v>
      </c>
      <c r="T6" s="116"/>
    </row>
    <row r="7" spans="2:21" x14ac:dyDescent="0.35">
      <c r="B7" s="119" t="s">
        <v>480</v>
      </c>
      <c r="C7" s="44" t="str">
        <f>VLOOKUP(B7,'Gen-Tab_Quick'!$Q$3:$S$26,3,0)</f>
        <v>Slowakei</v>
      </c>
      <c r="F7" s="120">
        <f ca="1">SUMIF(D11:D13,C7,F11:F13)+SUMIF(E11:E13,C7,G11:G13)</f>
        <v>4</v>
      </c>
      <c r="G7" s="120">
        <f ca="1">SUMIF(D11:D13,C7,G11:G13)+SUMIF(E11:E13,C7,F11:F13)</f>
        <v>4</v>
      </c>
      <c r="H7" s="120">
        <f ca="1">F7-G7</f>
        <v>0</v>
      </c>
      <c r="I7" s="120">
        <f ca="1">SUMIF(D11:D13,C7,I11:I13)+SUMIF(E11:E13,C7,J11:J13)</f>
        <v>2</v>
      </c>
      <c r="J7" s="121">
        <f ca="1">RANK(I7,I6:I8,0)</f>
        <v>2</v>
      </c>
      <c r="K7" s="120">
        <f ca="1">IF(AND(I7=I8,H7&gt;H8),I7+0.1,IF(AND(I7=I6,H7&gt;H6),I7+0.1,I7))</f>
        <v>2</v>
      </c>
      <c r="L7" s="120">
        <f ca="1">IF(AND(K7=K8,H7&gt;H8),K7+0.1,IF(AND(K7=K6,H7&gt;H6),K7+0.1,K7))</f>
        <v>2</v>
      </c>
      <c r="M7" s="121">
        <f ca="1">RANK(L7,L6:L8,0)</f>
        <v>2</v>
      </c>
      <c r="N7" s="120">
        <f ca="1">IF(AND(L7=L8,F7&gt;F8),L7+0.1,IF(AND(L7=L6,F7&gt;F6),L7+0.1,L7))</f>
        <v>2</v>
      </c>
      <c r="O7" s="120">
        <f ca="1">IF(AND(N7=N8,F7&gt;F8),N7+0.1,IF(AND(N7=N6,F7&gt;F6),N7+0.1,N7))</f>
        <v>2</v>
      </c>
      <c r="P7" s="121">
        <f ca="1">RANK(O7,O6:O8,0)</f>
        <v>2</v>
      </c>
      <c r="Q7" s="46">
        <f ca="1">IF(P$4="nein",0,0.072/P7)</f>
        <v>3.5999999999999997E-2</v>
      </c>
    </row>
    <row r="8" spans="2:21" x14ac:dyDescent="0.35">
      <c r="B8" s="119" t="s">
        <v>481</v>
      </c>
      <c r="C8" s="44" t="str">
        <f>VLOOKUP(B8,'Gen-Tab_Quick'!$Q$3:$S$26,3,0)</f>
        <v>Rumänien</v>
      </c>
      <c r="F8" s="120">
        <f ca="1">SUMIF(D11:D13,C8,F11:F13)+SUMIF(E11:E13,C8,G11:G13)</f>
        <v>2</v>
      </c>
      <c r="G8" s="120">
        <f ca="1">SUMIF(D11:D13,C8,G11:G13)+SUMIF(E11:E13,C8,F11:F13)</f>
        <v>4</v>
      </c>
      <c r="H8" s="120">
        <f ca="1">F8-G8</f>
        <v>-2</v>
      </c>
      <c r="I8" s="120">
        <f ca="1">SUMIF(D11:D13,C8,I11:I13)+SUMIF(E11:E13,C8,J11:J13)</f>
        <v>1</v>
      </c>
      <c r="J8" s="121">
        <f ca="1">RANK(I8,I6:I8,0)</f>
        <v>3</v>
      </c>
      <c r="K8" s="120">
        <f ca="1">IF(AND(I8=I6,H8&gt;H6),I8+0.1,IF(AND(I8=I7,H8&gt;H7),I8+0.1,I8))</f>
        <v>1</v>
      </c>
      <c r="L8" s="120">
        <f ca="1">IF(AND(K8=K7,H8&gt;H7),K8+0.1,IF(AND(K8=K6,H8&gt;H6),K8+0.1,K8))</f>
        <v>1</v>
      </c>
      <c r="M8" s="121">
        <f ca="1">RANK(L8,L6:L8,0)</f>
        <v>3</v>
      </c>
      <c r="N8" s="120">
        <f ca="1">IF(AND(L8=L6,F8&gt;F6),L8+0.1,IF(AND(L8=L7,F8&gt;F7),L8+0.1,L8))</f>
        <v>1</v>
      </c>
      <c r="O8" s="120">
        <f ca="1">IF(AND(N8=N7,F8&gt;F7),N8+0.1,IF(AND(N8=N6,F8&gt;F6),N8+0.1,N8))</f>
        <v>1</v>
      </c>
      <c r="P8" s="122">
        <f ca="1">RANK(O8,O6:O8,0)</f>
        <v>3</v>
      </c>
      <c r="Q8" s="46">
        <f ca="1">IF(P$4="nein",0,0.072/P8)</f>
        <v>2.3999999999999997E-2</v>
      </c>
    </row>
    <row r="9" spans="2:21" x14ac:dyDescent="0.35">
      <c r="B9" s="119" t="s">
        <v>482</v>
      </c>
      <c r="C9" s="44" t="str">
        <f>VLOOKUP(B9,'Gen-Tab_Quick'!$Q$3:$S$26,3,0)</f>
        <v>Ukraine</v>
      </c>
      <c r="F9" s="120"/>
      <c r="G9" s="120"/>
      <c r="H9" s="120"/>
      <c r="I9" s="120"/>
      <c r="J9" s="121"/>
      <c r="K9" s="120"/>
      <c r="L9" s="120"/>
      <c r="M9" s="121"/>
      <c r="N9" s="120"/>
      <c r="O9" s="120"/>
      <c r="P9" s="121"/>
      <c r="Q9" s="46">
        <v>0</v>
      </c>
    </row>
    <row r="10" spans="2:21" x14ac:dyDescent="0.35">
      <c r="P10" s="120">
        <f ca="1">SUM(P6:P8)</f>
        <v>6</v>
      </c>
    </row>
    <row r="11" spans="2:21" x14ac:dyDescent="0.35">
      <c r="B11" s="119" t="s">
        <v>494</v>
      </c>
      <c r="C11" s="46">
        <f>VLOOKUP(B11,'Gen-Tab_Quick'!$F$3:$G$38,2,0)</f>
        <v>9</v>
      </c>
      <c r="D11" s="44" t="str">
        <f>VLOOKUP(C11,'Gen-Tab_Quick'!$G$3:$I$55,2,0)</f>
        <v>Belgien</v>
      </c>
      <c r="E11" s="44" t="str">
        <f>VLOOKUP(C11,'Gen-Tab_Quick'!$G$3:$I$55,3,0)</f>
        <v>Slowakei</v>
      </c>
      <c r="F11" s="44">
        <f ca="1">IF(U11=0,0,VLOOKUP(C11,Quicktipp!$B$2:$I$48,6,0))</f>
        <v>4</v>
      </c>
      <c r="G11" s="44">
        <f ca="1">IF(U11=0,0,VLOOKUP(C11,Quicktipp!$B$2:$I$48,8,0))</f>
        <v>4</v>
      </c>
      <c r="I11" s="44">
        <f ca="1">IF(U11=0,0,IF(F11&gt;G11,3,IF(F11=G11,1,0)))</f>
        <v>1</v>
      </c>
      <c r="J11" s="44">
        <f ca="1">IF(U11=0,0,IF(G11&gt;F11,3,IF(G11=F11,1,0)))</f>
        <v>1</v>
      </c>
      <c r="U11" s="44">
        <f ca="1">VLOOKUP(C11,Quicktipp!$B$3:$L$48,11,0)</f>
        <v>25</v>
      </c>
    </row>
    <row r="12" spans="2:21" x14ac:dyDescent="0.35">
      <c r="B12" s="119" t="s">
        <v>495</v>
      </c>
      <c r="C12" s="46">
        <f>VLOOKUP(B12,'Gen-Tab_Quick'!$F$3:$G$38,2,0)</f>
        <v>21</v>
      </c>
      <c r="D12" s="44" t="str">
        <f>VLOOKUP(C12,'Gen-Tab_Quick'!$G$3:$I$55,2,0)</f>
        <v>Belgien</v>
      </c>
      <c r="E12" s="44" t="str">
        <f>VLOOKUP(C12,'Gen-Tab_Quick'!$G$3:$I$55,3,0)</f>
        <v>Rumänien</v>
      </c>
      <c r="F12" s="44">
        <f ca="1">IF(U12=0,0,VLOOKUP(C12,Quicktipp!$B$2:$I$48,6,0))</f>
        <v>4</v>
      </c>
      <c r="G12" s="44">
        <f ca="1">IF(U12=0,0,VLOOKUP(C12,Quicktipp!$B$2:$I$48,8,0))</f>
        <v>2</v>
      </c>
      <c r="I12" s="44">
        <f ca="1">IF(U12=0,0,IF(F12&gt;G12,3,IF(F12=G12,1,0)))</f>
        <v>3</v>
      </c>
      <c r="J12" s="44">
        <f ca="1">IF(U12=0,0,IF(G12&gt;F12,3,IF(G12=F12,1,0)))</f>
        <v>0</v>
      </c>
      <c r="U12" s="44">
        <f ca="1">VLOOKUP(C12,Quicktipp!$B$3:$L$48,11,0)</f>
        <v>19</v>
      </c>
    </row>
    <row r="13" spans="2:21" x14ac:dyDescent="0.35">
      <c r="B13" s="119" t="s">
        <v>496</v>
      </c>
      <c r="C13" s="46">
        <f>VLOOKUP(B13,'Gen-Tab_Quick'!$F$3:$G$38,2,0)</f>
        <v>34</v>
      </c>
      <c r="D13" s="44" t="str">
        <f>VLOOKUP(C13,'Gen-Tab_Quick'!$G$3:$I$55,2,0)</f>
        <v>Slowakei</v>
      </c>
      <c r="E13" s="44" t="str">
        <f>VLOOKUP(C13,'Gen-Tab_Quick'!$G$3:$I$55,3,0)</f>
        <v>Rumänien</v>
      </c>
      <c r="F13" s="44">
        <f ca="1">IF(U13=0,0,VLOOKUP(C13,Quicktipp!$B$2:$I$48,6,0))</f>
        <v>0</v>
      </c>
      <c r="G13" s="44">
        <f ca="1">IF(U13=0,0,VLOOKUP(C13,Quicktipp!$B$2:$I$48,8,0))</f>
        <v>0</v>
      </c>
      <c r="I13" s="44">
        <f ca="1">IF(U13=0,0,IF(F13&gt;G13,3,IF(F13=G13,1,0)))</f>
        <v>1</v>
      </c>
      <c r="J13" s="44">
        <f ca="1">IF(U13=0,0,IF(G13&gt;F13,3,IF(G13=F13,1,0)))</f>
        <v>1</v>
      </c>
      <c r="U13" s="44">
        <f ca="1">VLOOKUP(C13,Quicktipp!$B$3:$L$48,11,0)</f>
        <v>1</v>
      </c>
    </row>
    <row r="19" spans="2:21" x14ac:dyDescent="0.35">
      <c r="B19" s="44" t="s">
        <v>497</v>
      </c>
      <c r="C19" s="44" t="s">
        <v>504</v>
      </c>
      <c r="P19" s="115" t="str">
        <f ca="1">IF(P25=3,"nein","ja")</f>
        <v>ja</v>
      </c>
      <c r="R19" s="46"/>
      <c r="S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479</v>
      </c>
      <c r="C21" s="44" t="str">
        <f>VLOOKUP(B21,'Gen-Tab_Quick'!$Q$3:$S$26,3,0)</f>
        <v>Belgien</v>
      </c>
      <c r="F21" s="120">
        <f ca="1">SUMIF(D26:D28,C21,F26:F28)+SUMIF(E26:E28,C21,G26:G28)</f>
        <v>10</v>
      </c>
      <c r="G21" s="120">
        <f ca="1">SUMIF(D26:D28,C21,G26:G28)+SUMIF(E26:E28,C21,F26:F28)</f>
        <v>4</v>
      </c>
      <c r="H21" s="120">
        <f ca="1">F21-G21</f>
        <v>6</v>
      </c>
      <c r="I21" s="120">
        <f ca="1">SUMIF(D26:D28,C21,I26:I28)+SUMIF(E26:E28,C21,J26:J28)</f>
        <v>4</v>
      </c>
      <c r="J21" s="121">
        <f ca="1">RANK(I21,I21:I23,0)</f>
        <v>1</v>
      </c>
      <c r="K21" s="120">
        <f ca="1">IF(AND(I21=I22,H21&gt;H22),I21+0.1,IF(AND(I21=I23,H21&gt;H23),I21+0.1,I21))</f>
        <v>4</v>
      </c>
      <c r="L21" s="120">
        <f ca="1">IF(AND(K21=K22,H21&gt;H22),K21+0.1,IF(AND(K21=K23,H21&gt;H23),K21+0.1,K21))</f>
        <v>4</v>
      </c>
      <c r="M21" s="121">
        <f ca="1">RANK(L21,L21:L23,0)</f>
        <v>1</v>
      </c>
      <c r="N21" s="120">
        <f ca="1">IF(AND(L21=L22,F21&gt;F22),L21+0.1,IF(AND(L21=L23,F21&gt;F23),L21+0.1,L21))</f>
        <v>4</v>
      </c>
      <c r="O21" s="120">
        <f ca="1">IF(AND(N21=N22,F21&gt;F22),N21+0.1,IF(AND(N21=N23,F21&gt;F23),N21+0.1,N21))</f>
        <v>4</v>
      </c>
      <c r="P21" s="121">
        <f ca="1">RANK(O21,O21:O23,0)</f>
        <v>1</v>
      </c>
      <c r="Q21" s="46">
        <f ca="1">IF(P$19="nein",0,0.072/P21)</f>
        <v>7.1999999999999995E-2</v>
      </c>
    </row>
    <row r="22" spans="2:21" x14ac:dyDescent="0.35">
      <c r="B22" s="119" t="s">
        <v>480</v>
      </c>
      <c r="C22" s="44" t="str">
        <f>VLOOKUP(B22,'Gen-Tab_Quick'!$Q$3:$S$26,3,0)</f>
        <v>Slowakei</v>
      </c>
      <c r="F22" s="120">
        <f ca="1">SUMIF(D26:D28,C22,F26:F28)+SUMIF(E26:E28,C22,G26:G28)</f>
        <v>4</v>
      </c>
      <c r="G22" s="120">
        <f ca="1">SUMIF(D26:D28,C22,G26:G28)+SUMIF(E26:E28,C22,F26:F28)</f>
        <v>9</v>
      </c>
      <c r="H22" s="120">
        <f ca="1">F22-G22</f>
        <v>-5</v>
      </c>
      <c r="I22" s="120">
        <f ca="1">SUMIF(D26:D28,C22,I26:I28)+SUMIF(E26:E28,C22,J26:J28)</f>
        <v>1</v>
      </c>
      <c r="J22" s="121">
        <f ca="1">RANK(I22,I21:I23,0)</f>
        <v>3</v>
      </c>
      <c r="K22" s="120">
        <f ca="1">IF(AND(I22=I23,H22&gt;H23),I22+0.1,IF(AND(I22=I21,H22&gt;H21),I22+0.1,I22))</f>
        <v>1</v>
      </c>
      <c r="L22" s="120">
        <f ca="1">IF(AND(K22=K23,H22&gt;H23),K22+0.1,IF(AND(K22=K21,H22&gt;H21),K22+0.1,K22))</f>
        <v>1</v>
      </c>
      <c r="M22" s="121">
        <f ca="1">RANK(L22,L21:L23,0)</f>
        <v>3</v>
      </c>
      <c r="N22" s="120">
        <f ca="1">IF(AND(L22=L23,F22&gt;F23),L22+0.1,IF(AND(L22=L21,F22&gt;F21),L22+0.1,L22))</f>
        <v>1</v>
      </c>
      <c r="O22" s="120">
        <f ca="1">IF(AND(N22=N23,F22&gt;F23),N22+0.1,IF(AND(N22=N21,F22&gt;F21),N22+0.1,N22))</f>
        <v>1</v>
      </c>
      <c r="P22" s="121">
        <f ca="1">RANK(O22,O21:O23,0)</f>
        <v>3</v>
      </c>
      <c r="Q22" s="46">
        <f ca="1">IF(P$19="nein",0,0.072/P22)</f>
        <v>2.3999999999999997E-2</v>
      </c>
    </row>
    <row r="23" spans="2:21" x14ac:dyDescent="0.35">
      <c r="B23" s="119" t="s">
        <v>482</v>
      </c>
      <c r="C23" s="44" t="str">
        <f>VLOOKUP(B23,'Gen-Tab_Quick'!$Q$3:$S$26,3,0)</f>
        <v>Ukraine</v>
      </c>
      <c r="F23" s="120">
        <f ca="1">SUMIF(D26:D28,C23,F26:F28)+SUMIF(E26:E28,C23,G26:G28)</f>
        <v>5</v>
      </c>
      <c r="G23" s="120">
        <f ca="1">SUMIF(D26:D28,C23,G26:G28)+SUMIF(E26:E28,C23,F26:F28)</f>
        <v>6</v>
      </c>
      <c r="H23" s="120">
        <f ca="1">F23-G23</f>
        <v>-1</v>
      </c>
      <c r="I23" s="120">
        <f ca="1">SUMIF(D26:D28,C23,I26:I28)+SUMIF(E26:E28,C23,J26:J28)</f>
        <v>3</v>
      </c>
      <c r="J23" s="121">
        <f ca="1">RANK(I23,I21:I23,0)</f>
        <v>2</v>
      </c>
      <c r="K23" s="120">
        <f ca="1">IF(AND(I23=I21,H23&gt;H21),I23+0.1,IF(AND(I23=I22,H23&gt;H22),I23+0.1,I23))</f>
        <v>3</v>
      </c>
      <c r="L23" s="120">
        <f ca="1">IF(AND(K23=K22,H23&gt;H22),K23+0.1,IF(AND(K23=K21,H23&gt;H21),K23+0.1,K23))</f>
        <v>3</v>
      </c>
      <c r="M23" s="121">
        <f ca="1">RANK(L23,L21:L23,0)</f>
        <v>2</v>
      </c>
      <c r="N23" s="120">
        <f ca="1">IF(AND(L23=L21,F23&gt;F21),L23+0.1,IF(AND(L23=L22,F23&gt;F22),L23+0.1,L23))</f>
        <v>3</v>
      </c>
      <c r="O23" s="120">
        <f ca="1">IF(AND(N23=N22,F23&gt;F22),N23+0.1,IF(AND(N23=N21,F23&gt;F21),N23+0.1,N23))</f>
        <v>3</v>
      </c>
      <c r="P23" s="122">
        <f ca="1">RANK(O23,O21:O23,0)</f>
        <v>2</v>
      </c>
      <c r="Q23" s="46">
        <f ca="1">IF(P$19="nein",0,0.072/P23)</f>
        <v>3.5999999999999997E-2</v>
      </c>
    </row>
    <row r="24" spans="2:21" x14ac:dyDescent="0.35">
      <c r="B24" s="119" t="s">
        <v>481</v>
      </c>
      <c r="C24" s="44" t="str">
        <f>VLOOKUP(B24,'Gen-Tab_Quick'!$Q$3:$S$26,3,0)</f>
        <v>Rumänien</v>
      </c>
      <c r="F24" s="120"/>
      <c r="G24" s="120"/>
      <c r="H24" s="120"/>
      <c r="I24" s="120"/>
      <c r="J24" s="121"/>
      <c r="K24" s="120"/>
      <c r="L24" s="120"/>
      <c r="M24" s="121"/>
      <c r="N24" s="120"/>
      <c r="O24" s="120"/>
      <c r="P24" s="121"/>
      <c r="Q24" s="46">
        <v>0</v>
      </c>
    </row>
    <row r="25" spans="2:21" x14ac:dyDescent="0.35">
      <c r="P25" s="120">
        <f ca="1">SUM(P21:P23)</f>
        <v>6</v>
      </c>
    </row>
    <row r="26" spans="2:21" x14ac:dyDescent="0.35">
      <c r="B26" s="119" t="s">
        <v>494</v>
      </c>
      <c r="C26" s="46">
        <f>VLOOKUP(B26,'Gen-Tab_Quick'!$F$3:$G$38,2,0)</f>
        <v>9</v>
      </c>
      <c r="D26" s="44" t="str">
        <f>VLOOKUP(C26,'Gen-Tab_Quick'!$G$3:$I$55,2,0)</f>
        <v>Belgien</v>
      </c>
      <c r="E26" s="44" t="str">
        <f>VLOOKUP(C26,'Gen-Tab_Quick'!$G$3:$I$55,3,0)</f>
        <v>Slowakei</v>
      </c>
      <c r="F26" s="44">
        <f ca="1">IF(U26=0,0,VLOOKUP(C26,Quicktipp!$B$2:$I$48,6,0))</f>
        <v>4</v>
      </c>
      <c r="G26" s="44">
        <f ca="1">IF(U26=0,0,VLOOKUP(C26,Quicktipp!$B$2:$I$48,8,0))</f>
        <v>4</v>
      </c>
      <c r="I26" s="44">
        <f ca="1">IF(U26=0,0,IF(F26&gt;G26,3,IF(F26=G26,1,0)))</f>
        <v>1</v>
      </c>
      <c r="J26" s="44">
        <f ca="1">IF(U26=0,0,IF(G26&gt;F26,3,IF(G26=F26,1,0)))</f>
        <v>1</v>
      </c>
      <c r="U26" s="44">
        <f ca="1">VLOOKUP(C26,Quicktipp!$B$3:$L$48,11,0)</f>
        <v>25</v>
      </c>
    </row>
    <row r="27" spans="2:21" x14ac:dyDescent="0.35">
      <c r="B27" s="119" t="s">
        <v>498</v>
      </c>
      <c r="C27" s="46">
        <f>VLOOKUP(B27,'Gen-Tab_Quick'!$F$3:$G$38,2,0)</f>
        <v>33</v>
      </c>
      <c r="D27" s="44" t="str">
        <f>VLOOKUP(C27,'Gen-Tab_Quick'!$G$3:$I$55,2,0)</f>
        <v>Ukraine</v>
      </c>
      <c r="E27" s="44" t="str">
        <f>VLOOKUP(C27,'Gen-Tab_Quick'!$G$3:$I$55,3,0)</f>
        <v>Belgien</v>
      </c>
      <c r="F27" s="44">
        <f ca="1">IF(U27=0,0,VLOOKUP(C27,Quicktipp!$B$2:$I$48,6,0))</f>
        <v>0</v>
      </c>
      <c r="G27" s="44">
        <f ca="1">IF(U27=0,0,VLOOKUP(C27,Quicktipp!$B$2:$I$48,8,0))</f>
        <v>6</v>
      </c>
      <c r="I27" s="44">
        <f ca="1">IF(U27=0,0,IF(F27&gt;G27,3,IF(F27=G27,1,0)))</f>
        <v>0</v>
      </c>
      <c r="J27" s="44">
        <f ca="1">IF(U27=0,0,IF(G27&gt;F27,3,IF(G27=F27,1,0)))</f>
        <v>3</v>
      </c>
      <c r="U27" s="44">
        <f ca="1">VLOOKUP(C27,Quicktipp!$B$3:$L$48,11,0)</f>
        <v>48</v>
      </c>
    </row>
    <row r="28" spans="2:21" x14ac:dyDescent="0.35">
      <c r="B28" s="119" t="s">
        <v>499</v>
      </c>
      <c r="C28" s="46">
        <f>VLOOKUP(B28,'Gen-Tab_Quick'!$F$3:$G$38,2,0)</f>
        <v>22</v>
      </c>
      <c r="D28" s="44" t="str">
        <f>VLOOKUP(C28,'Gen-Tab_Quick'!$G$3:$I$55,2,0)</f>
        <v>Slowakei</v>
      </c>
      <c r="E28" s="44" t="str">
        <f>VLOOKUP(C28,'Gen-Tab_Quick'!$G$3:$I$55,3,0)</f>
        <v>Ukraine</v>
      </c>
      <c r="F28" s="44">
        <f ca="1">IF(U28=0,0,VLOOKUP(C28,Quicktipp!$B$2:$I$48,6,0))</f>
        <v>0</v>
      </c>
      <c r="G28" s="44">
        <f ca="1">IF(U28=0,0,VLOOKUP(C28,Quicktipp!$B$2:$I$48,8,0))</f>
        <v>5</v>
      </c>
      <c r="I28" s="44">
        <f ca="1">IF(U28=0,0,IF(F28&gt;G28,3,IF(F28=G28,1,0)))</f>
        <v>0</v>
      </c>
      <c r="J28" s="44">
        <f ca="1">IF(U28=0,0,IF(G28&gt;F28,3,IF(G28=F28,1,0)))</f>
        <v>3</v>
      </c>
      <c r="U28" s="44">
        <f ca="1">VLOOKUP(C28,Quicktipp!$B$3:$L$48,11,0)</f>
        <v>35</v>
      </c>
    </row>
    <row r="34" spans="2:21" x14ac:dyDescent="0.35">
      <c r="B34" s="44" t="s">
        <v>500</v>
      </c>
      <c r="C34" s="44" t="s">
        <v>505</v>
      </c>
      <c r="P34" s="115" t="str">
        <f ca="1">IF(P40=3,"nein","ja")</f>
        <v>ja</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479</v>
      </c>
      <c r="C36" s="44" t="str">
        <f>VLOOKUP(B36,'Gen-Tab_Quick'!$Q$3:$S$26,3,0)</f>
        <v>Belgien</v>
      </c>
      <c r="F36" s="120">
        <f ca="1">SUMIF(D41:D43,C36,F41:F43)+SUMIF(E41:E43,C36,G41:G43)</f>
        <v>10</v>
      </c>
      <c r="G36" s="120">
        <f ca="1">SUMIF(D41:D43,C36,G41:G43)+SUMIF(E41:E43,C36,F41:F43)</f>
        <v>2</v>
      </c>
      <c r="H36" s="120">
        <f ca="1">F36-G36</f>
        <v>8</v>
      </c>
      <c r="I36" s="120">
        <f ca="1">SUMIF(D41:D43,C36,I41:I43)+SUMIF(E41:E43,C36,J41:J43)</f>
        <v>6</v>
      </c>
      <c r="J36" s="121">
        <f ca="1">RANK(I36,I36:I38,0)</f>
        <v>1</v>
      </c>
      <c r="K36" s="120">
        <f ca="1">IF(AND(I36=I37,H36&gt;H37),I36+0.1,IF(AND(I36=I38,H36&gt;H38),I36+0.1,I36))</f>
        <v>6</v>
      </c>
      <c r="L36" s="120">
        <f ca="1">IF(AND(K36=K37,H36&gt;H37),K36+0.1,IF(AND(K36=K38,H36&gt;H38),K36+0.1,K36))</f>
        <v>6</v>
      </c>
      <c r="M36" s="121">
        <f ca="1">RANK(L36,L36:L38,0)</f>
        <v>1</v>
      </c>
      <c r="N36" s="120">
        <f ca="1">IF(AND(L36=L37,F36&gt;F37),L36+0.1,IF(AND(L36=L38,F36&gt;F38),L36+0.1,L36))</f>
        <v>6</v>
      </c>
      <c r="O36" s="120">
        <f ca="1">IF(AND(N36=N37,F36&gt;F37),N36+0.1,IF(AND(N36=N38,F36&gt;F38),N36+0.1,N36))</f>
        <v>6</v>
      </c>
      <c r="P36" s="121">
        <f ca="1">RANK(O36,O36:O38,0)</f>
        <v>1</v>
      </c>
      <c r="Q36" s="46">
        <f ca="1">IF(P$34="nein",0,0.072/P36)</f>
        <v>7.1999999999999995E-2</v>
      </c>
    </row>
    <row r="37" spans="2:21" x14ac:dyDescent="0.35">
      <c r="B37" s="119" t="s">
        <v>481</v>
      </c>
      <c r="C37" s="44" t="str">
        <f>VLOOKUP(B37,'Gen-Tab_Quick'!$Q$3:$S$26,3,0)</f>
        <v>Rumänien</v>
      </c>
      <c r="F37" s="120">
        <f ca="1">SUMIF(D41:D43,C37,F41:F43)+SUMIF(E41:E43,C37,G41:G43)</f>
        <v>3</v>
      </c>
      <c r="G37" s="120">
        <f ca="1">SUMIF(D41:D43,C37,G41:G43)+SUMIF(E41:E43,C37,F41:F43)</f>
        <v>10</v>
      </c>
      <c r="H37" s="120">
        <f ca="1">F37-G37</f>
        <v>-7</v>
      </c>
      <c r="I37" s="120">
        <f ca="1">SUMIF(D41:D43,C37,I41:I43)+SUMIF(E41:E43,C37,J41:J43)</f>
        <v>0</v>
      </c>
      <c r="J37" s="121">
        <f ca="1">RANK(I37,I36:I38,0)</f>
        <v>3</v>
      </c>
      <c r="K37" s="120">
        <f ca="1">IF(AND(I37=I38,H37&gt;H38),I37+0.1,IF(AND(I37=I36,H37&gt;H36),I37+0.1,I37))</f>
        <v>0</v>
      </c>
      <c r="L37" s="120">
        <f ca="1">IF(AND(K37=K38,H37&gt;H38),K37+0.1,IF(AND(K37=K36,H37&gt;H36),K37+0.1,K37))</f>
        <v>0</v>
      </c>
      <c r="M37" s="121">
        <f ca="1">RANK(L37,L36:L38,0)</f>
        <v>3</v>
      </c>
      <c r="N37" s="120">
        <f ca="1">IF(AND(L37=L38,F37&gt;F38),L37+0.1,IF(AND(L37=L36,F37&gt;F36),L37+0.1,L37))</f>
        <v>0</v>
      </c>
      <c r="O37" s="120">
        <f ca="1">IF(AND(N37=N38,F37&gt;F38),N37+0.1,IF(AND(N37=N36,F37&gt;F36),N37+0.1,N37))</f>
        <v>0</v>
      </c>
      <c r="P37" s="121">
        <f ca="1">RANK(O37,O36:O38,0)</f>
        <v>3</v>
      </c>
      <c r="Q37" s="46">
        <f ca="1">IF(P$34="nein",0,0.072/P37)</f>
        <v>2.3999999999999997E-2</v>
      </c>
    </row>
    <row r="38" spans="2:21" x14ac:dyDescent="0.35">
      <c r="B38" s="119" t="s">
        <v>482</v>
      </c>
      <c r="C38" s="44" t="str">
        <f>VLOOKUP(B38,'Gen-Tab_Quick'!$Q$3:$S$26,3,0)</f>
        <v>Ukraine</v>
      </c>
      <c r="F38" s="120">
        <f ca="1">SUMIF(D41:D43,C38,F41:F43)+SUMIF(E41:E43,C38,G41:G43)</f>
        <v>6</v>
      </c>
      <c r="G38" s="120">
        <f ca="1">SUMIF(D41:D43,C38,G41:G43)+SUMIF(E41:E43,C38,F41:F43)</f>
        <v>7</v>
      </c>
      <c r="H38" s="120">
        <f ca="1">F38-G38</f>
        <v>-1</v>
      </c>
      <c r="I38" s="120">
        <f ca="1">SUMIF(D41:D43,C38,I41:I43)+SUMIF(E41:E43,C38,J41:J43)</f>
        <v>3</v>
      </c>
      <c r="J38" s="121">
        <f ca="1">RANK(I38,I36:I38,0)</f>
        <v>2</v>
      </c>
      <c r="K38" s="120">
        <f ca="1">IF(AND(I38=I36,H38&gt;H36),I38+0.1,IF(AND(I38=I37,H38&gt;H37),I38+0.1,I38))</f>
        <v>3</v>
      </c>
      <c r="L38" s="120">
        <f ca="1">IF(AND(K38=K37,H38&gt;H37),K38+0.1,IF(AND(K38=K36,H38&gt;H36),K38+0.1,K38))</f>
        <v>3</v>
      </c>
      <c r="M38" s="121">
        <f ca="1">RANK(L38,L36:L38,0)</f>
        <v>2</v>
      </c>
      <c r="N38" s="120">
        <f ca="1">IF(AND(L38=L36,F38&gt;F36),L38+0.1,IF(AND(L38=L37,F38&gt;F37),L38+0.1,L38))</f>
        <v>3</v>
      </c>
      <c r="O38" s="120">
        <f ca="1">IF(AND(N38=N37,F38&gt;F37),N38+0.1,IF(AND(N38=N36,F38&gt;F36),N38+0.1,N38))</f>
        <v>3</v>
      </c>
      <c r="P38" s="122">
        <f ca="1">RANK(O38,O36:O38,0)</f>
        <v>2</v>
      </c>
      <c r="Q38" s="46">
        <f ca="1">IF(P$34="nein",0,0.072/P38)</f>
        <v>3.5999999999999997E-2</v>
      </c>
    </row>
    <row r="39" spans="2:21" x14ac:dyDescent="0.35">
      <c r="B39" s="119" t="s">
        <v>480</v>
      </c>
      <c r="C39" s="44" t="str">
        <f>VLOOKUP(B39,'Gen-Tab_Quick'!$Q$3:$S$26,3,0)</f>
        <v>Slowakei</v>
      </c>
      <c r="F39" s="120"/>
      <c r="G39" s="120"/>
      <c r="H39" s="120"/>
      <c r="I39" s="120"/>
      <c r="J39" s="121"/>
      <c r="K39" s="120"/>
      <c r="L39" s="120"/>
      <c r="M39" s="121"/>
      <c r="N39" s="120"/>
      <c r="O39" s="120"/>
      <c r="P39" s="121"/>
      <c r="Q39" s="46">
        <v>0</v>
      </c>
    </row>
    <row r="40" spans="2:21" x14ac:dyDescent="0.35">
      <c r="P40" s="120">
        <f ca="1">SUM(P36:P38)</f>
        <v>6</v>
      </c>
    </row>
    <row r="41" spans="2:21" x14ac:dyDescent="0.35">
      <c r="B41" s="119" t="s">
        <v>495</v>
      </c>
      <c r="C41" s="46">
        <f>VLOOKUP(B41,'Gen-Tab_Quick'!$F$3:$G$38,2,0)</f>
        <v>21</v>
      </c>
      <c r="D41" s="44" t="str">
        <f>VLOOKUP(C41,'Gen-Tab_Quick'!$G$3:$I$55,2,0)</f>
        <v>Belgien</v>
      </c>
      <c r="E41" s="44" t="str">
        <f>VLOOKUP(C41,'Gen-Tab_Quick'!$G$3:$I$55,3,0)</f>
        <v>Rumänien</v>
      </c>
      <c r="F41" s="44">
        <f ca="1">IF(U41=0,0,VLOOKUP(C41,Quicktipp!$B$2:$I$48,6,0))</f>
        <v>4</v>
      </c>
      <c r="G41" s="44">
        <f ca="1">IF(U41=0,0,VLOOKUP(C41,Quicktipp!$B$2:$I$48,8,0))</f>
        <v>2</v>
      </c>
      <c r="I41" s="44">
        <f ca="1">IF(U41=0,0,IF(F41&gt;G41,3,IF(F41=G41,1,0)))</f>
        <v>3</v>
      </c>
      <c r="J41" s="44">
        <f ca="1">IF(U41=0,0,IF(G41&gt;F41,3,IF(G41=F41,1,0)))</f>
        <v>0</v>
      </c>
      <c r="U41" s="44">
        <f ca="1">VLOOKUP(C41,Quicktipp!$B$3:$L$48,11,0)</f>
        <v>19</v>
      </c>
    </row>
    <row r="42" spans="2:21" x14ac:dyDescent="0.35">
      <c r="B42" s="119" t="s">
        <v>498</v>
      </c>
      <c r="C42" s="46">
        <f>VLOOKUP(B42,'Gen-Tab_Quick'!$F$3:$G$38,2,0)</f>
        <v>33</v>
      </c>
      <c r="D42" s="44" t="str">
        <f>VLOOKUP(C42,'Gen-Tab_Quick'!$G$3:$I$55,2,0)</f>
        <v>Ukraine</v>
      </c>
      <c r="E42" s="44" t="str">
        <f>VLOOKUP(C42,'Gen-Tab_Quick'!$G$3:$I$55,3,0)</f>
        <v>Belgien</v>
      </c>
      <c r="F42" s="44">
        <f ca="1">IF(U42=0,0,VLOOKUP(C42,Quicktipp!$B$2:$I$48,6,0))</f>
        <v>0</v>
      </c>
      <c r="G42" s="44">
        <f ca="1">IF(U42=0,0,VLOOKUP(C42,Quicktipp!$B$2:$I$48,8,0))</f>
        <v>6</v>
      </c>
      <c r="I42" s="44">
        <f ca="1">IF(U42=0,0,IF(F42&gt;G42,3,IF(F42=G42,1,0)))</f>
        <v>0</v>
      </c>
      <c r="J42" s="44">
        <f ca="1">IF(U42=0,0,IF(G42&gt;F42,3,IF(G42=F42,1,0)))</f>
        <v>3</v>
      </c>
      <c r="U42" s="44">
        <f ca="1">VLOOKUP(C42,Quicktipp!$B$3:$L$48,11,0)</f>
        <v>48</v>
      </c>
    </row>
    <row r="43" spans="2:21" x14ac:dyDescent="0.35">
      <c r="B43" s="119" t="s">
        <v>501</v>
      </c>
      <c r="C43" s="46">
        <f>VLOOKUP(B43,'Gen-Tab_Quick'!$F$3:$G$38,2,0)</f>
        <v>10</v>
      </c>
      <c r="D43" s="44" t="str">
        <f>VLOOKUP(C43,'Gen-Tab_Quick'!$G$3:$I$55,2,0)</f>
        <v>Rumänien</v>
      </c>
      <c r="E43" s="44" t="str">
        <f>VLOOKUP(C43,'Gen-Tab_Quick'!$G$3:$I$55,3,0)</f>
        <v>Ukraine</v>
      </c>
      <c r="F43" s="44">
        <f ca="1">IF(U43=0,0,VLOOKUP(C43,Quicktipp!$B$2:$I$48,6,0))</f>
        <v>1</v>
      </c>
      <c r="G43" s="44">
        <f ca="1">IF(U43=0,0,VLOOKUP(C43,Quicktipp!$B$2:$I$48,8,0))</f>
        <v>6</v>
      </c>
      <c r="I43" s="44">
        <f ca="1">IF(U43=0,0,IF(F43&gt;G43,3,IF(F43=G43,1,0)))</f>
        <v>0</v>
      </c>
      <c r="J43" s="44">
        <f ca="1">IF(U43=0,0,IF(G43&gt;F43,3,IF(G43=F43,1,0)))</f>
        <v>3</v>
      </c>
      <c r="U43" s="44">
        <f ca="1">VLOOKUP(C43,Quicktipp!$B$3:$L$48,11,0)</f>
        <v>47</v>
      </c>
    </row>
    <row r="49" spans="2:21" x14ac:dyDescent="0.35">
      <c r="B49" s="44" t="s">
        <v>502</v>
      </c>
      <c r="C49" s="44" t="s">
        <v>506</v>
      </c>
      <c r="P49" s="115" t="str">
        <f ca="1">IF(P55=3,"nein","ja")</f>
        <v>ja</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480</v>
      </c>
      <c r="C51" s="44" t="str">
        <f>VLOOKUP(B51,'Gen-Tab_Quick'!$Q$3:$S$26,3,0)</f>
        <v>Slowakei</v>
      </c>
      <c r="F51" s="120">
        <f ca="1">SUMIF(D56:D58,C51,F56:F58)+SUMIF(E56:E58,C51,G56:G58)</f>
        <v>0</v>
      </c>
      <c r="G51" s="120">
        <f ca="1">SUMIF(D56:D58,C51,G56:G58)+SUMIF(E56:E58,C51,F56:F58)</f>
        <v>5</v>
      </c>
      <c r="H51" s="120">
        <f ca="1">F51-G51</f>
        <v>-5</v>
      </c>
      <c r="I51" s="120">
        <f ca="1">SUMIF(D56:D58,C51,I56:I58)+SUMIF(E56:E58,C51,J56:J58)</f>
        <v>1</v>
      </c>
      <c r="J51" s="121">
        <f ca="1">RANK(I51,I51:I53,0)</f>
        <v>2</v>
      </c>
      <c r="K51" s="120">
        <f ca="1">IF(AND(I51=I52,H51&gt;H52),I51+0.1,IF(AND(I51=I53,H51&gt;H53),I51+0.1,I51))</f>
        <v>1</v>
      </c>
      <c r="L51" s="120">
        <f ca="1">IF(AND(K51=K52,H51&gt;H52),K51+0.1,IF(AND(K51=K53,H51&gt;H53),K51+0.1,K51))</f>
        <v>1</v>
      </c>
      <c r="M51" s="121">
        <f ca="1">RANK(L51,L51:L53,0)</f>
        <v>2</v>
      </c>
      <c r="N51" s="120">
        <f ca="1">IF(AND(L51=L52,F51&gt;F52),L51+0.1,IF(AND(L51=L53,F51&gt;F53),L51+0.1,L51))</f>
        <v>1</v>
      </c>
      <c r="O51" s="120">
        <f ca="1">IF(AND(N51=N52,F51&gt;F52),N51+0.1,IF(AND(N51=N53,F51&gt;F53),N51+0.1,N51))</f>
        <v>1</v>
      </c>
      <c r="P51" s="121">
        <f ca="1">RANK(O51,O51:O53,0)</f>
        <v>3</v>
      </c>
      <c r="Q51" s="46">
        <f ca="1">IF(P$49="nein",0,0.072/P51)</f>
        <v>2.3999999999999997E-2</v>
      </c>
    </row>
    <row r="52" spans="2:21" x14ac:dyDescent="0.35">
      <c r="B52" s="119" t="s">
        <v>481</v>
      </c>
      <c r="C52" s="44" t="str">
        <f>VLOOKUP(B52,'Gen-Tab_Quick'!$Q$3:$S$26,3,0)</f>
        <v>Rumänien</v>
      </c>
      <c r="F52" s="120">
        <f ca="1">SUMIF(D56:D58,C52,F56:F58)+SUMIF(E56:E58,C52,G56:G58)</f>
        <v>1</v>
      </c>
      <c r="G52" s="120">
        <f ca="1">SUMIF(D56:D58,C52,G56:G58)+SUMIF(E56:E58,C52,F56:F58)</f>
        <v>6</v>
      </c>
      <c r="H52" s="120">
        <f ca="1">F52-G52</f>
        <v>-5</v>
      </c>
      <c r="I52" s="120">
        <f ca="1">SUMIF(D56:D58,C52,I56:I58)+SUMIF(E56:E58,C52,J56:J58)</f>
        <v>1</v>
      </c>
      <c r="J52" s="121">
        <f ca="1">RANK(I52,I51:I53,0)</f>
        <v>2</v>
      </c>
      <c r="K52" s="120">
        <f ca="1">IF(AND(I52=I53,H52&gt;H53),I52+0.1,IF(AND(I52=I51,H52&gt;H51),I52+0.1,I52))</f>
        <v>1</v>
      </c>
      <c r="L52" s="120">
        <f ca="1">IF(AND(K52=K53,H52&gt;H53),K52+0.1,IF(AND(K52=K51,H52&gt;H51),K52+0.1,K52))</f>
        <v>1</v>
      </c>
      <c r="M52" s="121">
        <f ca="1">RANK(L52,L51:L53,0)</f>
        <v>2</v>
      </c>
      <c r="N52" s="120">
        <f ca="1">IF(AND(L52=L53,F52&gt;F53),L52+0.1,IF(AND(L52=L51,F52&gt;F51),L52+0.1,L52))</f>
        <v>1.1000000000000001</v>
      </c>
      <c r="O52" s="120">
        <f ca="1">IF(AND(N52=N53,F52&gt;F53),N52+0.1,IF(AND(N52=N51,F52&gt;F51),N52+0.1,N52))</f>
        <v>1.1000000000000001</v>
      </c>
      <c r="P52" s="121">
        <f ca="1">RANK(O52,O51:O53,0)</f>
        <v>2</v>
      </c>
      <c r="Q52" s="46">
        <f ca="1">IF(P$49="nein",0,0.072/P52)</f>
        <v>3.5999999999999997E-2</v>
      </c>
    </row>
    <row r="53" spans="2:21" x14ac:dyDescent="0.35">
      <c r="B53" s="119" t="s">
        <v>482</v>
      </c>
      <c r="C53" s="44" t="str">
        <f>VLOOKUP(B53,'Gen-Tab_Quick'!$Q$3:$S$26,3,0)</f>
        <v>Ukraine</v>
      </c>
      <c r="F53" s="120">
        <f ca="1">SUMIF(D56:D58,C53,F56:F58)+SUMIF(E56:E58,C53,G56:G58)</f>
        <v>11</v>
      </c>
      <c r="G53" s="120">
        <f ca="1">SUMIF(D56:D58,C53,G56:G58)+SUMIF(E56:E58,C53,F56:F58)</f>
        <v>1</v>
      </c>
      <c r="H53" s="120">
        <f ca="1">F53-G53</f>
        <v>10</v>
      </c>
      <c r="I53" s="120">
        <f ca="1">SUMIF(D56:D58,C53,I56:I58)+SUMIF(E56:E58,C53,J56:J58)</f>
        <v>6</v>
      </c>
      <c r="J53" s="121">
        <f ca="1">RANK(I53,I51:I53,0)</f>
        <v>1</v>
      </c>
      <c r="K53" s="120">
        <f ca="1">IF(AND(I53=I51,H53&gt;H51),I53+0.1,IF(AND(I53=I52,H53&gt;H52),I53+0.1,I53))</f>
        <v>6</v>
      </c>
      <c r="L53" s="120">
        <f ca="1">IF(AND(K53=K52,H53&gt;H52),K53+0.1,IF(AND(K53=K51,H53&gt;H51),K53+0.1,K53))</f>
        <v>6</v>
      </c>
      <c r="M53" s="121">
        <f ca="1">RANK(L53,L51:L53,0)</f>
        <v>1</v>
      </c>
      <c r="N53" s="120">
        <f ca="1">IF(AND(L53=L51,F53&gt;F51),L53+0.1,IF(AND(L53=L52,F53&gt;F52),L53+0.1,L53))</f>
        <v>6</v>
      </c>
      <c r="O53" s="120">
        <f ca="1">IF(AND(N53=N52,F53&gt;F52),N53+0.1,IF(AND(N53=N51,F53&gt;F51),N53+0.1,N53))</f>
        <v>6</v>
      </c>
      <c r="P53" s="122">
        <f ca="1">RANK(O53,O51:O53,0)</f>
        <v>1</v>
      </c>
      <c r="Q53" s="46">
        <f ca="1">IF(P$49="nein",0,0.072/P53)</f>
        <v>7.1999999999999995E-2</v>
      </c>
    </row>
    <row r="54" spans="2:21" x14ac:dyDescent="0.35">
      <c r="B54" s="119" t="s">
        <v>479</v>
      </c>
      <c r="C54" s="44" t="str">
        <f>VLOOKUP(B54,'Gen-Tab_Quick'!$Q$3:$S$26,3,0)</f>
        <v>Belgien</v>
      </c>
      <c r="F54" s="120"/>
      <c r="G54" s="120"/>
      <c r="H54" s="120"/>
      <c r="I54" s="120"/>
      <c r="J54" s="121"/>
      <c r="K54" s="120"/>
      <c r="L54" s="120"/>
      <c r="M54" s="121"/>
      <c r="N54" s="120"/>
      <c r="O54" s="120"/>
      <c r="P54" s="121"/>
      <c r="Q54" s="46">
        <v>0</v>
      </c>
    </row>
    <row r="55" spans="2:21" x14ac:dyDescent="0.35">
      <c r="N55" s="120"/>
      <c r="P55" s="120">
        <f ca="1">SUM(P51:P53)</f>
        <v>6</v>
      </c>
    </row>
    <row r="56" spans="2:21" x14ac:dyDescent="0.35">
      <c r="B56" s="119" t="s">
        <v>496</v>
      </c>
      <c r="C56" s="46">
        <f>VLOOKUP(B56,'Gen-Tab_Quick'!$F$3:$G$38,2,0)</f>
        <v>34</v>
      </c>
      <c r="D56" s="44" t="str">
        <f>VLOOKUP(C56,'Gen-Tab_Quick'!$G$3:$I$55,2,0)</f>
        <v>Slowakei</v>
      </c>
      <c r="E56" s="44" t="str">
        <f>VLOOKUP(C56,'Gen-Tab_Quick'!$G$3:$I$55,3,0)</f>
        <v>Rumänien</v>
      </c>
      <c r="F56" s="44">
        <f ca="1">IF(U56=0,0,VLOOKUP(C56,Quicktipp!$B$2:$I$48,6,0))</f>
        <v>0</v>
      </c>
      <c r="G56" s="44">
        <f ca="1">IF(U56=0,0,VLOOKUP(C56,Quicktipp!$B$2:$I$48,8,0))</f>
        <v>0</v>
      </c>
      <c r="I56" s="44">
        <f ca="1">IF(U56=0,0,IF(F56&gt;G56,3,IF(F56=G56,1,0)))</f>
        <v>1</v>
      </c>
      <c r="J56" s="44">
        <f ca="1">IF(U56=0,0,IF(G56&gt;F56,3,IF(G56=F56,1,0)))</f>
        <v>1</v>
      </c>
      <c r="U56" s="44">
        <f ca="1">VLOOKUP(C56,Quicktipp!$B$3:$L$48,11,0)</f>
        <v>1</v>
      </c>
    </row>
    <row r="57" spans="2:21" x14ac:dyDescent="0.35">
      <c r="B57" s="119" t="s">
        <v>499</v>
      </c>
      <c r="C57" s="46">
        <f>VLOOKUP(B57,'Gen-Tab_Quick'!$F$3:$G$38,2,0)</f>
        <v>22</v>
      </c>
      <c r="D57" s="44" t="str">
        <f>VLOOKUP(C57,'Gen-Tab_Quick'!$G$3:$I$55,2,0)</f>
        <v>Slowakei</v>
      </c>
      <c r="E57" s="44" t="str">
        <f>VLOOKUP(C57,'Gen-Tab_Quick'!$G$3:$I$55,3,0)</f>
        <v>Ukraine</v>
      </c>
      <c r="F57" s="44">
        <f ca="1">IF(U57=0,0,VLOOKUP(C57,Quicktipp!$B$2:$I$48,6,0))</f>
        <v>0</v>
      </c>
      <c r="G57" s="44">
        <f ca="1">IF(U57=0,0,VLOOKUP(C57,Quicktipp!$B$2:$I$48,8,0))</f>
        <v>5</v>
      </c>
      <c r="I57" s="44">
        <f ca="1">IF(U57=0,0,IF(F57&gt;G57,3,IF(F57=G57,1,0)))</f>
        <v>0</v>
      </c>
      <c r="J57" s="44">
        <f ca="1">IF(U57=0,0,IF(G57&gt;F57,3,IF(G57=F57,1,0)))</f>
        <v>3</v>
      </c>
      <c r="U57" s="44">
        <f ca="1">VLOOKUP(C57,Quicktipp!$B$3:$L$48,11,0)</f>
        <v>35</v>
      </c>
    </row>
    <row r="58" spans="2:21" x14ac:dyDescent="0.35">
      <c r="B58" s="119" t="s">
        <v>501</v>
      </c>
      <c r="C58" s="46">
        <f>VLOOKUP(B58,'Gen-Tab_Quick'!$F$3:$G$38,2,0)</f>
        <v>10</v>
      </c>
      <c r="D58" s="44" t="str">
        <f>VLOOKUP(C58,'Gen-Tab_Quick'!$G$3:$I$55,2,0)</f>
        <v>Rumänien</v>
      </c>
      <c r="E58" s="44" t="str">
        <f>VLOOKUP(C58,'Gen-Tab_Quick'!$G$3:$I$55,3,0)</f>
        <v>Ukraine</v>
      </c>
      <c r="F58" s="44">
        <f ca="1">IF(U58=0,0,VLOOKUP(C58,Quicktipp!$B$2:$I$48,6,0))</f>
        <v>1</v>
      </c>
      <c r="G58" s="44">
        <f ca="1">IF(U58=0,0,VLOOKUP(C58,Quicktipp!$B$2:$I$48,8,0))</f>
        <v>6</v>
      </c>
      <c r="I58" s="44">
        <f ca="1">IF(U58=0,0,IF(F58&gt;G58,3,IF(F58=G58,1,0)))</f>
        <v>0</v>
      </c>
      <c r="J58" s="44">
        <f ca="1">IF(U58=0,0,IF(G58&gt;F58,3,IF(G58=F58,1,0)))</f>
        <v>3</v>
      </c>
      <c r="U58" s="44">
        <f ca="1">VLOOKUP(C58,Quicktipp!$B$3:$L$48,11,0)</f>
        <v>47</v>
      </c>
    </row>
    <row r="64" spans="2:21" x14ac:dyDescent="0.35">
      <c r="B64" s="44" t="s">
        <v>323</v>
      </c>
    </row>
    <row r="65" spans="2:21" x14ac:dyDescent="0.35">
      <c r="P65" s="115" t="str">
        <f ca="1">IF(SUM(P66:P69)=3,"ja","nein")</f>
        <v>nein</v>
      </c>
    </row>
    <row r="66" spans="2:21" x14ac:dyDescent="0.35">
      <c r="B66" s="119" t="s">
        <v>479</v>
      </c>
      <c r="C66" s="44" t="str">
        <f>VLOOKUP(B66,'Gen-Tab_Quick'!$Q$3:$S$26,3,0)</f>
        <v>Belgien</v>
      </c>
      <c r="F66" s="120">
        <f ca="1">SUMIF(D71,C66,F71)+SUMIF(E71,C66,G71)</f>
        <v>4</v>
      </c>
      <c r="P66" s="121">
        <f ca="1">RANK(F66,F66:F69,0)</f>
        <v>1</v>
      </c>
      <c r="Q66" s="46">
        <f ca="1">IF(AND(P65="ja",P66=1),0.0072,IF(AND(P65="ja",P66=2),0.0036,0))</f>
        <v>0</v>
      </c>
    </row>
    <row r="67" spans="2:21" x14ac:dyDescent="0.35">
      <c r="B67" s="119" t="s">
        <v>480</v>
      </c>
      <c r="C67" s="44" t="str">
        <f>VLOOKUP(B67,'Gen-Tab_Quick'!$Q$3:$S$26,3,0)</f>
        <v>Slowakei</v>
      </c>
      <c r="F67" s="120">
        <f ca="1">SUMIF(D71,C67,F71)+SUMIF(E71,C67,G71)</f>
        <v>4</v>
      </c>
      <c r="P67" s="121">
        <f ca="1">RANK(F67,F66:F69,0)</f>
        <v>1</v>
      </c>
      <c r="Q67" s="46">
        <f ca="1">IF(AND(P65="ja",P67=1),0.0072,IF(AND(P65="ja",P67=2),0.0036,0))</f>
        <v>0</v>
      </c>
    </row>
    <row r="68" spans="2:21" x14ac:dyDescent="0.35">
      <c r="B68" s="119" t="s">
        <v>481</v>
      </c>
      <c r="C68" s="44" t="str">
        <f>VLOOKUP(B68,'Gen-Tab_Quick'!$Q$3:$S$26,3,0)</f>
        <v>Rumänien</v>
      </c>
      <c r="Q68" s="46">
        <v>0</v>
      </c>
    </row>
    <row r="69" spans="2:21" x14ac:dyDescent="0.35">
      <c r="B69" s="119" t="s">
        <v>482</v>
      </c>
      <c r="C69" s="44" t="str">
        <f>VLOOKUP(B69,'Gen-Tab_Quick'!$Q$3:$S$26,3,0)</f>
        <v>Ukraine</v>
      </c>
      <c r="Q69" s="46">
        <v>0</v>
      </c>
    </row>
    <row r="70" spans="2:21" x14ac:dyDescent="0.35">
      <c r="B70" s="46"/>
    </row>
    <row r="71" spans="2:21" x14ac:dyDescent="0.35">
      <c r="B71" s="119" t="s">
        <v>494</v>
      </c>
      <c r="C71" s="46">
        <f>VLOOKUP(B71,'Gen-Tab_Quick'!$F$3:$G$38,2,0)</f>
        <v>9</v>
      </c>
      <c r="D71" s="44" t="str">
        <f>VLOOKUP(C71,'Gen-Tab_Quick'!$G$3:$I$55,2,0)</f>
        <v>Belgien</v>
      </c>
      <c r="E71" s="44" t="str">
        <f>VLOOKUP(C71,'Gen-Tab_Quick'!$G$3:$I$55,3,0)</f>
        <v>Slowakei</v>
      </c>
      <c r="F71" s="44">
        <f ca="1">IF(U71=0,0,VLOOKUP(C71,Quicktipp!$B$2:$I$48,6,0))</f>
        <v>4</v>
      </c>
      <c r="G71" s="44">
        <f ca="1">IF(U71=0,0,VLOOKUP(C71,Quicktipp!$B$2:$I$48,8,0))</f>
        <v>4</v>
      </c>
      <c r="R71" s="46"/>
      <c r="U71" s="44">
        <f ca="1">VLOOKUP(C71,Quicktipp!$B$3:$L$48,11,0)</f>
        <v>25</v>
      </c>
    </row>
    <row r="72" spans="2:21" x14ac:dyDescent="0.35">
      <c r="B72" s="46"/>
    </row>
    <row r="73" spans="2:21" x14ac:dyDescent="0.35">
      <c r="B73" s="46"/>
      <c r="P73" s="115" t="str">
        <f ca="1">IF(SUM(P74:P77)=3,"ja","nein")</f>
        <v>ja</v>
      </c>
    </row>
    <row r="74" spans="2:21" x14ac:dyDescent="0.35">
      <c r="B74" s="119" t="s">
        <v>479</v>
      </c>
      <c r="C74" s="44" t="str">
        <f>VLOOKUP(B74,'Gen-Tab_Quick'!$Q$3:$S$26,3,0)</f>
        <v>Belgien</v>
      </c>
      <c r="F74" s="120">
        <f ca="1">SUMIF(D79,C74,F79)+SUMIF(E79,C74,G79)</f>
        <v>4</v>
      </c>
      <c r="P74" s="121">
        <f ca="1">RANK(F74,F74:F77,0)</f>
        <v>1</v>
      </c>
      <c r="Q74" s="46">
        <f ca="1">IF(AND(P73="ja",P74=1),0.0072,IF(AND(P73="ja",P74=2),0.0036,0))</f>
        <v>7.1999999999999998E-3</v>
      </c>
    </row>
    <row r="75" spans="2:21" x14ac:dyDescent="0.35">
      <c r="B75" s="119" t="s">
        <v>480</v>
      </c>
      <c r="C75" s="44" t="str">
        <f>VLOOKUP(B75,'Gen-Tab_Quick'!$Q$3:$S$26,3,0)</f>
        <v>Slowakei</v>
      </c>
      <c r="Q75" s="46">
        <v>0</v>
      </c>
    </row>
    <row r="76" spans="2:21" x14ac:dyDescent="0.35">
      <c r="B76" s="119" t="s">
        <v>481</v>
      </c>
      <c r="C76" s="44" t="str">
        <f>VLOOKUP(B76,'Gen-Tab_Quick'!$Q$3:$S$26,3,0)</f>
        <v>Rumänien</v>
      </c>
      <c r="F76" s="120">
        <f ca="1">SUMIF(D79,C76,F79)+SUMIF(E79,C76,G79)</f>
        <v>2</v>
      </c>
      <c r="P76" s="121">
        <f ca="1">RANK(F76,F74:F77,0)</f>
        <v>2</v>
      </c>
      <c r="Q76" s="46">
        <f ca="1">IF(AND(P73="ja",P76=1),0.0072,IF(AND(P73="ja",P76=2),0.0036,0))</f>
        <v>3.5999999999999999E-3</v>
      </c>
    </row>
    <row r="77" spans="2:21" x14ac:dyDescent="0.35">
      <c r="B77" s="119" t="s">
        <v>482</v>
      </c>
      <c r="C77" s="44" t="str">
        <f>VLOOKUP(B77,'Gen-Tab_Quick'!$Q$3:$S$26,3,0)</f>
        <v>Ukraine</v>
      </c>
      <c r="Q77" s="46">
        <v>0</v>
      </c>
    </row>
    <row r="78" spans="2:21" x14ac:dyDescent="0.35">
      <c r="B78" s="46"/>
    </row>
    <row r="79" spans="2:21" x14ac:dyDescent="0.35">
      <c r="B79" s="119" t="s">
        <v>495</v>
      </c>
      <c r="C79" s="46">
        <f>VLOOKUP(B79,'Gen-Tab_Quick'!$F$3:$G$38,2,0)</f>
        <v>21</v>
      </c>
      <c r="D79" s="44" t="str">
        <f>VLOOKUP(C79,'Gen-Tab_Quick'!$G$3:$I$55,2,0)</f>
        <v>Belgien</v>
      </c>
      <c r="E79" s="44" t="str">
        <f>VLOOKUP(C79,'Gen-Tab_Quick'!$G$3:$I$55,3,0)</f>
        <v>Rumänien</v>
      </c>
      <c r="F79" s="44">
        <f ca="1">IF(U79=0,0,VLOOKUP(C79,Quicktipp!$B$2:$I$48,6,0))</f>
        <v>4</v>
      </c>
      <c r="G79" s="44">
        <f ca="1">IF(U79=0,0,VLOOKUP(C79,Quicktipp!$B$2:$I$48,8,0))</f>
        <v>2</v>
      </c>
      <c r="R79" s="46"/>
      <c r="U79" s="44">
        <f ca="1">VLOOKUP(C79,Quicktipp!$B$3:$L$48,11,0)</f>
        <v>19</v>
      </c>
    </row>
    <row r="80" spans="2:21" x14ac:dyDescent="0.35">
      <c r="B80" s="46"/>
    </row>
    <row r="81" spans="2:21" x14ac:dyDescent="0.35">
      <c r="B81" s="46"/>
      <c r="P81" s="115" t="str">
        <f ca="1">IF(SUM(P82:P85)=3,"ja","nein")</f>
        <v>ja</v>
      </c>
    </row>
    <row r="82" spans="2:21" x14ac:dyDescent="0.35">
      <c r="B82" s="119" t="s">
        <v>479</v>
      </c>
      <c r="C82" s="44" t="str">
        <f>VLOOKUP(B82,'Gen-Tab_Quick'!$Q$3:$S$26,3,0)</f>
        <v>Belgien</v>
      </c>
      <c r="F82" s="120">
        <f ca="1">SUMIF(D87,C82,F87)+SUMIF(E87,C82,G87)</f>
        <v>6</v>
      </c>
      <c r="P82" s="121">
        <f ca="1">RANK(F82,F82:F85,0)</f>
        <v>1</v>
      </c>
      <c r="Q82" s="46">
        <f ca="1">IF(AND(P81="ja",P82=1),0.0072,IF(AND(P81="ja",P82=2),0.0036,0))</f>
        <v>7.1999999999999998E-3</v>
      </c>
    </row>
    <row r="83" spans="2:21" x14ac:dyDescent="0.35">
      <c r="B83" s="119" t="s">
        <v>480</v>
      </c>
      <c r="C83" s="44" t="str">
        <f>VLOOKUP(B83,'Gen-Tab_Quick'!$Q$3:$S$26,3,0)</f>
        <v>Slowakei</v>
      </c>
      <c r="Q83" s="46">
        <v>0</v>
      </c>
    </row>
    <row r="84" spans="2:21" x14ac:dyDescent="0.35">
      <c r="B84" s="119" t="s">
        <v>481</v>
      </c>
      <c r="C84" s="44" t="str">
        <f>VLOOKUP(B84,'Gen-Tab_Quick'!$Q$3:$S$26,3,0)</f>
        <v>Rumänien</v>
      </c>
      <c r="Q84" s="46">
        <v>0</v>
      </c>
    </row>
    <row r="85" spans="2:21" x14ac:dyDescent="0.35">
      <c r="B85" s="119" t="s">
        <v>482</v>
      </c>
      <c r="C85" s="44" t="str">
        <f>VLOOKUP(B85,'Gen-Tab_Quick'!$Q$3:$S$26,3,0)</f>
        <v>Ukraine</v>
      </c>
      <c r="F85" s="120">
        <f ca="1">SUMIF(D87,C85,F87)+SUMIF(E87,C85,G87)</f>
        <v>0</v>
      </c>
      <c r="P85" s="121">
        <f ca="1">RANK(F85,F82:F85,0)</f>
        <v>2</v>
      </c>
      <c r="Q85" s="46">
        <f ca="1">IF(AND(P81="ja",P85=1),0.0072,IF(AND(P81="ja",P85=2),0.0036,0))</f>
        <v>3.5999999999999999E-3</v>
      </c>
    </row>
    <row r="86" spans="2:21" x14ac:dyDescent="0.35">
      <c r="B86" s="46"/>
    </row>
    <row r="87" spans="2:21" x14ac:dyDescent="0.35">
      <c r="B87" s="119" t="s">
        <v>498</v>
      </c>
      <c r="C87" s="46">
        <f>VLOOKUP(B87,'Gen-Tab_Quick'!$F$3:$G$38,2,0)</f>
        <v>33</v>
      </c>
      <c r="D87" s="44" t="str">
        <f>VLOOKUP(C87,'Gen-Tab_Quick'!$G$3:$I$55,2,0)</f>
        <v>Ukraine</v>
      </c>
      <c r="E87" s="44" t="str">
        <f>VLOOKUP(C87,'Gen-Tab_Quick'!$G$3:$I$55,3,0)</f>
        <v>Belgien</v>
      </c>
      <c r="F87" s="44">
        <f ca="1">IF(U87=0,0,VLOOKUP(C87,Quicktipp!$B$2:$I$48,6,0))</f>
        <v>0</v>
      </c>
      <c r="G87" s="44">
        <f ca="1">IF(U87=0,0,VLOOKUP(C87,Quicktipp!$B$2:$I$48,8,0))</f>
        <v>6</v>
      </c>
      <c r="R87" s="46"/>
      <c r="U87" s="44">
        <f ca="1">VLOOKUP(C87,Quicktipp!$B$3:$L$48,11,0)</f>
        <v>48</v>
      </c>
    </row>
    <row r="88" spans="2:21" x14ac:dyDescent="0.35">
      <c r="B88" s="46"/>
    </row>
    <row r="89" spans="2:21" x14ac:dyDescent="0.35">
      <c r="B89" s="46"/>
      <c r="P89" s="115" t="str">
        <f ca="1">IF(SUM(P90:P93)=3,"ja","nein")</f>
        <v>nein</v>
      </c>
    </row>
    <row r="90" spans="2:21" x14ac:dyDescent="0.35">
      <c r="B90" s="119" t="s">
        <v>479</v>
      </c>
      <c r="C90" s="44" t="str">
        <f>VLOOKUP(B90,'Gen-Tab_Quick'!$Q$3:$S$26,3,0)</f>
        <v>Belgien</v>
      </c>
      <c r="Q90" s="46">
        <v>0</v>
      </c>
    </row>
    <row r="91" spans="2:21" x14ac:dyDescent="0.35">
      <c r="B91" s="119" t="s">
        <v>480</v>
      </c>
      <c r="C91" s="44" t="str">
        <f>VLOOKUP(B91,'Gen-Tab_Quick'!$Q$3:$S$26,3,0)</f>
        <v>Slowakei</v>
      </c>
      <c r="F91" s="120">
        <f ca="1">SUMIF(D95,C91,F95)+SUMIF(E95,C91,G95)</f>
        <v>0</v>
      </c>
      <c r="P91" s="121">
        <f ca="1">RANK(F91,F90:F93,0)</f>
        <v>1</v>
      </c>
      <c r="Q91" s="46">
        <f ca="1">IF(AND(P89="ja",P91=1),0.0072,IF(AND(P89="ja",P91=2),0.0036,0))</f>
        <v>0</v>
      </c>
    </row>
    <row r="92" spans="2:21" x14ac:dyDescent="0.35">
      <c r="B92" s="119" t="s">
        <v>481</v>
      </c>
      <c r="C92" s="44" t="str">
        <f>VLOOKUP(B92,'Gen-Tab_Quick'!$Q$3:$S$26,3,0)</f>
        <v>Rumänien</v>
      </c>
      <c r="F92" s="120">
        <f ca="1">SUMIF(D95,C92,F95)+SUMIF(E95,C92,G95)</f>
        <v>0</v>
      </c>
      <c r="P92" s="121">
        <f ca="1">RANK(F92,F90:F93,0)</f>
        <v>1</v>
      </c>
      <c r="Q92" s="46">
        <f ca="1">IF(AND(P89="ja",P92=1),0.0072,IF(AND(P89="ja",P92=2),0.0036,0))</f>
        <v>0</v>
      </c>
    </row>
    <row r="93" spans="2:21" x14ac:dyDescent="0.35">
      <c r="B93" s="119" t="s">
        <v>482</v>
      </c>
      <c r="C93" s="44" t="str">
        <f>VLOOKUP(B93,'Gen-Tab_Quick'!$Q$3:$S$26,3,0)</f>
        <v>Ukraine</v>
      </c>
      <c r="Q93" s="46">
        <v>0</v>
      </c>
    </row>
    <row r="94" spans="2:21" x14ac:dyDescent="0.35">
      <c r="B94" s="46"/>
    </row>
    <row r="95" spans="2:21" x14ac:dyDescent="0.35">
      <c r="B95" s="119" t="s">
        <v>496</v>
      </c>
      <c r="C95" s="46">
        <f>VLOOKUP(B95,'Gen-Tab_Quick'!$F$3:$G$38,2,0)</f>
        <v>34</v>
      </c>
      <c r="D95" s="44" t="str">
        <f>VLOOKUP(C95,'Gen-Tab_Quick'!$G$3:$I$55,2,0)</f>
        <v>Slowakei</v>
      </c>
      <c r="E95" s="44" t="str">
        <f>VLOOKUP(C95,'Gen-Tab_Quick'!$G$3:$I$55,3,0)</f>
        <v>Rumänien</v>
      </c>
      <c r="F95" s="44">
        <f ca="1">IF(U95=0,0,VLOOKUP(C95,Quicktipp!$B$2:$I$48,6,0))</f>
        <v>0</v>
      </c>
      <c r="G95" s="44">
        <f ca="1">IF(U95=0,0,VLOOKUP(C95,Quicktipp!$B$2:$I$48,8,0))</f>
        <v>0</v>
      </c>
      <c r="R95" s="46"/>
      <c r="U95" s="44">
        <f ca="1">VLOOKUP(C95,Quicktipp!$B$3:$L$48,11,0)</f>
        <v>1</v>
      </c>
    </row>
    <row r="96" spans="2:21" x14ac:dyDescent="0.35">
      <c r="B96" s="46"/>
    </row>
    <row r="97" spans="2:21" x14ac:dyDescent="0.35">
      <c r="B97" s="46"/>
      <c r="P97" s="115" t="str">
        <f ca="1">IF(SUM(P98:P101)=3,"ja","nein")</f>
        <v>ja</v>
      </c>
    </row>
    <row r="98" spans="2:21" x14ac:dyDescent="0.35">
      <c r="B98" s="119" t="s">
        <v>479</v>
      </c>
      <c r="C98" s="44" t="str">
        <f>VLOOKUP(B98,'Gen-Tab_Quick'!$Q$3:$S$26,3,0)</f>
        <v>Belgien</v>
      </c>
      <c r="Q98" s="46">
        <v>0</v>
      </c>
    </row>
    <row r="99" spans="2:21" x14ac:dyDescent="0.35">
      <c r="B99" s="119" t="s">
        <v>480</v>
      </c>
      <c r="C99" s="44" t="str">
        <f>VLOOKUP(B99,'Gen-Tab_Quick'!$Q$3:$S$26,3,0)</f>
        <v>Slowakei</v>
      </c>
      <c r="F99" s="120">
        <f ca="1">SUMIF(D103,C99,F103)+SUMIF(E103,C99,G103)</f>
        <v>0</v>
      </c>
      <c r="P99" s="121">
        <f ca="1">RANK(F99,F98:F101,0)</f>
        <v>2</v>
      </c>
      <c r="Q99" s="46">
        <f ca="1">IF(AND(P97="ja",P99=1),0.0072,IF(AND(P97="ja",P99=2),0.0036,0))</f>
        <v>3.5999999999999999E-3</v>
      </c>
    </row>
    <row r="100" spans="2:21" x14ac:dyDescent="0.35">
      <c r="B100" s="119" t="s">
        <v>481</v>
      </c>
      <c r="C100" s="44" t="str">
        <f>VLOOKUP(B100,'Gen-Tab_Quick'!$Q$3:$S$26,3,0)</f>
        <v>Rumänien</v>
      </c>
      <c r="Q100" s="46">
        <v>0</v>
      </c>
    </row>
    <row r="101" spans="2:21" x14ac:dyDescent="0.35">
      <c r="B101" s="119" t="s">
        <v>482</v>
      </c>
      <c r="C101" s="44" t="str">
        <f>VLOOKUP(B101,'Gen-Tab_Quick'!$Q$3:$S$26,3,0)</f>
        <v>Ukraine</v>
      </c>
      <c r="F101" s="120">
        <f ca="1">SUMIF(D103,C101,F103)+SUMIF(E103,C101,G103)</f>
        <v>5</v>
      </c>
      <c r="P101" s="121">
        <f ca="1">RANK(F101,F98:F101,0)</f>
        <v>1</v>
      </c>
      <c r="Q101" s="46">
        <f ca="1">IF(AND(P97="ja",P101=1),0.0072,IF(AND(P97="ja",P101=2),0.0036,0))</f>
        <v>7.1999999999999998E-3</v>
      </c>
    </row>
    <row r="102" spans="2:21" x14ac:dyDescent="0.35">
      <c r="B102" s="46"/>
    </row>
    <row r="103" spans="2:21" x14ac:dyDescent="0.35">
      <c r="B103" s="119" t="s">
        <v>499</v>
      </c>
      <c r="C103" s="46">
        <f>VLOOKUP(B103,'Gen-Tab_Quick'!$F$3:$G$38,2,0)</f>
        <v>22</v>
      </c>
      <c r="D103" s="44" t="str">
        <f>VLOOKUP(C103,'Gen-Tab_Quick'!$G$3:$I$55,2,0)</f>
        <v>Slowakei</v>
      </c>
      <c r="E103" s="44" t="str">
        <f>VLOOKUP(C103,'Gen-Tab_Quick'!$G$3:$I$55,3,0)</f>
        <v>Ukraine</v>
      </c>
      <c r="F103" s="44">
        <f ca="1">IF(U103=0,0,VLOOKUP(C103,Quicktipp!$B$2:$I$48,6,0))</f>
        <v>0</v>
      </c>
      <c r="G103" s="44">
        <f ca="1">IF(U103=0,0,VLOOKUP(C103,Quicktipp!$B$2:$I$48,8,0))</f>
        <v>5</v>
      </c>
      <c r="R103" s="46"/>
      <c r="U103" s="44">
        <f ca="1">VLOOKUP(C103,Quicktipp!$B$3:$L$48,11,0)</f>
        <v>35</v>
      </c>
    </row>
    <row r="104" spans="2:21" x14ac:dyDescent="0.35">
      <c r="B104" s="46"/>
    </row>
    <row r="105" spans="2:21" x14ac:dyDescent="0.35">
      <c r="B105" s="46"/>
      <c r="P105" s="115" t="str">
        <f ca="1">IF(SUM(P106:P109)=3,"ja","nein")</f>
        <v>ja</v>
      </c>
    </row>
    <row r="106" spans="2:21" x14ac:dyDescent="0.35">
      <c r="B106" s="119" t="s">
        <v>479</v>
      </c>
      <c r="C106" s="44" t="str">
        <f>VLOOKUP(B106,'Gen-Tab_Quick'!$Q$3:$S$26,3,0)</f>
        <v>Belgien</v>
      </c>
      <c r="Q106" s="46">
        <v>0</v>
      </c>
    </row>
    <row r="107" spans="2:21" x14ac:dyDescent="0.35">
      <c r="B107" s="119" t="s">
        <v>480</v>
      </c>
      <c r="C107" s="44" t="str">
        <f>VLOOKUP(B107,'Gen-Tab_Quick'!$Q$3:$S$26,3,0)</f>
        <v>Slowakei</v>
      </c>
      <c r="Q107" s="46">
        <v>0</v>
      </c>
    </row>
    <row r="108" spans="2:21" x14ac:dyDescent="0.35">
      <c r="B108" s="119" t="s">
        <v>481</v>
      </c>
      <c r="C108" s="44" t="str">
        <f>VLOOKUP(B108,'Gen-Tab_Quick'!$Q$3:$S$26,3,0)</f>
        <v>Rumänien</v>
      </c>
      <c r="F108" s="120">
        <f ca="1">SUMIF(D111,C108,F111)+SUMIF(E111,C108,G111)</f>
        <v>1</v>
      </c>
      <c r="P108" s="121">
        <f ca="1">RANK(F108,F106:F109,0)</f>
        <v>2</v>
      </c>
      <c r="Q108" s="46">
        <f ca="1">IF(AND(P105="ja",P108=1),0.0072,IF(AND(P105="ja",P108=2),0.0036,0))</f>
        <v>3.5999999999999999E-3</v>
      </c>
    </row>
    <row r="109" spans="2:21" x14ac:dyDescent="0.35">
      <c r="B109" s="119" t="s">
        <v>482</v>
      </c>
      <c r="C109" s="44" t="str">
        <f>VLOOKUP(B109,'Gen-Tab_Quick'!$Q$3:$S$26,3,0)</f>
        <v>Ukraine</v>
      </c>
      <c r="F109" s="120">
        <f ca="1">SUMIF(D111,C109,F111)+SUMIF(E111,C109,G111)</f>
        <v>6</v>
      </c>
      <c r="P109" s="121">
        <f ca="1">RANK(F109,F106:F109,0)</f>
        <v>1</v>
      </c>
      <c r="Q109" s="46">
        <f ca="1">IF(AND(P105="ja",P109=1),0.0072,IF(AND(P105="ja",P109=2),0.0036,0))</f>
        <v>7.1999999999999998E-3</v>
      </c>
    </row>
    <row r="111" spans="2:21" x14ac:dyDescent="0.35">
      <c r="B111" s="119" t="s">
        <v>501</v>
      </c>
      <c r="C111" s="46">
        <f>VLOOKUP(B111,'Gen-Tab_Quick'!$F$3:$G$38,2,0)</f>
        <v>10</v>
      </c>
      <c r="D111" s="44" t="str">
        <f>VLOOKUP(C111,'Gen-Tab_Quick'!$G$3:$I$55,2,0)</f>
        <v>Rumänien</v>
      </c>
      <c r="E111" s="44" t="str">
        <f>VLOOKUP(C111,'Gen-Tab_Quick'!$G$3:$I$55,3,0)</f>
        <v>Ukraine</v>
      </c>
      <c r="F111" s="44">
        <f ca="1">IF(U111=0,0,VLOOKUP(C111,Quicktipp!$B$2:$I$48,6,0))</f>
        <v>1</v>
      </c>
      <c r="G111" s="44">
        <f ca="1">IF(U111=0,0,VLOOKUP(C111,Quicktipp!$B$2:$I$48,8,0))</f>
        <v>6</v>
      </c>
      <c r="R111" s="46"/>
      <c r="U111" s="44">
        <f ca="1">VLOOKUP(C111,Quicktipp!$B$3:$L$48,11,0)</f>
        <v>47</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479</v>
      </c>
      <c r="C120" s="125" t="str">
        <f>VLOOKUP(B120,'Gen-Tab_Quick'!$Q$3:$S$26,3,0)</f>
        <v>Belgien</v>
      </c>
      <c r="F120" s="44">
        <f ca="1">SUMIF(D$125:D$128,C120,F$125:F$128)+SUMIF(E$125:E$128,C120,G$125:G$128)</f>
        <v>8</v>
      </c>
      <c r="G120" s="44">
        <f ca="1">SUMIF(E$125:E$128,C120,F$125:F$128)+SUMIF(D$125:D$128,C120,G$125:G$128)</f>
        <v>6</v>
      </c>
      <c r="H120" s="44">
        <f ca="1">F120-G120</f>
        <v>2</v>
      </c>
      <c r="I120" s="44">
        <f ca="1">SUMIF(D$125:D$128,C120,I$125:I$128)+SUMIF(E$125:E$128,C120,J$125:J$128)</f>
        <v>4</v>
      </c>
      <c r="Q120" s="46">
        <f ca="1">IF(V128=0,0,VLOOKUP(C120,R$130:S$133,2,0))</f>
        <v>0</v>
      </c>
      <c r="R120" s="46"/>
      <c r="S120" s="46"/>
      <c r="U120" s="46"/>
      <c r="V120" s="46"/>
      <c r="W120" s="46"/>
    </row>
    <row r="121" spans="2:24" x14ac:dyDescent="0.35">
      <c r="B121" s="124" t="s">
        <v>480</v>
      </c>
      <c r="C121" s="125" t="str">
        <f>VLOOKUP(B121,'Gen-Tab_Quick'!$Q$3:$S$26,3,0)</f>
        <v>Slowakei</v>
      </c>
      <c r="F121" s="44">
        <f ca="1">SUMIF(D$125:D$128,C121,F$125:F$128)+SUMIF(E$125:E$128,C121,G$125:G$128)</f>
        <v>4</v>
      </c>
      <c r="G121" s="44">
        <f ca="1">SUMIF(E$125:E$128,C121,F$125:F$128)+SUMIF(D$125:D$128,C121,G$125:G$128)</f>
        <v>9</v>
      </c>
      <c r="H121" s="44">
        <f ca="1">F121-G121</f>
        <v>-5</v>
      </c>
      <c r="I121" s="44">
        <f ca="1">SUMIF(D$125:D$128,C121,I$125:I$128)+SUMIF(E$125:E$128,C121,J$125:J$128)</f>
        <v>1</v>
      </c>
      <c r="Q121" s="46">
        <f ca="1">IF(V128=0,0,VLOOKUP(C121,R$130:S$133,2,0))</f>
        <v>0</v>
      </c>
      <c r="R121" s="46"/>
      <c r="S121" s="46"/>
      <c r="U121" s="46"/>
      <c r="V121" s="46"/>
      <c r="W121" s="46"/>
    </row>
    <row r="122" spans="2:24" x14ac:dyDescent="0.35">
      <c r="B122" s="124" t="s">
        <v>481</v>
      </c>
      <c r="C122" s="125" t="str">
        <f>VLOOKUP(B122,'Gen-Tab_Quick'!$Q$3:$S$26,3,0)</f>
        <v>Rumänien</v>
      </c>
      <c r="F122" s="44">
        <f ca="1">SUMIF(D$125:D$128,C122,F$125:F$128)+SUMIF(E$125:E$128,C122,G$125:G$128)</f>
        <v>3</v>
      </c>
      <c r="G122" s="44">
        <f ca="1">SUMIF(E$125:E$128,C122,F$125:F$128)+SUMIF(D$125:D$128,C122,G$125:G$128)</f>
        <v>10</v>
      </c>
      <c r="H122" s="44">
        <f ca="1">F122-G122</f>
        <v>-7</v>
      </c>
      <c r="I122" s="44">
        <f ca="1">SUMIF(D$125:D$128,C122,I$125:I$128)+SUMIF(E$125:E$128,C122,J$125:J$128)</f>
        <v>0</v>
      </c>
      <c r="Q122" s="46">
        <f ca="1">IF(V128=0,0,VLOOKUP(C122,R$130:S$133,2,0))</f>
        <v>0</v>
      </c>
      <c r="R122" s="46"/>
      <c r="S122" s="46"/>
      <c r="U122" s="46"/>
      <c r="V122" s="46"/>
      <c r="W122" s="46"/>
    </row>
    <row r="123" spans="2:24" x14ac:dyDescent="0.35">
      <c r="B123" s="124" t="s">
        <v>482</v>
      </c>
      <c r="C123" s="125" t="str">
        <f>VLOOKUP(B123,'Gen-Tab_Quick'!$Q$3:$S$26,3,0)</f>
        <v>Ukraine</v>
      </c>
      <c r="F123" s="44">
        <f ca="1">SUMIF(D$125:D$128,C123,F$125:F$128)+SUMIF(E$125:E$128,C123,G$125:G$128)</f>
        <v>11</v>
      </c>
      <c r="G123" s="44">
        <f ca="1">SUMIF(E$125:E$128,C123,F$125:F$128)+SUMIF(D$125:D$128,C123,G$125:G$128)</f>
        <v>1</v>
      </c>
      <c r="H123" s="44">
        <f ca="1">F123-G123</f>
        <v>10</v>
      </c>
      <c r="I123" s="44">
        <f ca="1">SUMIF(D$125:D$128,C123,I$125:I$128)+SUMIF(E$125:E$128,C123,J$125:J$128)</f>
        <v>6</v>
      </c>
      <c r="Q123" s="46">
        <f ca="1">IF(V128=0,0,VLOOKUP(C123,R$130:S$133,2,0))</f>
        <v>0</v>
      </c>
      <c r="R123" s="46"/>
      <c r="S123" s="46"/>
      <c r="U123" s="46"/>
      <c r="V123" s="46"/>
      <c r="W123" s="46"/>
    </row>
    <row r="124" spans="2:24" x14ac:dyDescent="0.35">
      <c r="R124" s="46"/>
    </row>
    <row r="125" spans="2:24" x14ac:dyDescent="0.35">
      <c r="C125" s="124">
        <v>9</v>
      </c>
      <c r="D125" s="44" t="str">
        <f>VLOOKUP(C125,'Gen-Tab_Quick'!$G$3:$I$55,2,0)</f>
        <v>Belgien</v>
      </c>
      <c r="E125" s="44" t="str">
        <f>VLOOKUP(C125,'Gen-Tab_Quick'!$G$3:$I$55,3,0)</f>
        <v>Slowakei</v>
      </c>
      <c r="F125" s="44">
        <f ca="1">IF(U125=0,0,VLOOKUP(C125,Quicktipp!$B$2:$I$48,6,0))</f>
        <v>4</v>
      </c>
      <c r="G125" s="44">
        <f ca="1">IF(U125=0,0,VLOOKUP(C125,Quicktipp!$B$2:$I$48,8,0))</f>
        <v>4</v>
      </c>
      <c r="I125" s="44">
        <f ca="1">IF(U125=0,0,IF(F125&gt;G125,3,IF(F125=G125,1,0)))</f>
        <v>1</v>
      </c>
      <c r="J125" s="44">
        <f ca="1">IF(U125=0,0,IF(G125&gt;F125,3,IF(G125=F125,1,0)))</f>
        <v>1</v>
      </c>
      <c r="U125" s="44">
        <f ca="1">VLOOKUP(C125,Quicktipp!$B$3:$L$48,11,0)</f>
        <v>25</v>
      </c>
    </row>
    <row r="126" spans="2:24" x14ac:dyDescent="0.35">
      <c r="C126" s="124">
        <v>10</v>
      </c>
      <c r="D126" s="44" t="str">
        <f>VLOOKUP(C126,'Gen-Tab_Quick'!$G$3:$I$55,2,0)</f>
        <v>Rumänien</v>
      </c>
      <c r="E126" s="44" t="str">
        <f>VLOOKUP(C126,'Gen-Tab_Quick'!$G$3:$I$55,3,0)</f>
        <v>Ukraine</v>
      </c>
      <c r="F126" s="44">
        <f ca="1">IF(U126=0,0,VLOOKUP(C126,Quicktipp!$B$2:$I$48,6,0))</f>
        <v>1</v>
      </c>
      <c r="G126" s="44">
        <f ca="1">IF(U126=0,0,VLOOKUP(C126,Quicktipp!$B$2:$I$48,8,0))</f>
        <v>6</v>
      </c>
      <c r="I126" s="44">
        <f ca="1">IF(U126=0,0,IF(F126&gt;G126,3,IF(F126=G126,1,0)))</f>
        <v>0</v>
      </c>
      <c r="J126" s="44">
        <f ca="1">IF(U126=0,0,IF(G126&gt;F126,3,IF(G126=F126,1,0)))</f>
        <v>3</v>
      </c>
      <c r="U126" s="44">
        <f ca="1">VLOOKUP(C126,Quicktipp!$B$3:$L$48,11,0)</f>
        <v>47</v>
      </c>
    </row>
    <row r="127" spans="2:24" x14ac:dyDescent="0.35">
      <c r="C127" s="124">
        <v>21</v>
      </c>
      <c r="D127" s="44" t="str">
        <f>VLOOKUP(C127,'Gen-Tab_Quick'!$G$3:$I$55,2,0)</f>
        <v>Belgien</v>
      </c>
      <c r="E127" s="44" t="str">
        <f>VLOOKUP(C127,'Gen-Tab_Quick'!$G$3:$I$55,3,0)</f>
        <v>Rumänien</v>
      </c>
      <c r="F127" s="44">
        <f ca="1">IF(U127=0,0,VLOOKUP(C127,Quicktipp!$B$2:$I$48,6,0))</f>
        <v>4</v>
      </c>
      <c r="G127" s="44">
        <f ca="1">IF(U127=0,0,VLOOKUP(C127,Quicktipp!$B$2:$I$48,8,0))</f>
        <v>2</v>
      </c>
      <c r="I127" s="44">
        <f ca="1">IF(U127=0,0,IF(F127&gt;G127,3,IF(F127=G127,1,0)))</f>
        <v>3</v>
      </c>
      <c r="J127" s="44">
        <f ca="1">IF(U127=0,0,IF(G127&gt;F127,3,IF(G127=F127,1,0)))</f>
        <v>0</v>
      </c>
      <c r="U127" s="44">
        <f ca="1">VLOOKUP(C127,Quicktipp!$B$3:$L$48,11,0)</f>
        <v>19</v>
      </c>
    </row>
    <row r="128" spans="2:24" x14ac:dyDescent="0.35">
      <c r="C128" s="124">
        <v>22</v>
      </c>
      <c r="D128" s="44" t="str">
        <f>VLOOKUP(C128,'Gen-Tab_Quick'!$G$3:$I$55,2,0)</f>
        <v>Slowakei</v>
      </c>
      <c r="E128" s="44" t="str">
        <f>VLOOKUP(C128,'Gen-Tab_Quick'!$G$3:$I$55,3,0)</f>
        <v>Ukraine</v>
      </c>
      <c r="F128" s="44">
        <f ca="1">IF(U128=0,0,VLOOKUP(C128,Quicktipp!$B$2:$I$48,6,0))</f>
        <v>0</v>
      </c>
      <c r="G128" s="44">
        <f ca="1">IF(U128=0,0,VLOOKUP(C128,Quicktipp!$B$2:$I$48,8,0))</f>
        <v>5</v>
      </c>
      <c r="I128" s="44">
        <f ca="1">IF(U128=0,0,IF(F128&gt;G128,3,IF(F128=G128,1,0)))</f>
        <v>0</v>
      </c>
      <c r="J128" s="44">
        <f ca="1">IF(U128=0,0,IF(G128&gt;F128,3,IF(G128=F128,1,0)))</f>
        <v>3</v>
      </c>
      <c r="U128" s="44">
        <f ca="1">VLOOKUP(C128,Quicktipp!$B$3:$L$48,11,0)</f>
        <v>35</v>
      </c>
      <c r="V128" s="44">
        <f ca="1">IF(OR(U125=0,U126=0,U127=0,U128=0),0,1)</f>
        <v>1</v>
      </c>
    </row>
    <row r="130" spans="3:21" x14ac:dyDescent="0.35">
      <c r="C130" s="124">
        <v>33</v>
      </c>
      <c r="D130" s="44" t="str">
        <f>VLOOKUP(C130,'Gen-Tab_Quick'!$G$3:$I$55,2,0)</f>
        <v>Ukraine</v>
      </c>
      <c r="E130" s="44" t="str">
        <f>VLOOKUP(C130,'Gen-Tab_Quick'!$G$3:$I$55,3,0)</f>
        <v>Belgien</v>
      </c>
      <c r="F130" s="44">
        <f ca="1">IF(VLOOKUP(D130,$C$120:$I$123,7,0)=VLOOKUP(E130,$C$120:$I$123,7,0),1,0)</f>
        <v>0</v>
      </c>
      <c r="G130" s="44">
        <f ca="1">IF(VLOOKUP(D130,$C$120:$I$123,6,0)=VLOOKUP(E130,$C$120:$I$123,6,0),1,0)</f>
        <v>0</v>
      </c>
      <c r="H130" s="44">
        <f ca="1">IF(VLOOKUP(D130,$C$120:$I$123,4,0)=VLOOKUP(E130,$C$120:$I$123,4,0),1,0)</f>
        <v>0</v>
      </c>
      <c r="I130" s="44">
        <f ca="1">SUM(F130:H130)</f>
        <v>0</v>
      </c>
      <c r="J130" s="115" t="str">
        <f ca="1">IF(U130=0,"nein",IF(I130=3,"ja","nein"))</f>
        <v>nein</v>
      </c>
      <c r="K130" s="44">
        <f ca="1">IF(U130=0,0,VLOOKUP(C130,Quicktipp!$B$2:$I$48,6,0))</f>
        <v>0</v>
      </c>
      <c r="L130" s="44">
        <f ca="1">IF(U130=0,0,VLOOKUP(C130,Quicktipp!$B$2:$I$48,8,0))</f>
        <v>6</v>
      </c>
      <c r="M130" s="115" t="str">
        <f ca="1">IF(K130=L130,"ja","nein")</f>
        <v>nein</v>
      </c>
      <c r="N130" s="115" t="str">
        <f>IF(OR(VLOOKUP(D130,'Gruppen-Tabellen'!F63:J66,5,0)=VLOOKUP(D131,'Gruppen-Tabellen'!F63:J66,5,0),VLOOKUP(D130,'Gruppen-Tabellen'!F63:J66,5,0)=VLOOKUP(E131,'Gruppen-Tabellen'!F63:J66,5,0)),"nein","ja")</f>
        <v>nein</v>
      </c>
      <c r="P130" s="115" t="str">
        <f ca="1">IF(V128=0,"nein",IF(AND(J130="ja",M130="ja",N130="ja"),"ja","nein"))</f>
        <v>nein</v>
      </c>
      <c r="Q130" s="46">
        <f ca="1">IF(P130="ja",VLOOKUP(C130,Quicktipp!B$2:R$99,16,0),0)</f>
        <v>0</v>
      </c>
      <c r="R130" s="44" t="str">
        <f ca="1">IF(V128=0,0,IF(Q130=1,D130,IF(Q130=2,E130,D130)))</f>
        <v>Ukraine</v>
      </c>
      <c r="S130" s="44">
        <f ca="1">IF(AND(P130="ja",Q130&gt;0),0.72,IF(AND(P130="ja",Q130=0),"Fehler",0))</f>
        <v>0</v>
      </c>
      <c r="U130" s="44">
        <f ca="1">VLOOKUP(C130,Quicktipp!$B$3:$L$48,11,0)</f>
        <v>48</v>
      </c>
    </row>
    <row r="131" spans="3:21" x14ac:dyDescent="0.35">
      <c r="C131" s="124">
        <v>34</v>
      </c>
      <c r="D131" s="44" t="str">
        <f>VLOOKUP(C131,'Gen-Tab_Quick'!$G$3:$I$55,2,0)</f>
        <v>Slowakei</v>
      </c>
      <c r="E131" s="44" t="str">
        <f>VLOOKUP(C131,'Gen-Tab_Quick'!$G$3:$I$55,3,0)</f>
        <v>Rumänien</v>
      </c>
      <c r="F131" s="44">
        <f ca="1">IF(VLOOKUP(D131,$C$120:$I$123,7,0)=VLOOKUP(E131,$C$120:$I$123,7,0),1,0)</f>
        <v>0</v>
      </c>
      <c r="G131" s="44">
        <f ca="1">IF(VLOOKUP(D131,$C$120:$I$123,6,0)=VLOOKUP(E131,$C$120:$I$123,6,0),1,0)</f>
        <v>0</v>
      </c>
      <c r="H131" s="44">
        <f ca="1">IF(VLOOKUP(D131,$C$120:$I$123,4,0)=VLOOKUP(E131,$C$120:$I$123,4,0),1,0)</f>
        <v>0</v>
      </c>
      <c r="I131" s="44">
        <f ca="1">SUM(F131:H131)</f>
        <v>0</v>
      </c>
      <c r="J131" s="115" t="str">
        <f ca="1">IF(U131=0,"nein",IF(I131=3,"ja","nein"))</f>
        <v>nein</v>
      </c>
      <c r="K131" s="44">
        <f ca="1">IF(U131=0,0,VLOOKUP(C131,Quicktipp!$B$2:$I$48,6,0))</f>
        <v>0</v>
      </c>
      <c r="L131" s="44">
        <f ca="1">IF(U131=0,0,VLOOKUP(C131,Quicktipp!$B$2:$I$48,8,0))</f>
        <v>0</v>
      </c>
      <c r="M131" s="115" t="str">
        <f ca="1">IF(K131=L131,"ja","nein")</f>
        <v>ja</v>
      </c>
      <c r="N131" s="115" t="str">
        <f>IF(OR(VLOOKUP(D131,'Gruppen-Tabellen'!F63:J66,5,0)=VLOOKUP(D130,'Gruppen-Tabellen'!F63:J66,5,0),VLOOKUP(D131,'Gruppen-Tabellen'!F63:J66,5,0)=VLOOKUP(E130,'Gruppen-Tabellen'!F63:J66,5,0)),"nein","ja")</f>
        <v>nein</v>
      </c>
      <c r="P131" s="115" t="str">
        <f ca="1">IF(V128=0,"nein",IF(AND(J131="ja",M131="ja",N131="ja"),"ja","nein"))</f>
        <v>nein</v>
      </c>
      <c r="Q131" s="46">
        <f ca="1">IF(P131="ja",VLOOKUP(C131,Quicktipp!B$2:R$99,16,0),0)</f>
        <v>0</v>
      </c>
      <c r="R131" s="44" t="str">
        <f ca="1">IF(V128=0,0,IF(Q131=1,D131,IF(Q131=2,E131,D131)))</f>
        <v>Slowakei</v>
      </c>
      <c r="S131" s="44">
        <f ca="1">IF(AND(P131="ja",Q131&gt;0),0.72,IF(AND(P131="ja",Q131=0),"Fehler",0))</f>
        <v>0</v>
      </c>
      <c r="U131" s="44">
        <f ca="1">VLOOKUP(C131,Quicktipp!$B$3:$L$48,11,0)</f>
        <v>1</v>
      </c>
    </row>
    <row r="132" spans="3:21" x14ac:dyDescent="0.35">
      <c r="R132" s="44" t="str">
        <f ca="1">IF(V128=0,0,IF(R130=D130,E130,IF(R130=E130,D130,0)))</f>
        <v>Belgien</v>
      </c>
      <c r="S132" s="44">
        <f ca="1">IF(AND(P130="ja",Q130&gt;0),0.36,IF(AND(P130="ja",Q130=0),"Fehler",0))</f>
        <v>0</v>
      </c>
    </row>
    <row r="133" spans="3:21" x14ac:dyDescent="0.35">
      <c r="R133" s="44" t="str">
        <f ca="1">IF(V128=0,0,IF(R131=D131,E131,IF(R131=E131,D131,0)))</f>
        <v>Rumänien</v>
      </c>
      <c r="S133" s="44">
        <f ca="1">IF(AND(P131="ja",Q131&gt;0),0.36,IF(AND(P131="ja",Q131=0),"Fehler",0))</f>
        <v>0</v>
      </c>
    </row>
  </sheetData>
  <conditionalFormatting sqref="V119:X119">
    <cfRule type="expression" dxfId="2"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60"/>
  <dimension ref="B2:X133"/>
  <sheetViews>
    <sheetView topLeftCell="A52" workbookViewId="0">
      <selection activeCell="G103" sqref="G103"/>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477</v>
      </c>
    </row>
    <row r="4" spans="2:21" x14ac:dyDescent="0.35">
      <c r="B4" s="44" t="s">
        <v>507</v>
      </c>
      <c r="C4" s="44" t="s">
        <v>518</v>
      </c>
      <c r="P4" s="115" t="str">
        <f>IF(P10=3,"nein","ja")</f>
        <v>nein</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483</v>
      </c>
      <c r="C6" s="44" t="str">
        <f>VLOOKUP(B6,'Gen-Tab'!$Q$3:$S$26,3,0)</f>
        <v>Türkei</v>
      </c>
      <c r="F6" s="120">
        <f>SUMIF(D11:D13,C6,F11:F13)+SUMIF(E11:E13,C6,G11:G13)</f>
        <v>0</v>
      </c>
      <c r="G6" s="120">
        <f>SUMIF(D11:D13,C6,G11:G13)+SUMIF(E11:E13,C6,F11:F13)</f>
        <v>0</v>
      </c>
      <c r="H6" s="120">
        <f>F6-G6</f>
        <v>0</v>
      </c>
      <c r="I6" s="120">
        <f>SUMIF(D11:D13,C6,I11:I13)+SUMIF(E11:E13,C6,J11:J13)</f>
        <v>0</v>
      </c>
      <c r="J6" s="121">
        <f>RANK(I6,I6:I8,0)</f>
        <v>1</v>
      </c>
      <c r="K6" s="120">
        <f>IF(AND(I6=I7,H6&gt;H7),I6+0.1,IF(AND(I6=I8,H6&gt;H8),I6+0.1,I6))</f>
        <v>0</v>
      </c>
      <c r="L6" s="120">
        <f>IF(AND(K6=K7,H6&gt;H7),K6+0.1,IF(AND(K6=K8,H6&gt;H8),K6+0.1,K6))</f>
        <v>0</v>
      </c>
      <c r="M6" s="121">
        <f>RANK(L6,L6:L8,0)</f>
        <v>1</v>
      </c>
      <c r="N6" s="120">
        <f>IF(AND(L6=L7,F6&gt;F7),L6+0.1,IF(AND(L6=L8,F6&gt;F8),L6+0.1,L6))</f>
        <v>0</v>
      </c>
      <c r="O6" s="120">
        <f>IF(AND(N6=N7,F6&gt;F7),N6+0.1,IF(AND(N6=N8,F6&gt;F8),N6+0.1,N6))</f>
        <v>0</v>
      </c>
      <c r="P6" s="121">
        <f>RANK(O6,O6:O8,0)</f>
        <v>1</v>
      </c>
      <c r="Q6" s="46">
        <f>IF(P$4="nein",0,0.072/P6)</f>
        <v>0</v>
      </c>
      <c r="T6" s="116"/>
    </row>
    <row r="7" spans="2:21" x14ac:dyDescent="0.35">
      <c r="B7" s="119" t="s">
        <v>484</v>
      </c>
      <c r="C7" s="44" t="str">
        <f>VLOOKUP(B7,'Gen-Tab'!$Q$3:$S$26,3,0)</f>
        <v>Georgien</v>
      </c>
      <c r="F7" s="120">
        <f>SUMIF(D11:D13,C7,F11:F13)+SUMIF(E11:E13,C7,G11:G13)</f>
        <v>0</v>
      </c>
      <c r="G7" s="120">
        <f>SUMIF(D11:D13,C7,G11:G13)+SUMIF(E11:E13,C7,F11:F13)</f>
        <v>0</v>
      </c>
      <c r="H7" s="120">
        <f>F7-G7</f>
        <v>0</v>
      </c>
      <c r="I7" s="120">
        <f>SUMIF(D11:D13,C7,I11:I13)+SUMIF(E11:E13,C7,J11:J13)</f>
        <v>0</v>
      </c>
      <c r="J7" s="121">
        <f>RANK(I7,I6:I8,0)</f>
        <v>1</v>
      </c>
      <c r="K7" s="120">
        <f>IF(AND(I7=I8,H7&gt;H8),I7+0.1,IF(AND(I7=I6,H7&gt;H6),I7+0.1,I7))</f>
        <v>0</v>
      </c>
      <c r="L7" s="120">
        <f>IF(AND(K7=K8,H7&gt;H8),K7+0.1,IF(AND(K7=K6,H7&gt;H6),K7+0.1,K7))</f>
        <v>0</v>
      </c>
      <c r="M7" s="121">
        <f>RANK(L7,L6:L8,0)</f>
        <v>1</v>
      </c>
      <c r="N7" s="120">
        <f>IF(AND(L7=L8,F7&gt;F8),L7+0.1,IF(AND(L7=L6,F7&gt;F6),L7+0.1,L7))</f>
        <v>0</v>
      </c>
      <c r="O7" s="120">
        <f>IF(AND(N7=N8,F7&gt;F8),N7+0.1,IF(AND(N7=N6,F7&gt;F6),N7+0.1,N7))</f>
        <v>0</v>
      </c>
      <c r="P7" s="121">
        <f>RANK(O7,O6:O8,0)</f>
        <v>1</v>
      </c>
      <c r="Q7" s="46">
        <f>IF(P$4="nein",0,0.072/P7)</f>
        <v>0</v>
      </c>
    </row>
    <row r="8" spans="2:21" x14ac:dyDescent="0.35">
      <c r="B8" s="119" t="s">
        <v>485</v>
      </c>
      <c r="C8" s="44" t="str">
        <f>VLOOKUP(B8,'Gen-Tab'!$Q$3:$S$26,3,0)</f>
        <v>Portugal</v>
      </c>
      <c r="F8" s="120">
        <f>SUMIF(D11:D13,C8,F11:F13)+SUMIF(E11:E13,C8,G11:G13)</f>
        <v>0</v>
      </c>
      <c r="G8" s="120">
        <f>SUMIF(D11:D13,C8,G11:G13)+SUMIF(E11:E13,C8,F11:F13)</f>
        <v>0</v>
      </c>
      <c r="H8" s="120">
        <f>F8-G8</f>
        <v>0</v>
      </c>
      <c r="I8" s="120">
        <f>SUMIF(D11:D13,C8,I11:I13)+SUMIF(E11:E13,C8,J11:J13)</f>
        <v>0</v>
      </c>
      <c r="J8" s="121">
        <f>RANK(I8,I6:I8,0)</f>
        <v>1</v>
      </c>
      <c r="K8" s="120">
        <f>IF(AND(I8=I6,H8&gt;H6),I8+0.1,IF(AND(I8=I7,H8&gt;H7),I8+0.1,I8))</f>
        <v>0</v>
      </c>
      <c r="L8" s="120">
        <f>IF(AND(K8=K7,H8&gt;H7),K8+0.1,IF(AND(K8=K6,H8&gt;H6),K8+0.1,K8))</f>
        <v>0</v>
      </c>
      <c r="M8" s="121">
        <f>RANK(L8,L6:L8,0)</f>
        <v>1</v>
      </c>
      <c r="N8" s="120">
        <f>IF(AND(L8=L6,F8&gt;F6),L8+0.1,IF(AND(L8=L7,F8&gt;F7),L8+0.1,L8))</f>
        <v>0</v>
      </c>
      <c r="O8" s="120">
        <f>IF(AND(N8=N7,F8&gt;F7),N8+0.1,IF(AND(N8=N6,F8&gt;F6),N8+0.1,N8))</f>
        <v>0</v>
      </c>
      <c r="P8" s="122">
        <f>RANK(O8,O6:O8,0)</f>
        <v>1</v>
      </c>
      <c r="Q8" s="46">
        <f>IF(P$4="nein",0,0.072/P8)</f>
        <v>0</v>
      </c>
    </row>
    <row r="9" spans="2:21" x14ac:dyDescent="0.35">
      <c r="B9" s="119" t="s">
        <v>486</v>
      </c>
      <c r="C9" s="44" t="str">
        <f>VLOOKUP(B9,'Gen-Tab'!$Q$3:$S$26,3,0)</f>
        <v>Tschechien</v>
      </c>
      <c r="F9" s="120"/>
      <c r="G9" s="120"/>
      <c r="H9" s="120"/>
      <c r="I9" s="120"/>
      <c r="J9" s="121"/>
      <c r="K9" s="120"/>
      <c r="L9" s="120"/>
      <c r="M9" s="121"/>
      <c r="N9" s="120"/>
      <c r="O9" s="120"/>
      <c r="P9" s="121"/>
      <c r="Q9" s="46">
        <v>0</v>
      </c>
    </row>
    <row r="10" spans="2:21" x14ac:dyDescent="0.35">
      <c r="P10" s="120">
        <f>SUM(P6:P8)</f>
        <v>3</v>
      </c>
    </row>
    <row r="11" spans="2:21" x14ac:dyDescent="0.35">
      <c r="B11" s="119" t="s">
        <v>508</v>
      </c>
      <c r="C11" s="46">
        <f>VLOOKUP(B11,'Gen-Tab'!$F$3:$G$38,2,0)</f>
        <v>11</v>
      </c>
      <c r="D11" s="44" t="str">
        <f>VLOOKUP(C11,'Gen-Tab'!$G$3:$I$55,2,0)</f>
        <v>Türkei</v>
      </c>
      <c r="E11" s="44" t="str">
        <f>VLOOKUP(C11,'Gen-Tab'!$G$3:$I$55,3,0)</f>
        <v>Georgien</v>
      </c>
      <c r="F11" s="44">
        <f>IF(U11=0,0,VLOOKUP(C11,'Tipp-Formular'!$B$2:$I$48,6,0))</f>
        <v>0</v>
      </c>
      <c r="G11" s="44">
        <f>IF(U11=0,0,VLOOKUP(C11,'Tipp-Formular'!$B$2:$I$48,8,0))</f>
        <v>0</v>
      </c>
      <c r="I11" s="44">
        <f>IF(U11=0,0,IF(F11&gt;G11,3,IF(F11=G11,1,0)))</f>
        <v>0</v>
      </c>
      <c r="J11" s="44">
        <f>IF(U11=0,0,IF(G11&gt;F11,3,IF(G11=F11,1,0)))</f>
        <v>0</v>
      </c>
      <c r="U11" s="44">
        <f>VLOOKUP(C11,'Tipp-Formular'!$B$3:$L$48,11,0)</f>
        <v>0</v>
      </c>
    </row>
    <row r="12" spans="2:21" x14ac:dyDescent="0.35">
      <c r="B12" s="119" t="s">
        <v>509</v>
      </c>
      <c r="C12" s="46">
        <f>VLOOKUP(B12,'Gen-Tab'!$F$3:$G$38,2,0)</f>
        <v>23</v>
      </c>
      <c r="D12" s="44" t="str">
        <f>VLOOKUP(C12,'Gen-Tab'!$G$3:$I$55,2,0)</f>
        <v>Türkei</v>
      </c>
      <c r="E12" s="44" t="str">
        <f>VLOOKUP(C12,'Gen-Tab'!$G$3:$I$55,3,0)</f>
        <v>Portugal</v>
      </c>
      <c r="F12" s="44">
        <f>IF(U12=0,0,VLOOKUP(C12,'Tipp-Formular'!$B$2:$I$48,6,0))</f>
        <v>0</v>
      </c>
      <c r="G12" s="44">
        <f>IF(U12=0,0,VLOOKUP(C12,'Tipp-Formular'!$B$2:$I$48,8,0))</f>
        <v>0</v>
      </c>
      <c r="I12" s="44">
        <f>IF(U12=0,0,IF(F12&gt;G12,3,IF(F12=G12,1,0)))</f>
        <v>0</v>
      </c>
      <c r="J12" s="44">
        <f>IF(U12=0,0,IF(G12&gt;F12,3,IF(G12=F12,1,0)))</f>
        <v>0</v>
      </c>
      <c r="U12" s="44">
        <f>VLOOKUP(C12,'Tipp-Formular'!$B$3:$L$48,11,0)</f>
        <v>0</v>
      </c>
    </row>
    <row r="13" spans="2:21" x14ac:dyDescent="0.35">
      <c r="B13" s="119" t="s">
        <v>510</v>
      </c>
      <c r="C13" s="46">
        <f>VLOOKUP(B13,'Gen-Tab'!$F$3:$G$38,2,0)</f>
        <v>35</v>
      </c>
      <c r="D13" s="44" t="str">
        <f>VLOOKUP(C13,'Gen-Tab'!$G$3:$I$55,2,0)</f>
        <v>Georgien</v>
      </c>
      <c r="E13" s="44" t="str">
        <f>VLOOKUP(C13,'Gen-Tab'!$G$3:$I$55,3,0)</f>
        <v>Portugal</v>
      </c>
      <c r="F13" s="44">
        <f>IF(U13=0,0,VLOOKUP(C13,'Tipp-Formular'!$B$2:$I$48,6,0))</f>
        <v>0</v>
      </c>
      <c r="G13" s="44">
        <f>IF(U13=0,0,VLOOKUP(C13,'Tipp-Formular'!$B$2:$I$48,8,0))</f>
        <v>0</v>
      </c>
      <c r="I13" s="44">
        <f>IF(U13=0,0,IF(F13&gt;G13,3,IF(F13=G13,1,0)))</f>
        <v>0</v>
      </c>
      <c r="J13" s="44">
        <f>IF(U13=0,0,IF(G13&gt;F13,3,IF(G13=F13,1,0)))</f>
        <v>0</v>
      </c>
      <c r="U13" s="44">
        <f>VLOOKUP(C13,'Tipp-Formular'!$B$3:$L$48,11,0)</f>
        <v>0</v>
      </c>
    </row>
    <row r="19" spans="2:21" x14ac:dyDescent="0.35">
      <c r="B19" s="44" t="s">
        <v>511</v>
      </c>
      <c r="C19" s="44" t="s">
        <v>519</v>
      </c>
      <c r="P19" s="115" t="str">
        <f>IF(P25=3,"nein","ja")</f>
        <v>nein</v>
      </c>
      <c r="R19" s="46"/>
      <c r="S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483</v>
      </c>
      <c r="C21" s="44" t="str">
        <f>VLOOKUP(B21,'Gen-Tab'!$Q$3:$S$26,3,0)</f>
        <v>Türkei</v>
      </c>
      <c r="F21" s="120">
        <f>SUMIF(D26:D28,C21,F26:F28)+SUMIF(E26:E28,C21,G26:G28)</f>
        <v>0</v>
      </c>
      <c r="G21" s="120">
        <f>SUMIF(D26:D28,C21,G26:G28)+SUMIF(E26:E28,C21,F26:F28)</f>
        <v>0</v>
      </c>
      <c r="H21" s="120">
        <f>F21-G21</f>
        <v>0</v>
      </c>
      <c r="I21" s="120">
        <f>SUMIF(D26:D28,C21,I26:I28)+SUMIF(E26:E28,C21,J26:J28)</f>
        <v>0</v>
      </c>
      <c r="J21" s="121">
        <f>RANK(I21,I21:I23,0)</f>
        <v>1</v>
      </c>
      <c r="K21" s="120">
        <f>IF(AND(I21=I22,H21&gt;H22),I21+0.1,IF(AND(I21=I23,H21&gt;H23),I21+0.1,I21))</f>
        <v>0</v>
      </c>
      <c r="L21" s="120">
        <f>IF(AND(K21=K22,H21&gt;H22),K21+0.1,IF(AND(K21=K23,H21&gt;H23),K21+0.1,K21))</f>
        <v>0</v>
      </c>
      <c r="M21" s="121">
        <f>RANK(L21,L21:L23,0)</f>
        <v>1</v>
      </c>
      <c r="N21" s="120">
        <f>IF(AND(L21=L22,F21&gt;F22),L21+0.1,IF(AND(L21=L23,F21&gt;F23),L21+0.1,L21))</f>
        <v>0</v>
      </c>
      <c r="O21" s="120">
        <f>IF(AND(N21=N22,F21&gt;F22),N21+0.1,IF(AND(N21=N23,F21&gt;F23),N21+0.1,N21))</f>
        <v>0</v>
      </c>
      <c r="P21" s="121">
        <f>RANK(O21,O21:O23,0)</f>
        <v>1</v>
      </c>
      <c r="Q21" s="46">
        <f>IF(P$19="nein",0,0.072/P21)</f>
        <v>0</v>
      </c>
    </row>
    <row r="22" spans="2:21" x14ac:dyDescent="0.35">
      <c r="B22" s="119" t="s">
        <v>484</v>
      </c>
      <c r="C22" s="44" t="str">
        <f>VLOOKUP(B22,'Gen-Tab'!$Q$3:$S$26,3,0)</f>
        <v>Georgien</v>
      </c>
      <c r="F22" s="120">
        <f>SUMIF(D26:D28,C22,F26:F28)+SUMIF(E26:E28,C22,G26:G28)</f>
        <v>0</v>
      </c>
      <c r="G22" s="120">
        <f>SUMIF(D26:D28,C22,G26:G28)+SUMIF(E26:E28,C22,F26:F28)</f>
        <v>0</v>
      </c>
      <c r="H22" s="120">
        <f>F22-G22</f>
        <v>0</v>
      </c>
      <c r="I22" s="120">
        <f>SUMIF(D26:D28,C22,I26:I28)+SUMIF(E26:E28,C22,J26:J28)</f>
        <v>0</v>
      </c>
      <c r="J22" s="121">
        <f>RANK(I22,I21:I23,0)</f>
        <v>1</v>
      </c>
      <c r="K22" s="120">
        <f>IF(AND(I22=I23,H22&gt;H23),I22+0.1,IF(AND(I22=I21,H22&gt;H21),I22+0.1,I22))</f>
        <v>0</v>
      </c>
      <c r="L22" s="120">
        <f>IF(AND(K22=K23,H22&gt;H23),K22+0.1,IF(AND(K22=K21,H22&gt;H21),K22+0.1,K22))</f>
        <v>0</v>
      </c>
      <c r="M22" s="121">
        <f>RANK(L22,L21:L23,0)</f>
        <v>1</v>
      </c>
      <c r="N22" s="120">
        <f>IF(AND(L22=L23,F22&gt;F23),L22+0.1,IF(AND(L22=L21,F22&gt;F21),L22+0.1,L22))</f>
        <v>0</v>
      </c>
      <c r="O22" s="120">
        <f>IF(AND(N22=N23,F22&gt;F23),N22+0.1,IF(AND(N22=N21,F22&gt;F21),N22+0.1,N22))</f>
        <v>0</v>
      </c>
      <c r="P22" s="121">
        <f>RANK(O22,O21:O23,0)</f>
        <v>1</v>
      </c>
      <c r="Q22" s="46">
        <f>IF(P$19="nein",0,0.072/P22)</f>
        <v>0</v>
      </c>
    </row>
    <row r="23" spans="2:21" x14ac:dyDescent="0.35">
      <c r="B23" s="119" t="s">
        <v>486</v>
      </c>
      <c r="C23" s="44" t="str">
        <f>VLOOKUP(B23,'Gen-Tab'!$Q$3:$S$26,3,0)</f>
        <v>Tschechien</v>
      </c>
      <c r="F23" s="120">
        <f>SUMIF(D26:D28,C23,F26:F28)+SUMIF(E26:E28,C23,G26:G28)</f>
        <v>0</v>
      </c>
      <c r="G23" s="120">
        <f>SUMIF(D26:D28,C23,G26:G28)+SUMIF(E26:E28,C23,F26:F28)</f>
        <v>0</v>
      </c>
      <c r="H23" s="120">
        <f>F23-G23</f>
        <v>0</v>
      </c>
      <c r="I23" s="120">
        <f>SUMIF(D26:D28,C23,I26:I28)+SUMIF(E26:E28,C23,J26:J28)</f>
        <v>0</v>
      </c>
      <c r="J23" s="121">
        <f>RANK(I23,I21:I23,0)</f>
        <v>1</v>
      </c>
      <c r="K23" s="120">
        <f>IF(AND(I23=I21,H23&gt;H21),I23+0.1,IF(AND(I23=I22,H23&gt;H22),I23+0.1,I23))</f>
        <v>0</v>
      </c>
      <c r="L23" s="120">
        <f>IF(AND(K23=K22,H23&gt;H22),K23+0.1,IF(AND(K23=K21,H23&gt;H21),K23+0.1,K23))</f>
        <v>0</v>
      </c>
      <c r="M23" s="121">
        <f>RANK(L23,L21:L23,0)</f>
        <v>1</v>
      </c>
      <c r="N23" s="120">
        <f>IF(AND(L23=L21,F23&gt;F21),L23+0.1,IF(AND(L23=L22,F23&gt;F22),L23+0.1,L23))</f>
        <v>0</v>
      </c>
      <c r="O23" s="120">
        <f>IF(AND(N23=N22,F23&gt;F22),N23+0.1,IF(AND(N23=N21,F23&gt;F21),N23+0.1,N23))</f>
        <v>0</v>
      </c>
      <c r="P23" s="122">
        <f>RANK(O23,O21:O23,0)</f>
        <v>1</v>
      </c>
      <c r="Q23" s="46">
        <f>IF(P$19="nein",0,0.072/P23)</f>
        <v>0</v>
      </c>
    </row>
    <row r="24" spans="2:21" x14ac:dyDescent="0.35">
      <c r="B24" s="119" t="s">
        <v>485</v>
      </c>
      <c r="C24" s="44" t="str">
        <f>VLOOKUP(B24,'Gen-Tab'!$Q$3:$S$26,3,0)</f>
        <v>Portugal</v>
      </c>
      <c r="F24" s="120"/>
      <c r="G24" s="120"/>
      <c r="H24" s="120"/>
      <c r="I24" s="120"/>
      <c r="J24" s="121"/>
      <c r="K24" s="120"/>
      <c r="L24" s="120"/>
      <c r="M24" s="121"/>
      <c r="N24" s="120"/>
      <c r="O24" s="120"/>
      <c r="P24" s="121"/>
      <c r="Q24" s="46">
        <v>0</v>
      </c>
    </row>
    <row r="25" spans="2:21" x14ac:dyDescent="0.35">
      <c r="P25" s="120">
        <f>SUM(P21:P23)</f>
        <v>3</v>
      </c>
    </row>
    <row r="26" spans="2:21" x14ac:dyDescent="0.35">
      <c r="B26" s="119" t="s">
        <v>508</v>
      </c>
      <c r="C26" s="46">
        <f>VLOOKUP(B26,'Gen-Tab'!$F$3:$G$38,2,0)</f>
        <v>11</v>
      </c>
      <c r="D26" s="44" t="str">
        <f>VLOOKUP(C26,'Gen-Tab'!$G$3:$I$55,2,0)</f>
        <v>Türkei</v>
      </c>
      <c r="E26" s="44" t="str">
        <f>VLOOKUP(C26,'Gen-Tab'!$G$3:$I$55,3,0)</f>
        <v>Georgien</v>
      </c>
      <c r="F26" s="44">
        <f>IF(U26=0,0,VLOOKUP(C26,'Tipp-Formular'!$B$2:$I$48,6,0))</f>
        <v>0</v>
      </c>
      <c r="G26" s="44">
        <f>IF(U26=0,0,VLOOKUP(C26,'Tipp-Formular'!$B$2:$I$48,8,0))</f>
        <v>0</v>
      </c>
      <c r="I26" s="44">
        <f>IF(U26=0,0,IF(F26&gt;G26,3,IF(F26=G26,1,0)))</f>
        <v>0</v>
      </c>
      <c r="J26" s="44">
        <f>IF(U26=0,0,IF(G26&gt;F26,3,IF(G26=F26,1,0)))</f>
        <v>0</v>
      </c>
      <c r="U26" s="44">
        <f>VLOOKUP(C26,'Tipp-Formular'!$B$3:$L$48,11,0)</f>
        <v>0</v>
      </c>
    </row>
    <row r="27" spans="2:21" x14ac:dyDescent="0.35">
      <c r="B27" s="119" t="s">
        <v>512</v>
      </c>
      <c r="C27" s="46">
        <f>VLOOKUP(B27,'Gen-Tab'!$F$3:$G$38,2,0)</f>
        <v>36</v>
      </c>
      <c r="D27" s="44" t="str">
        <f>VLOOKUP(C27,'Gen-Tab'!$G$3:$I$55,2,0)</f>
        <v>Tschechien</v>
      </c>
      <c r="E27" s="44" t="str">
        <f>VLOOKUP(C27,'Gen-Tab'!$G$3:$I$55,3,0)</f>
        <v>Türkei</v>
      </c>
      <c r="F27" s="44">
        <f>IF(U27=0,0,VLOOKUP(C27,'Tipp-Formular'!$B$2:$I$48,6,0))</f>
        <v>0</v>
      </c>
      <c r="G27" s="44">
        <f>IF(U27=0,0,VLOOKUP(C27,'Tipp-Formular'!$B$2:$I$48,8,0))</f>
        <v>0</v>
      </c>
      <c r="I27" s="44">
        <f>IF(U27=0,0,IF(F27&gt;G27,3,IF(F27=G27,1,0)))</f>
        <v>0</v>
      </c>
      <c r="J27" s="44">
        <f>IF(U27=0,0,IF(G27&gt;F27,3,IF(G27=F27,1,0)))</f>
        <v>0</v>
      </c>
      <c r="U27" s="44">
        <f>VLOOKUP(C27,'Tipp-Formular'!$B$3:$L$48,11,0)</f>
        <v>0</v>
      </c>
    </row>
    <row r="28" spans="2:21" x14ac:dyDescent="0.35">
      <c r="B28" s="119" t="s">
        <v>513</v>
      </c>
      <c r="C28" s="46">
        <f>VLOOKUP(B28,'Gen-Tab'!$F$3:$G$38,2,0)</f>
        <v>24</v>
      </c>
      <c r="D28" s="44" t="str">
        <f>VLOOKUP(C28,'Gen-Tab'!$G$3:$I$55,2,0)</f>
        <v>Georgien</v>
      </c>
      <c r="E28" s="44" t="str">
        <f>VLOOKUP(C28,'Gen-Tab'!$G$3:$I$55,3,0)</f>
        <v>Tschechien</v>
      </c>
      <c r="F28" s="44">
        <f>IF(U28=0,0,VLOOKUP(C28,'Tipp-Formular'!$B$2:$I$48,6,0))</f>
        <v>0</v>
      </c>
      <c r="G28" s="44">
        <f>IF(U28=0,0,VLOOKUP(C28,'Tipp-Formular'!$B$2:$I$48,8,0))</f>
        <v>0</v>
      </c>
      <c r="I28" s="44">
        <f>IF(U28=0,0,IF(F28&gt;G28,3,IF(F28=G28,1,0)))</f>
        <v>0</v>
      </c>
      <c r="J28" s="44">
        <f>IF(U28=0,0,IF(G28&gt;F28,3,IF(G28=F28,1,0)))</f>
        <v>0</v>
      </c>
      <c r="U28" s="44">
        <f>VLOOKUP(C28,'Tipp-Formular'!$B$3:$L$48,11,0)</f>
        <v>0</v>
      </c>
    </row>
    <row r="34" spans="2:21" x14ac:dyDescent="0.35">
      <c r="B34" s="44" t="s">
        <v>514</v>
      </c>
      <c r="C34" s="44" t="s">
        <v>520</v>
      </c>
      <c r="P34" s="115" t="str">
        <f>IF(P40=3,"nein","ja")</f>
        <v>nein</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483</v>
      </c>
      <c r="C36" s="44" t="str">
        <f>VLOOKUP(B36,'Gen-Tab'!$Q$3:$S$26,3,0)</f>
        <v>Türkei</v>
      </c>
      <c r="F36" s="120">
        <f>SUMIF(D41:D43,C36,F41:F43)+SUMIF(E41:E43,C36,G41:G43)</f>
        <v>0</v>
      </c>
      <c r="G36" s="120">
        <f>SUMIF(D41:D43,C36,G41:G43)+SUMIF(E41:E43,C36,F41:F43)</f>
        <v>0</v>
      </c>
      <c r="H36" s="120">
        <f>F36-G36</f>
        <v>0</v>
      </c>
      <c r="I36" s="120">
        <f>SUMIF(D41:D43,C36,I41:I43)+SUMIF(E41:E43,C36,J41:J43)</f>
        <v>0</v>
      </c>
      <c r="J36" s="121">
        <f>RANK(I36,I36:I38,0)</f>
        <v>1</v>
      </c>
      <c r="K36" s="120">
        <f>IF(AND(I36=I37,H36&gt;H37),I36+0.1,IF(AND(I36=I38,H36&gt;H38),I36+0.1,I36))</f>
        <v>0</v>
      </c>
      <c r="L36" s="120">
        <f>IF(AND(K36=K37,H36&gt;H37),K36+0.1,IF(AND(K36=K38,H36&gt;H38),K36+0.1,K36))</f>
        <v>0</v>
      </c>
      <c r="M36" s="121">
        <f>RANK(L36,L36:L38,0)</f>
        <v>1</v>
      </c>
      <c r="N36" s="120">
        <f>IF(AND(L36=L37,F36&gt;F37),L36+0.1,IF(AND(L36=L38,F36&gt;F38),L36+0.1,L36))</f>
        <v>0</v>
      </c>
      <c r="O36" s="120">
        <f>IF(AND(N36=N37,F36&gt;F37),N36+0.1,IF(AND(N36=N38,F36&gt;F38),N36+0.1,N36))</f>
        <v>0</v>
      </c>
      <c r="P36" s="121">
        <f>RANK(O36,O36:O38,0)</f>
        <v>1</v>
      </c>
      <c r="Q36" s="46">
        <f>IF(P$34="nein",0,0.072/P36)</f>
        <v>0</v>
      </c>
    </row>
    <row r="37" spans="2:21" x14ac:dyDescent="0.35">
      <c r="B37" s="119" t="s">
        <v>485</v>
      </c>
      <c r="C37" s="44" t="str">
        <f>VLOOKUP(B37,'Gen-Tab'!$Q$3:$S$26,3,0)</f>
        <v>Portugal</v>
      </c>
      <c r="F37" s="120">
        <f>SUMIF(D41:D43,C37,F41:F43)+SUMIF(E41:E43,C37,G41:G43)</f>
        <v>0</v>
      </c>
      <c r="G37" s="120">
        <f>SUMIF(D41:D43,C37,G41:G43)+SUMIF(E41:E43,C37,F41:F43)</f>
        <v>0</v>
      </c>
      <c r="H37" s="120">
        <f>F37-G37</f>
        <v>0</v>
      </c>
      <c r="I37" s="120">
        <f>SUMIF(D41:D43,C37,I41:I43)+SUMIF(E41:E43,C37,J41:J43)</f>
        <v>0</v>
      </c>
      <c r="J37" s="121">
        <f>RANK(I37,I36:I38,0)</f>
        <v>1</v>
      </c>
      <c r="K37" s="120">
        <f>IF(AND(I37=I38,H37&gt;H38),I37+0.1,IF(AND(I37=I36,H37&gt;H36),I37+0.1,I37))</f>
        <v>0</v>
      </c>
      <c r="L37" s="120">
        <f>IF(AND(K37=K38,H37&gt;H38),K37+0.1,IF(AND(K37=K36,H37&gt;H36),K37+0.1,K37))</f>
        <v>0</v>
      </c>
      <c r="M37" s="121">
        <f>RANK(L37,L36:L38,0)</f>
        <v>1</v>
      </c>
      <c r="N37" s="120">
        <f>IF(AND(L37=L38,F37&gt;F38),L37+0.1,IF(AND(L37=L36,F37&gt;F36),L37+0.1,L37))</f>
        <v>0</v>
      </c>
      <c r="O37" s="120">
        <f>IF(AND(N37=N38,F37&gt;F38),N37+0.1,IF(AND(N37=N36,F37&gt;F36),N37+0.1,N37))</f>
        <v>0</v>
      </c>
      <c r="P37" s="121">
        <f>RANK(O37,O36:O38,0)</f>
        <v>1</v>
      </c>
      <c r="Q37" s="46">
        <f>IF(P$34="nein",0,0.072/P37)</f>
        <v>0</v>
      </c>
    </row>
    <row r="38" spans="2:21" x14ac:dyDescent="0.35">
      <c r="B38" s="119" t="s">
        <v>486</v>
      </c>
      <c r="C38" s="44" t="str">
        <f>VLOOKUP(B38,'Gen-Tab'!$Q$3:$S$26,3,0)</f>
        <v>Tschechien</v>
      </c>
      <c r="F38" s="120">
        <f>SUMIF(D41:D43,C38,F41:F43)+SUMIF(E41:E43,C38,G41:G43)</f>
        <v>0</v>
      </c>
      <c r="G38" s="120">
        <f>SUMIF(D41:D43,C38,G41:G43)+SUMIF(E41:E43,C38,F41:F43)</f>
        <v>0</v>
      </c>
      <c r="H38" s="120">
        <f>F38-G38</f>
        <v>0</v>
      </c>
      <c r="I38" s="120">
        <f>SUMIF(D41:D43,C38,I41:I43)+SUMIF(E41:E43,C38,J41:J43)</f>
        <v>0</v>
      </c>
      <c r="J38" s="121">
        <f>RANK(I38,I36:I38,0)</f>
        <v>1</v>
      </c>
      <c r="K38" s="120">
        <f>IF(AND(I38=I36,H38&gt;H36),I38+0.1,IF(AND(I38=I37,H38&gt;H37),I38+0.1,I38))</f>
        <v>0</v>
      </c>
      <c r="L38" s="120">
        <f>IF(AND(K38=K37,H38&gt;H37),K38+0.1,IF(AND(K38=K36,H38&gt;H36),K38+0.1,K38))</f>
        <v>0</v>
      </c>
      <c r="M38" s="121">
        <f>RANK(L38,L36:L38,0)</f>
        <v>1</v>
      </c>
      <c r="N38" s="120">
        <f>IF(AND(L38=L36,F38&gt;F36),L38+0.1,IF(AND(L38=L37,F38&gt;F37),L38+0.1,L38))</f>
        <v>0</v>
      </c>
      <c r="O38" s="120">
        <f>IF(AND(N38=N37,F38&gt;F37),N38+0.1,IF(AND(N38=N36,F38&gt;F36),N38+0.1,N38))</f>
        <v>0</v>
      </c>
      <c r="P38" s="122">
        <f>RANK(O38,O36:O38,0)</f>
        <v>1</v>
      </c>
      <c r="Q38" s="46">
        <f>IF(P$34="nein",0,0.072/P38)</f>
        <v>0</v>
      </c>
    </row>
    <row r="39" spans="2:21" x14ac:dyDescent="0.35">
      <c r="B39" s="119" t="s">
        <v>484</v>
      </c>
      <c r="C39" s="44" t="str">
        <f>VLOOKUP(B39,'Gen-Tab'!$Q$3:$S$26,3,0)</f>
        <v>Georgien</v>
      </c>
      <c r="F39" s="120"/>
      <c r="G39" s="120"/>
      <c r="H39" s="120"/>
      <c r="I39" s="120"/>
      <c r="J39" s="121"/>
      <c r="K39" s="120"/>
      <c r="L39" s="120"/>
      <c r="M39" s="121"/>
      <c r="N39" s="120"/>
      <c r="O39" s="120"/>
      <c r="P39" s="121"/>
      <c r="Q39" s="46">
        <v>0</v>
      </c>
    </row>
    <row r="40" spans="2:21" x14ac:dyDescent="0.35">
      <c r="P40" s="120">
        <f>SUM(P36:P38)</f>
        <v>3</v>
      </c>
    </row>
    <row r="41" spans="2:21" x14ac:dyDescent="0.35">
      <c r="B41" s="119" t="s">
        <v>509</v>
      </c>
      <c r="C41" s="46">
        <f>VLOOKUP(B41,'Gen-Tab'!$F$3:$G$38,2,0)</f>
        <v>23</v>
      </c>
      <c r="D41" s="44" t="str">
        <f>VLOOKUP(C41,'Gen-Tab'!$G$3:$I$55,2,0)</f>
        <v>Türkei</v>
      </c>
      <c r="E41" s="44" t="str">
        <f>VLOOKUP(C41,'Gen-Tab'!$G$3:$I$55,3,0)</f>
        <v>Portugal</v>
      </c>
      <c r="F41" s="44">
        <f>IF(U41=0,0,VLOOKUP(C41,'Tipp-Formular'!$B$2:$I$48,6,0))</f>
        <v>0</v>
      </c>
      <c r="G41" s="44">
        <f>IF(U41=0,0,VLOOKUP(C41,'Tipp-Formular'!$B$2:$I$48,8,0))</f>
        <v>0</v>
      </c>
      <c r="I41" s="44">
        <f>IF(U41=0,0,IF(F41&gt;G41,3,IF(F41=G41,1,0)))</f>
        <v>0</v>
      </c>
      <c r="J41" s="44">
        <f>IF(U41=0,0,IF(G41&gt;F41,3,IF(G41=F41,1,0)))</f>
        <v>0</v>
      </c>
      <c r="U41" s="44">
        <f>VLOOKUP(C41,'Tipp-Formular'!$B$3:$L$48,11,0)</f>
        <v>0</v>
      </c>
    </row>
    <row r="42" spans="2:21" x14ac:dyDescent="0.35">
      <c r="B42" s="119" t="s">
        <v>512</v>
      </c>
      <c r="C42" s="46">
        <f>VLOOKUP(B42,'Gen-Tab'!$F$3:$G$38,2,0)</f>
        <v>36</v>
      </c>
      <c r="D42" s="44" t="str">
        <f>VLOOKUP(C42,'Gen-Tab'!$G$3:$I$55,2,0)</f>
        <v>Tschechien</v>
      </c>
      <c r="E42" s="44" t="str">
        <f>VLOOKUP(C42,'Gen-Tab'!$G$3:$I$55,3,0)</f>
        <v>Türkei</v>
      </c>
      <c r="F42" s="44">
        <f>IF(U42=0,0,VLOOKUP(C42,'Tipp-Formular'!$B$2:$I$48,6,0))</f>
        <v>0</v>
      </c>
      <c r="G42" s="44">
        <f>IF(U42=0,0,VLOOKUP(C42,'Tipp-Formular'!$B$2:$I$48,8,0))</f>
        <v>0</v>
      </c>
      <c r="I42" s="44">
        <f>IF(U42=0,0,IF(F42&gt;G42,3,IF(F42=G42,1,0)))</f>
        <v>0</v>
      </c>
      <c r="J42" s="44">
        <f>IF(U42=0,0,IF(G42&gt;F42,3,IF(G42=F42,1,0)))</f>
        <v>0</v>
      </c>
      <c r="U42" s="44">
        <f>VLOOKUP(C42,'Tipp-Formular'!$B$3:$L$48,11,0)</f>
        <v>0</v>
      </c>
    </row>
    <row r="43" spans="2:21" x14ac:dyDescent="0.35">
      <c r="B43" s="119" t="s">
        <v>515</v>
      </c>
      <c r="C43" s="46">
        <f>VLOOKUP(B43,'Gen-Tab'!$F$3:$G$38,2,0)</f>
        <v>12</v>
      </c>
      <c r="D43" s="44" t="str">
        <f>VLOOKUP(C43,'Gen-Tab'!$G$3:$I$55,2,0)</f>
        <v>Portugal</v>
      </c>
      <c r="E43" s="44" t="str">
        <f>VLOOKUP(C43,'Gen-Tab'!$G$3:$I$55,3,0)</f>
        <v>Tschechien</v>
      </c>
      <c r="F43" s="44">
        <f>IF(U43=0,0,VLOOKUP(C43,'Tipp-Formular'!$B$2:$I$48,6,0))</f>
        <v>0</v>
      </c>
      <c r="G43" s="44">
        <f>IF(U43=0,0,VLOOKUP(C43,'Tipp-Formular'!$B$2:$I$48,8,0))</f>
        <v>0</v>
      </c>
      <c r="I43" s="44">
        <f>IF(U43=0,0,IF(F43&gt;G43,3,IF(F43=G43,1,0)))</f>
        <v>0</v>
      </c>
      <c r="J43" s="44">
        <f>IF(U43=0,0,IF(G43&gt;F43,3,IF(G43=F43,1,0)))</f>
        <v>0</v>
      </c>
      <c r="U43" s="44">
        <f>VLOOKUP(C43,'Tipp-Formular'!$B$3:$L$48,11,0)</f>
        <v>0</v>
      </c>
    </row>
    <row r="49" spans="2:21" x14ac:dyDescent="0.35">
      <c r="B49" s="44" t="s">
        <v>516</v>
      </c>
      <c r="C49" s="44" t="s">
        <v>521</v>
      </c>
      <c r="P49" s="115" t="str">
        <f>IF(P55=3,"nein","ja")</f>
        <v>nein</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484</v>
      </c>
      <c r="C51" s="44" t="str">
        <f>VLOOKUP(B51,'Gen-Tab'!$Q$3:$S$26,3,0)</f>
        <v>Georgien</v>
      </c>
      <c r="F51" s="120">
        <f>SUMIF(D56:D58,C51,F56:F58)+SUMIF(E56:E58,C51,G56:G58)</f>
        <v>0</v>
      </c>
      <c r="G51" s="120">
        <f>SUMIF(D56:D58,C51,G56:G58)+SUMIF(E56:E58,C51,F56:F58)</f>
        <v>0</v>
      </c>
      <c r="H51" s="120">
        <f>F51-G51</f>
        <v>0</v>
      </c>
      <c r="I51" s="120">
        <f>SUMIF(D56:D58,C51,I56:I58)+SUMIF(E56:E58,C51,J56:J58)</f>
        <v>0</v>
      </c>
      <c r="J51" s="121">
        <f>RANK(I51,I51:I53,0)</f>
        <v>1</v>
      </c>
      <c r="K51" s="120">
        <f>IF(AND(I51=I52,H51&gt;H52),I51+0.1,IF(AND(I51=I53,H51&gt;H53),I51+0.1,I51))</f>
        <v>0</v>
      </c>
      <c r="L51" s="120">
        <f>IF(AND(K51=K52,H51&gt;H52),K51+0.1,IF(AND(K51=K53,H51&gt;H53),K51+0.1,K51))</f>
        <v>0</v>
      </c>
      <c r="M51" s="121">
        <f>RANK(L51,L51:L53,0)</f>
        <v>1</v>
      </c>
      <c r="N51" s="120">
        <f>IF(AND(L51=L52,F51&gt;F52),L51+0.1,IF(AND(L51=L53,F51&gt;F53),L51+0.1,L51))</f>
        <v>0</v>
      </c>
      <c r="O51" s="120">
        <f>IF(AND(N51=N52,F51&gt;F52),N51+0.1,IF(AND(N51=N53,F51&gt;F53),N51+0.1,N51))</f>
        <v>0</v>
      </c>
      <c r="P51" s="121">
        <f>RANK(O51,O51:O53,0)</f>
        <v>1</v>
      </c>
      <c r="Q51" s="46">
        <f>IF(P$49="nein",0,0.072/P51)</f>
        <v>0</v>
      </c>
    </row>
    <row r="52" spans="2:21" x14ac:dyDescent="0.35">
      <c r="B52" s="119" t="s">
        <v>485</v>
      </c>
      <c r="C52" s="44" t="str">
        <f>VLOOKUP(B52,'Gen-Tab'!$Q$3:$S$26,3,0)</f>
        <v>Portugal</v>
      </c>
      <c r="F52" s="120">
        <f>SUMIF(D56:D58,C52,F56:F58)+SUMIF(E56:E58,C52,G56:G58)</f>
        <v>0</v>
      </c>
      <c r="G52" s="120">
        <f>SUMIF(D56:D58,C52,G56:G58)+SUMIF(E56:E58,C52,F56:F58)</f>
        <v>0</v>
      </c>
      <c r="H52" s="120">
        <f>F52-G52</f>
        <v>0</v>
      </c>
      <c r="I52" s="120">
        <f>SUMIF(D56:D58,C52,I56:I58)+SUMIF(E56:E58,C52,J56:J58)</f>
        <v>0</v>
      </c>
      <c r="J52" s="121">
        <f>RANK(I52,I51:I53,0)</f>
        <v>1</v>
      </c>
      <c r="K52" s="120">
        <f>IF(AND(I52=I53,H52&gt;H53),I52+0.1,IF(AND(I52=I51,H52&gt;H51),I52+0.1,I52))</f>
        <v>0</v>
      </c>
      <c r="L52" s="120">
        <f>IF(AND(K52=K53,H52&gt;H53),K52+0.1,IF(AND(K52=K51,H52&gt;H51),K52+0.1,K52))</f>
        <v>0</v>
      </c>
      <c r="M52" s="121">
        <f>RANK(L52,L51:L53,0)</f>
        <v>1</v>
      </c>
      <c r="N52" s="120">
        <f>IF(AND(L52=L53,F52&gt;F53),L52+0.1,IF(AND(L52=L51,F52&gt;F51),L52+0.1,L52))</f>
        <v>0</v>
      </c>
      <c r="O52" s="120">
        <f>IF(AND(N52=N53,F52&gt;F53),N52+0.1,IF(AND(N52=N51,F52&gt;F51),N52+0.1,N52))</f>
        <v>0</v>
      </c>
      <c r="P52" s="121">
        <f>RANK(O52,O51:O53,0)</f>
        <v>1</v>
      </c>
      <c r="Q52" s="46">
        <f>IF(P$49="nein",0,0.072/P52)</f>
        <v>0</v>
      </c>
    </row>
    <row r="53" spans="2:21" x14ac:dyDescent="0.35">
      <c r="B53" s="119" t="s">
        <v>486</v>
      </c>
      <c r="C53" s="44" t="str">
        <f>VLOOKUP(B53,'Gen-Tab'!$Q$3:$S$26,3,0)</f>
        <v>Tschechien</v>
      </c>
      <c r="F53" s="120">
        <f>SUMIF(D56:D58,C53,F56:F58)+SUMIF(E56:E58,C53,G56:G58)</f>
        <v>0</v>
      </c>
      <c r="G53" s="120">
        <f>SUMIF(D56:D58,C53,G56:G58)+SUMIF(E56:E58,C53,F56:F58)</f>
        <v>0</v>
      </c>
      <c r="H53" s="120">
        <f>F53-G53</f>
        <v>0</v>
      </c>
      <c r="I53" s="120">
        <f>SUMIF(D56:D58,C53,I56:I58)+SUMIF(E56:E58,C53,J56:J58)</f>
        <v>0</v>
      </c>
      <c r="J53" s="121">
        <f>RANK(I53,I51:I53,0)</f>
        <v>1</v>
      </c>
      <c r="K53" s="120">
        <f>IF(AND(I53=I51,H53&gt;H51),I53+0.1,IF(AND(I53=I52,H53&gt;H52),I53+0.1,I53))</f>
        <v>0</v>
      </c>
      <c r="L53" s="120">
        <f>IF(AND(K53=K52,H53&gt;H52),K53+0.1,IF(AND(K53=K51,H53&gt;H51),K53+0.1,K53))</f>
        <v>0</v>
      </c>
      <c r="M53" s="121">
        <f>RANK(L53,L51:L53,0)</f>
        <v>1</v>
      </c>
      <c r="N53" s="120">
        <f>IF(AND(L53=L51,F53&gt;F51),L53+0.1,IF(AND(L53=L52,F53&gt;F52),L53+0.1,L53))</f>
        <v>0</v>
      </c>
      <c r="O53" s="120">
        <f>IF(AND(N53=N52,F53&gt;F52),N53+0.1,IF(AND(N53=N51,F53&gt;F51),N53+0.1,N53))</f>
        <v>0</v>
      </c>
      <c r="P53" s="122">
        <f>RANK(O53,O51:O53,0)</f>
        <v>1</v>
      </c>
      <c r="Q53" s="46">
        <f>IF(P$49="nein",0,0.072/P53)</f>
        <v>0</v>
      </c>
    </row>
    <row r="54" spans="2:21" x14ac:dyDescent="0.35">
      <c r="B54" s="119" t="s">
        <v>483</v>
      </c>
      <c r="C54" s="44" t="str">
        <f>VLOOKUP(B54,'Gen-Tab'!$Q$3:$S$26,3,0)</f>
        <v>Türkei</v>
      </c>
      <c r="F54" s="120"/>
      <c r="G54" s="120"/>
      <c r="H54" s="120"/>
      <c r="I54" s="120"/>
      <c r="J54" s="121"/>
      <c r="K54" s="120"/>
      <c r="L54" s="120"/>
      <c r="M54" s="121"/>
      <c r="N54" s="120"/>
      <c r="O54" s="120"/>
      <c r="P54" s="121"/>
      <c r="Q54" s="46">
        <v>0</v>
      </c>
    </row>
    <row r="55" spans="2:21" x14ac:dyDescent="0.35">
      <c r="N55" s="120"/>
      <c r="P55" s="120">
        <f>SUM(P51:P53)</f>
        <v>3</v>
      </c>
    </row>
    <row r="56" spans="2:21" x14ac:dyDescent="0.35">
      <c r="B56" s="119" t="s">
        <v>510</v>
      </c>
      <c r="C56" s="46">
        <f>VLOOKUP(B56,'Gen-Tab'!$F$3:$G$38,2,0)</f>
        <v>35</v>
      </c>
      <c r="D56" s="44" t="str">
        <f>VLOOKUP(C56,'Gen-Tab'!$G$3:$I$55,2,0)</f>
        <v>Georgien</v>
      </c>
      <c r="E56" s="44" t="str">
        <f>VLOOKUP(C56,'Gen-Tab'!$G$3:$I$55,3,0)</f>
        <v>Portugal</v>
      </c>
      <c r="F56" s="44">
        <f>IF(U56=0,0,VLOOKUP(C56,'Tipp-Formular'!$B$2:$I$48,6,0))</f>
        <v>0</v>
      </c>
      <c r="G56" s="44">
        <f>IF(U56=0,0,VLOOKUP(C56,'Tipp-Formular'!$B$2:$I$48,8,0))</f>
        <v>0</v>
      </c>
      <c r="I56" s="44">
        <f>IF(U56=0,0,IF(F56&gt;G56,3,IF(F56=G56,1,0)))</f>
        <v>0</v>
      </c>
      <c r="J56" s="44">
        <f>IF(U56=0,0,IF(G56&gt;F56,3,IF(G56=F56,1,0)))</f>
        <v>0</v>
      </c>
      <c r="U56" s="44">
        <f>VLOOKUP(C56,'Tipp-Formular'!$B$3:$L$48,11,0)</f>
        <v>0</v>
      </c>
    </row>
    <row r="57" spans="2:21" x14ac:dyDescent="0.35">
      <c r="B57" s="119" t="s">
        <v>513</v>
      </c>
      <c r="C57" s="46">
        <f>VLOOKUP(B57,'Gen-Tab'!$F$3:$G$38,2,0)</f>
        <v>24</v>
      </c>
      <c r="D57" s="44" t="str">
        <f>VLOOKUP(C57,'Gen-Tab'!$G$3:$I$55,2,0)</f>
        <v>Georgien</v>
      </c>
      <c r="E57" s="44" t="str">
        <f>VLOOKUP(C57,'Gen-Tab'!$G$3:$I$55,3,0)</f>
        <v>Tschechien</v>
      </c>
      <c r="F57" s="44">
        <f>IF(U57=0,0,VLOOKUP(C57,'Tipp-Formular'!$B$2:$I$48,6,0))</f>
        <v>0</v>
      </c>
      <c r="G57" s="44">
        <f>IF(U57=0,0,VLOOKUP(C57,'Tipp-Formular'!$B$2:$I$48,8,0))</f>
        <v>0</v>
      </c>
      <c r="I57" s="44">
        <f>IF(U57=0,0,IF(F57&gt;G57,3,IF(F57=G57,1,0)))</f>
        <v>0</v>
      </c>
      <c r="J57" s="44">
        <f>IF(U57=0,0,IF(G57&gt;F57,3,IF(G57=F57,1,0)))</f>
        <v>0</v>
      </c>
      <c r="U57" s="44">
        <f>VLOOKUP(C57,'Tipp-Formular'!$B$3:$L$48,11,0)</f>
        <v>0</v>
      </c>
    </row>
    <row r="58" spans="2:21" x14ac:dyDescent="0.35">
      <c r="B58" s="119" t="s">
        <v>515</v>
      </c>
      <c r="C58" s="46">
        <f>VLOOKUP(B58,'Gen-Tab'!$F$3:$G$38,2,0)</f>
        <v>12</v>
      </c>
      <c r="D58" s="44" t="str">
        <f>VLOOKUP(C58,'Gen-Tab'!$G$3:$I$55,2,0)</f>
        <v>Portugal</v>
      </c>
      <c r="E58" s="44" t="str">
        <f>VLOOKUP(C58,'Gen-Tab'!$G$3:$I$55,3,0)</f>
        <v>Tschechien</v>
      </c>
      <c r="F58" s="44">
        <f>IF(U58=0,0,VLOOKUP(C58,'Tipp-Formular'!$B$2:$I$48,6,0))</f>
        <v>0</v>
      </c>
      <c r="G58" s="44">
        <f>IF(U58=0,0,VLOOKUP(C58,'Tipp-Formular'!$B$2:$I$48,8,0))</f>
        <v>0</v>
      </c>
      <c r="I58" s="44">
        <f>IF(U58=0,0,IF(F58&gt;G58,3,IF(F58=G58,1,0)))</f>
        <v>0</v>
      </c>
      <c r="J58" s="44">
        <f>IF(U58=0,0,IF(G58&gt;F58,3,IF(G58=F58,1,0)))</f>
        <v>0</v>
      </c>
      <c r="U58" s="44">
        <f>VLOOKUP(C58,'Tipp-Formular'!$B$3:$L$48,11,0)</f>
        <v>0</v>
      </c>
    </row>
    <row r="64" spans="2:21" x14ac:dyDescent="0.35">
      <c r="B64" s="44" t="s">
        <v>517</v>
      </c>
    </row>
    <row r="65" spans="2:21" x14ac:dyDescent="0.35">
      <c r="P65" s="115" t="str">
        <f>IF(SUM(P66:P69)=3,"ja","nein")</f>
        <v>nein</v>
      </c>
    </row>
    <row r="66" spans="2:21" x14ac:dyDescent="0.35">
      <c r="B66" s="119" t="s">
        <v>483</v>
      </c>
      <c r="C66" s="44" t="str">
        <f>VLOOKUP(B66,'Gen-Tab'!$Q$3:$S$26,3,0)</f>
        <v>Türkei</v>
      </c>
      <c r="F66" s="120">
        <f>SUMIF(D71,C66,F71)+SUMIF(E71,C66,G71)</f>
        <v>0</v>
      </c>
      <c r="P66" s="121">
        <f>RANK(F66,F66:F69,0)</f>
        <v>1</v>
      </c>
      <c r="Q66" s="46">
        <f>IF(AND(P65="ja",P66=1),0.0072,IF(AND(P65="ja",P66=2),0.0036,0))</f>
        <v>0</v>
      </c>
    </row>
    <row r="67" spans="2:21" x14ac:dyDescent="0.35">
      <c r="B67" s="119" t="s">
        <v>484</v>
      </c>
      <c r="C67" s="44" t="str">
        <f>VLOOKUP(B67,'Gen-Tab'!$Q$3:$S$26,3,0)</f>
        <v>Georgien</v>
      </c>
      <c r="F67" s="120">
        <f>SUMIF(D71,C67,F71)+SUMIF(E71,C67,G71)</f>
        <v>0</v>
      </c>
      <c r="P67" s="121">
        <f>RANK(F67,F66:F69,0)</f>
        <v>1</v>
      </c>
      <c r="Q67" s="46">
        <f>IF(AND(P65="ja",P67=1),0.0072,IF(AND(P65="ja",P67=2),0.0036,0))</f>
        <v>0</v>
      </c>
    </row>
    <row r="68" spans="2:21" x14ac:dyDescent="0.35">
      <c r="B68" s="119" t="s">
        <v>485</v>
      </c>
      <c r="C68" s="44" t="str">
        <f>VLOOKUP(B68,'Gen-Tab'!$Q$3:$S$26,3,0)</f>
        <v>Portugal</v>
      </c>
      <c r="Q68" s="46">
        <v>0</v>
      </c>
    </row>
    <row r="69" spans="2:21" x14ac:dyDescent="0.35">
      <c r="B69" s="119" t="s">
        <v>486</v>
      </c>
      <c r="C69" s="44" t="str">
        <f>VLOOKUP(B69,'Gen-Tab'!$Q$3:$S$26,3,0)</f>
        <v>Tschechien</v>
      </c>
      <c r="Q69" s="46">
        <v>0</v>
      </c>
    </row>
    <row r="70" spans="2:21" x14ac:dyDescent="0.35">
      <c r="B70" s="46"/>
    </row>
    <row r="71" spans="2:21" x14ac:dyDescent="0.35">
      <c r="B71" s="119" t="s">
        <v>508</v>
      </c>
      <c r="C71" s="46">
        <f>VLOOKUP(B71,'Gen-Tab'!$F$3:$G$38,2,0)</f>
        <v>11</v>
      </c>
      <c r="D71" s="44" t="str">
        <f>VLOOKUP(C71,'Gen-Tab'!$G$3:$I$55,2,0)</f>
        <v>Türkei</v>
      </c>
      <c r="E71" s="44" t="str">
        <f>VLOOKUP(C71,'Gen-Tab'!$G$3:$I$55,3,0)</f>
        <v>Georgien</v>
      </c>
      <c r="F71" s="44">
        <f>IF(U71=0,0,VLOOKUP(C71,'Tipp-Formular'!$B$2:$I$48,6,0))</f>
        <v>0</v>
      </c>
      <c r="G71" s="44">
        <f>IF(U71=0,0,VLOOKUP(C71,'Tipp-Formular'!$B$2:$I$48,8,0))</f>
        <v>0</v>
      </c>
      <c r="R71" s="46"/>
      <c r="U71" s="44">
        <f>VLOOKUP(C71,'Tipp-Formular'!$B$3:$L$48,11,0)</f>
        <v>0</v>
      </c>
    </row>
    <row r="72" spans="2:21" x14ac:dyDescent="0.35">
      <c r="B72" s="46"/>
    </row>
    <row r="73" spans="2:21" x14ac:dyDescent="0.35">
      <c r="B73" s="46"/>
      <c r="P73" s="115" t="str">
        <f>IF(SUM(P74:P77)=3,"ja","nein")</f>
        <v>nein</v>
      </c>
    </row>
    <row r="74" spans="2:21" x14ac:dyDescent="0.35">
      <c r="B74" s="119" t="s">
        <v>483</v>
      </c>
      <c r="C74" s="44" t="str">
        <f>VLOOKUP(B74,'Gen-Tab'!$Q$3:$S$26,3,0)</f>
        <v>Türkei</v>
      </c>
      <c r="F74" s="120">
        <f>SUMIF(D79,C74,F79)+SUMIF(E79,C74,G79)</f>
        <v>0</v>
      </c>
      <c r="P74" s="121">
        <f>RANK(F74,F74:F77,0)</f>
        <v>1</v>
      </c>
      <c r="Q74" s="46">
        <f>IF(AND(P73="ja",P74=1),0.0072,IF(AND(P73="ja",P74=2),0.0036,0))</f>
        <v>0</v>
      </c>
    </row>
    <row r="75" spans="2:21" x14ac:dyDescent="0.35">
      <c r="B75" s="119" t="s">
        <v>484</v>
      </c>
      <c r="C75" s="44" t="str">
        <f>VLOOKUP(B75,'Gen-Tab'!$Q$3:$S$26,3,0)</f>
        <v>Georgien</v>
      </c>
      <c r="Q75" s="46">
        <v>0</v>
      </c>
    </row>
    <row r="76" spans="2:21" x14ac:dyDescent="0.35">
      <c r="B76" s="119" t="s">
        <v>485</v>
      </c>
      <c r="C76" s="44" t="str">
        <f>VLOOKUP(B76,'Gen-Tab'!$Q$3:$S$26,3,0)</f>
        <v>Portugal</v>
      </c>
      <c r="F76" s="120">
        <f>SUMIF(D79,C76,F79)+SUMIF(E79,C76,G79)</f>
        <v>0</v>
      </c>
      <c r="P76" s="121">
        <f>RANK(F76,F74:F77,0)</f>
        <v>1</v>
      </c>
      <c r="Q76" s="46">
        <f>IF(AND(P73="ja",P76=1),0.0072,IF(AND(P73="ja",P76=2),0.0036,0))</f>
        <v>0</v>
      </c>
    </row>
    <row r="77" spans="2:21" x14ac:dyDescent="0.35">
      <c r="B77" s="119" t="s">
        <v>486</v>
      </c>
      <c r="C77" s="44" t="str">
        <f>VLOOKUP(B77,'Gen-Tab'!$Q$3:$S$26,3,0)</f>
        <v>Tschechien</v>
      </c>
      <c r="Q77" s="46">
        <v>0</v>
      </c>
    </row>
    <row r="78" spans="2:21" x14ac:dyDescent="0.35">
      <c r="B78" s="46"/>
    </row>
    <row r="79" spans="2:21" x14ac:dyDescent="0.35">
      <c r="B79" s="119" t="s">
        <v>509</v>
      </c>
      <c r="C79" s="46">
        <f>VLOOKUP(B79,'Gen-Tab'!$F$3:$G$38,2,0)</f>
        <v>23</v>
      </c>
      <c r="D79" s="44" t="str">
        <f>VLOOKUP(C79,'Gen-Tab'!$G$3:$I$55,2,0)</f>
        <v>Türkei</v>
      </c>
      <c r="E79" s="44" t="str">
        <f>VLOOKUP(C79,'Gen-Tab'!$G$3:$I$55,3,0)</f>
        <v>Portugal</v>
      </c>
      <c r="F79" s="44">
        <f>IF(U79=0,0,VLOOKUP(C79,'Tipp-Formular'!$B$2:$I$48,6,0))</f>
        <v>0</v>
      </c>
      <c r="G79" s="44">
        <f>IF(U79=0,0,VLOOKUP(C79,'Tipp-Formular'!$B$2:$I$48,8,0))</f>
        <v>0</v>
      </c>
      <c r="R79" s="46"/>
      <c r="U79" s="44">
        <f>VLOOKUP(C79,'Tipp-Formular'!$B$3:$L$48,11,0)</f>
        <v>0</v>
      </c>
    </row>
    <row r="80" spans="2:21" x14ac:dyDescent="0.35">
      <c r="B80" s="46"/>
    </row>
    <row r="81" spans="2:21" x14ac:dyDescent="0.35">
      <c r="B81" s="46"/>
      <c r="P81" s="115" t="str">
        <f>IF(SUM(P82:P85)=3,"ja","nein")</f>
        <v>nein</v>
      </c>
    </row>
    <row r="82" spans="2:21" x14ac:dyDescent="0.35">
      <c r="B82" s="119" t="s">
        <v>483</v>
      </c>
      <c r="C82" s="44" t="str">
        <f>VLOOKUP(B82,'Gen-Tab'!$Q$3:$S$26,3,0)</f>
        <v>Türkei</v>
      </c>
      <c r="F82" s="120">
        <f>SUMIF(D87,C82,F87)+SUMIF(E87,C82,G87)</f>
        <v>0</v>
      </c>
      <c r="P82" s="121">
        <f>RANK(F82,F82:F85,0)</f>
        <v>1</v>
      </c>
      <c r="Q82" s="46">
        <f>IF(AND(P81="ja",P82=1),0.0072,IF(AND(P81="ja",P82=2),0.0036,0))</f>
        <v>0</v>
      </c>
    </row>
    <row r="83" spans="2:21" x14ac:dyDescent="0.35">
      <c r="B83" s="119" t="s">
        <v>484</v>
      </c>
      <c r="C83" s="44" t="str">
        <f>VLOOKUP(B83,'Gen-Tab'!$Q$3:$S$26,3,0)</f>
        <v>Georgien</v>
      </c>
      <c r="Q83" s="46">
        <v>0</v>
      </c>
    </row>
    <row r="84" spans="2:21" x14ac:dyDescent="0.35">
      <c r="B84" s="119" t="s">
        <v>485</v>
      </c>
      <c r="C84" s="44" t="str">
        <f>VLOOKUP(B84,'Gen-Tab'!$Q$3:$S$26,3,0)</f>
        <v>Portugal</v>
      </c>
      <c r="Q84" s="46">
        <v>0</v>
      </c>
    </row>
    <row r="85" spans="2:21" x14ac:dyDescent="0.35">
      <c r="B85" s="119" t="s">
        <v>486</v>
      </c>
      <c r="C85" s="44" t="str">
        <f>VLOOKUP(B85,'Gen-Tab'!$Q$3:$S$26,3,0)</f>
        <v>Tschechien</v>
      </c>
      <c r="F85" s="120">
        <f>SUMIF(D87,C85,F87)+SUMIF(E87,C85,G87)</f>
        <v>0</v>
      </c>
      <c r="P85" s="121">
        <f>RANK(F85,F82:F85,0)</f>
        <v>1</v>
      </c>
      <c r="Q85" s="46">
        <f>IF(AND(P81="ja",P85=1),0.0072,IF(AND(P81="ja",P85=2),0.0036,0))</f>
        <v>0</v>
      </c>
    </row>
    <row r="86" spans="2:21" x14ac:dyDescent="0.35">
      <c r="B86" s="46"/>
    </row>
    <row r="87" spans="2:21" x14ac:dyDescent="0.35">
      <c r="B87" s="119" t="s">
        <v>512</v>
      </c>
      <c r="C87" s="46">
        <f>VLOOKUP(B87,'Gen-Tab'!$F$3:$G$38,2,0)</f>
        <v>36</v>
      </c>
      <c r="D87" s="44" t="str">
        <f>VLOOKUP(C87,'Gen-Tab'!$G$3:$I$55,2,0)</f>
        <v>Tschechien</v>
      </c>
      <c r="E87" s="44" t="str">
        <f>VLOOKUP(C87,'Gen-Tab'!$G$3:$I$55,3,0)</f>
        <v>Türkei</v>
      </c>
      <c r="F87" s="44">
        <f>IF(U87=0,0,VLOOKUP(C87,'Tipp-Formular'!$B$2:$I$48,6,0))</f>
        <v>0</v>
      </c>
      <c r="G87" s="44">
        <f>IF(U87=0,0,VLOOKUP(C87,'Tipp-Formular'!$B$2:$I$48,8,0))</f>
        <v>0</v>
      </c>
      <c r="R87" s="46"/>
      <c r="U87" s="44">
        <f>VLOOKUP(C87,'Tipp-Formular'!$B$3:$L$48,11,0)</f>
        <v>0</v>
      </c>
    </row>
    <row r="88" spans="2:21" x14ac:dyDescent="0.35">
      <c r="B88" s="46"/>
    </row>
    <row r="89" spans="2:21" x14ac:dyDescent="0.35">
      <c r="B89" s="46"/>
      <c r="P89" s="115" t="str">
        <f>IF(SUM(P90:P93)=3,"ja","nein")</f>
        <v>nein</v>
      </c>
    </row>
    <row r="90" spans="2:21" x14ac:dyDescent="0.35">
      <c r="B90" s="119" t="s">
        <v>483</v>
      </c>
      <c r="C90" s="44" t="str">
        <f>VLOOKUP(B90,'Gen-Tab'!$Q$3:$S$26,3,0)</f>
        <v>Türkei</v>
      </c>
      <c r="Q90" s="46">
        <v>0</v>
      </c>
    </row>
    <row r="91" spans="2:21" x14ac:dyDescent="0.35">
      <c r="B91" s="119" t="s">
        <v>484</v>
      </c>
      <c r="C91" s="44" t="str">
        <f>VLOOKUP(B91,'Gen-Tab'!$Q$3:$S$26,3,0)</f>
        <v>Georgien</v>
      </c>
      <c r="F91" s="120">
        <f>SUMIF(D95,C91,F95)+SUMIF(E95,C91,G95)</f>
        <v>0</v>
      </c>
      <c r="P91" s="121">
        <f>RANK(F91,F90:F93,0)</f>
        <v>1</v>
      </c>
      <c r="Q91" s="46">
        <f>IF(AND(P89="ja",P91=1),0.0072,IF(AND(P89="ja",P91=2),0.0036,0))</f>
        <v>0</v>
      </c>
    </row>
    <row r="92" spans="2:21" x14ac:dyDescent="0.35">
      <c r="B92" s="119" t="s">
        <v>485</v>
      </c>
      <c r="C92" s="44" t="str">
        <f>VLOOKUP(B92,'Gen-Tab'!$Q$3:$S$26,3,0)</f>
        <v>Portugal</v>
      </c>
      <c r="F92" s="120">
        <f>SUMIF(D95,C92,F95)+SUMIF(E95,C92,G95)</f>
        <v>0</v>
      </c>
      <c r="P92" s="121">
        <f>RANK(F92,F90:F93,0)</f>
        <v>1</v>
      </c>
      <c r="Q92" s="46">
        <f>IF(AND(P89="ja",P92=1),0.0072,IF(AND(P89="ja",P92=2),0.0036,0))</f>
        <v>0</v>
      </c>
    </row>
    <row r="93" spans="2:21" x14ac:dyDescent="0.35">
      <c r="B93" s="119" t="s">
        <v>486</v>
      </c>
      <c r="C93" s="44" t="str">
        <f>VLOOKUP(B93,'Gen-Tab'!$Q$3:$S$26,3,0)</f>
        <v>Tschechien</v>
      </c>
      <c r="Q93" s="46">
        <v>0</v>
      </c>
    </row>
    <row r="94" spans="2:21" x14ac:dyDescent="0.35">
      <c r="B94" s="46"/>
    </row>
    <row r="95" spans="2:21" x14ac:dyDescent="0.35">
      <c r="B95" s="119" t="s">
        <v>510</v>
      </c>
      <c r="C95" s="46">
        <f>VLOOKUP(B95,'Gen-Tab'!$F$3:$G$38,2,0)</f>
        <v>35</v>
      </c>
      <c r="D95" s="44" t="str">
        <f>VLOOKUP(C95,'Gen-Tab'!$G$3:$I$55,2,0)</f>
        <v>Georgien</v>
      </c>
      <c r="E95" s="44" t="str">
        <f>VLOOKUP(C95,'Gen-Tab'!$G$3:$I$55,3,0)</f>
        <v>Portugal</v>
      </c>
      <c r="F95" s="44">
        <f>IF(U95=0,0,VLOOKUP(C95,'Tipp-Formular'!$B$2:$I$48,6,0))</f>
        <v>0</v>
      </c>
      <c r="G95" s="44">
        <f>IF(U95=0,0,VLOOKUP(C95,'Tipp-Formular'!$B$2:$I$48,8,0))</f>
        <v>0</v>
      </c>
      <c r="R95" s="46"/>
      <c r="U95" s="44">
        <f>VLOOKUP(C95,'Tipp-Formular'!$B$3:$L$48,11,0)</f>
        <v>0</v>
      </c>
    </row>
    <row r="96" spans="2:21" x14ac:dyDescent="0.35">
      <c r="B96" s="46"/>
    </row>
    <row r="97" spans="2:21" x14ac:dyDescent="0.35">
      <c r="B97" s="46"/>
      <c r="P97" s="115" t="str">
        <f>IF(SUM(P98:P101)=3,"ja","nein")</f>
        <v>nein</v>
      </c>
    </row>
    <row r="98" spans="2:21" x14ac:dyDescent="0.35">
      <c r="B98" s="119" t="s">
        <v>483</v>
      </c>
      <c r="C98" s="44" t="str">
        <f>VLOOKUP(B98,'Gen-Tab'!$Q$3:$S$26,3,0)</f>
        <v>Türkei</v>
      </c>
      <c r="Q98" s="46">
        <v>0</v>
      </c>
    </row>
    <row r="99" spans="2:21" x14ac:dyDescent="0.35">
      <c r="B99" s="119" t="s">
        <v>484</v>
      </c>
      <c r="C99" s="44" t="str">
        <f>VLOOKUP(B99,'Gen-Tab'!$Q$3:$S$26,3,0)</f>
        <v>Georgien</v>
      </c>
      <c r="F99" s="120">
        <f>SUMIF(D103,C99,F103)+SUMIF(E103,C99,G103)</f>
        <v>0</v>
      </c>
      <c r="P99" s="121">
        <f>RANK(F99,F98:F101,0)</f>
        <v>1</v>
      </c>
      <c r="Q99" s="46">
        <f>IF(AND(P97="ja",P99=1),0.0072,IF(AND(P97="ja",P99=2),0.0036,0))</f>
        <v>0</v>
      </c>
    </row>
    <row r="100" spans="2:21" x14ac:dyDescent="0.35">
      <c r="B100" s="119" t="s">
        <v>485</v>
      </c>
      <c r="C100" s="44" t="str">
        <f>VLOOKUP(B100,'Gen-Tab'!$Q$3:$S$26,3,0)</f>
        <v>Portugal</v>
      </c>
      <c r="Q100" s="46">
        <v>0</v>
      </c>
    </row>
    <row r="101" spans="2:21" x14ac:dyDescent="0.35">
      <c r="B101" s="119" t="s">
        <v>486</v>
      </c>
      <c r="C101" s="44" t="str">
        <f>VLOOKUP(B101,'Gen-Tab'!$Q$3:$S$26,3,0)</f>
        <v>Tschechien</v>
      </c>
      <c r="F101" s="120">
        <f>SUMIF(D103,C101,F103)+SUMIF(E103,C101,G103)</f>
        <v>0</v>
      </c>
      <c r="P101" s="121">
        <f>RANK(F101,F98:F101,0)</f>
        <v>1</v>
      </c>
      <c r="Q101" s="46">
        <f>IF(AND(P97="ja",P101=1),0.0072,IF(AND(P97="ja",P101=2),0.0036,0))</f>
        <v>0</v>
      </c>
    </row>
    <row r="102" spans="2:21" x14ac:dyDescent="0.35">
      <c r="B102" s="46"/>
    </row>
    <row r="103" spans="2:21" x14ac:dyDescent="0.35">
      <c r="B103" s="119" t="s">
        <v>513</v>
      </c>
      <c r="C103" s="46">
        <f>VLOOKUP(B103,'Gen-Tab'!$F$3:$G$38,2,0)</f>
        <v>24</v>
      </c>
      <c r="D103" s="44" t="str">
        <f>VLOOKUP(C103,'Gen-Tab'!$G$3:$I$55,2,0)</f>
        <v>Georgien</v>
      </c>
      <c r="E103" s="44" t="str">
        <f>VLOOKUP(C103,'Gen-Tab'!$G$3:$I$55,3,0)</f>
        <v>Tschechien</v>
      </c>
      <c r="F103" s="44">
        <f>IF(U103=0,0,VLOOKUP(C103,'Tipp-Formular'!$B$2:$I$48,6,0))</f>
        <v>0</v>
      </c>
      <c r="G103" s="44">
        <f>IF(U103=0,0,VLOOKUP(C103,'Tipp-Formular'!$B$2:$I$48,8,0))</f>
        <v>0</v>
      </c>
      <c r="R103" s="46"/>
      <c r="U103" s="44">
        <f>VLOOKUP(C103,'Tipp-Formular'!$B$3:$L$48,11,0)</f>
        <v>0</v>
      </c>
    </row>
    <row r="104" spans="2:21" x14ac:dyDescent="0.35">
      <c r="B104" s="46"/>
    </row>
    <row r="105" spans="2:21" x14ac:dyDescent="0.35">
      <c r="B105" s="46"/>
      <c r="P105" s="115" t="str">
        <f>IF(SUM(P106:P109)=3,"ja","nein")</f>
        <v>nein</v>
      </c>
    </row>
    <row r="106" spans="2:21" x14ac:dyDescent="0.35">
      <c r="B106" s="119" t="s">
        <v>483</v>
      </c>
      <c r="C106" s="44" t="str">
        <f>VLOOKUP(B106,'Gen-Tab'!$Q$3:$S$26,3,0)</f>
        <v>Türkei</v>
      </c>
      <c r="Q106" s="46">
        <v>0</v>
      </c>
    </row>
    <row r="107" spans="2:21" x14ac:dyDescent="0.35">
      <c r="B107" s="119" t="s">
        <v>484</v>
      </c>
      <c r="C107" s="44" t="str">
        <f>VLOOKUP(B107,'Gen-Tab'!$Q$3:$S$26,3,0)</f>
        <v>Georgien</v>
      </c>
      <c r="Q107" s="46">
        <v>0</v>
      </c>
    </row>
    <row r="108" spans="2:21" x14ac:dyDescent="0.35">
      <c r="B108" s="119" t="s">
        <v>485</v>
      </c>
      <c r="C108" s="44" t="str">
        <f>VLOOKUP(B108,'Gen-Tab'!$Q$3:$S$26,3,0)</f>
        <v>Portugal</v>
      </c>
      <c r="F108" s="120">
        <f>SUMIF(D111,C108,F111)+SUMIF(E111,C108,G111)</f>
        <v>0</v>
      </c>
      <c r="P108" s="121">
        <f>RANK(F108,F106:F109,0)</f>
        <v>1</v>
      </c>
      <c r="Q108" s="46">
        <f>IF(AND(P105="ja",P108=1),0.0072,IF(AND(P105="ja",P108=2),0.0036,0))</f>
        <v>0</v>
      </c>
    </row>
    <row r="109" spans="2:21" x14ac:dyDescent="0.35">
      <c r="B109" s="119" t="s">
        <v>486</v>
      </c>
      <c r="C109" s="44" t="str">
        <f>VLOOKUP(B109,'Gen-Tab'!$Q$3:$S$26,3,0)</f>
        <v>Tschechien</v>
      </c>
      <c r="F109" s="120">
        <f>SUMIF(D111,C109,F111)+SUMIF(E111,C109,G111)</f>
        <v>0</v>
      </c>
      <c r="P109" s="121">
        <f>RANK(F109,F106:F109,0)</f>
        <v>1</v>
      </c>
      <c r="Q109" s="46">
        <f>IF(AND(P105="ja",P109=1),0.0072,IF(AND(P105="ja",P109=2),0.0036,0))</f>
        <v>0</v>
      </c>
    </row>
    <row r="111" spans="2:21" x14ac:dyDescent="0.35">
      <c r="B111" s="119" t="s">
        <v>515</v>
      </c>
      <c r="C111" s="46">
        <f>VLOOKUP(B111,'Gen-Tab'!$F$3:$G$38,2,0)</f>
        <v>12</v>
      </c>
      <c r="D111" s="44" t="str">
        <f>VLOOKUP(C111,'Gen-Tab'!$G$3:$I$55,2,0)</f>
        <v>Portugal</v>
      </c>
      <c r="E111" s="44" t="str">
        <f>VLOOKUP(C111,'Gen-Tab'!$G$3:$I$55,3,0)</f>
        <v>Tschechien</v>
      </c>
      <c r="F111" s="44">
        <f>IF(U111=0,0,VLOOKUP(C111,'Tipp-Formular'!$B$2:$I$48,6,0))</f>
        <v>0</v>
      </c>
      <c r="G111" s="44">
        <f>IF(U111=0,0,VLOOKUP(C111,'Tipp-Formular'!$B$2:$I$48,8,0))</f>
        <v>0</v>
      </c>
      <c r="R111" s="46"/>
      <c r="U111" s="44">
        <f>VLOOKUP(C111,'Tipp-Formular'!$B$3:$L$48,11,0)</f>
        <v>0</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483</v>
      </c>
      <c r="C120" s="125" t="str">
        <f>VLOOKUP(B120,'Gen-Tab'!$Q$3:$S$26,3,0)</f>
        <v>Türkei</v>
      </c>
      <c r="F120" s="44">
        <f>SUMIF(D$125:D$128,C120,F$125:F$128)+SUMIF(E$125:E$128,C120,G$125:G$128)</f>
        <v>0</v>
      </c>
      <c r="G120" s="44">
        <f>SUMIF(E$125:E$128,C120,F$125:F$128)+SUMIF(D$125:D$128,C120,G$125:G$128)</f>
        <v>0</v>
      </c>
      <c r="H120" s="44">
        <f>F120-G120</f>
        <v>0</v>
      </c>
      <c r="I120" s="44">
        <f>SUMIF(D$125:D$128,C120,I$125:I$128)+SUMIF(E$125:E$128,C120,J$125:J$128)</f>
        <v>0</v>
      </c>
      <c r="Q120" s="46">
        <f>IF(V128=0,0,VLOOKUP(C120,R$130:S$133,2,0))</f>
        <v>0</v>
      </c>
      <c r="R120" s="46"/>
      <c r="S120" s="46"/>
      <c r="U120" s="46"/>
      <c r="V120" s="46"/>
      <c r="W120" s="46"/>
    </row>
    <row r="121" spans="2:24" x14ac:dyDescent="0.35">
      <c r="B121" s="124" t="s">
        <v>484</v>
      </c>
      <c r="C121" s="125" t="str">
        <f>VLOOKUP(B121,'Gen-Tab'!$Q$3:$S$26,3,0)</f>
        <v>Georgien</v>
      </c>
      <c r="F121" s="44">
        <f>SUMIF(D$125:D$128,C121,F$125:F$128)+SUMIF(E$125:E$128,C121,G$125:G$128)</f>
        <v>0</v>
      </c>
      <c r="G121" s="44">
        <f>SUMIF(E$125:E$128,C121,F$125:F$128)+SUMIF(D$125:D$128,C121,G$125:G$128)</f>
        <v>0</v>
      </c>
      <c r="H121" s="44">
        <f>F121-G121</f>
        <v>0</v>
      </c>
      <c r="I121" s="44">
        <f>SUMIF(D$125:D$128,C121,I$125:I$128)+SUMIF(E$125:E$128,C121,J$125:J$128)</f>
        <v>0</v>
      </c>
      <c r="Q121" s="46">
        <f>IF(V128=0,0,VLOOKUP(C121,R$130:S$133,2,0))</f>
        <v>0</v>
      </c>
      <c r="R121" s="46"/>
      <c r="S121" s="46"/>
      <c r="U121" s="46"/>
      <c r="V121" s="46"/>
      <c r="W121" s="46"/>
    </row>
    <row r="122" spans="2:24" x14ac:dyDescent="0.35">
      <c r="B122" s="124" t="s">
        <v>485</v>
      </c>
      <c r="C122" s="125" t="str">
        <f>VLOOKUP(B122,'Gen-Tab'!$Q$3:$S$26,3,0)</f>
        <v>Portugal</v>
      </c>
      <c r="F122" s="44">
        <f>SUMIF(D$125:D$128,C122,F$125:F$128)+SUMIF(E$125:E$128,C122,G$125:G$128)</f>
        <v>0</v>
      </c>
      <c r="G122" s="44">
        <f>SUMIF(E$125:E$128,C122,F$125:F$128)+SUMIF(D$125:D$128,C122,G$125:G$128)</f>
        <v>0</v>
      </c>
      <c r="H122" s="44">
        <f>F122-G122</f>
        <v>0</v>
      </c>
      <c r="I122" s="44">
        <f>SUMIF(D$125:D$128,C122,I$125:I$128)+SUMIF(E$125:E$128,C122,J$125:J$128)</f>
        <v>0</v>
      </c>
      <c r="Q122" s="46">
        <f>IF(V128=0,0,VLOOKUP(C122,R$130:S$133,2,0))</f>
        <v>0</v>
      </c>
      <c r="R122" s="46"/>
      <c r="S122" s="46"/>
      <c r="U122" s="46"/>
      <c r="V122" s="46"/>
      <c r="W122" s="46"/>
    </row>
    <row r="123" spans="2:24" x14ac:dyDescent="0.35">
      <c r="B123" s="124" t="s">
        <v>486</v>
      </c>
      <c r="C123" s="125" t="str">
        <f>VLOOKUP(B123,'Gen-Tab'!$Q$3:$S$26,3,0)</f>
        <v>Tschechien</v>
      </c>
      <c r="F123" s="44">
        <f>SUMIF(D$125:D$128,C123,F$125:F$128)+SUMIF(E$125:E$128,C123,G$125:G$128)</f>
        <v>0</v>
      </c>
      <c r="G123" s="44">
        <f>SUMIF(E$125:E$128,C123,F$125:F$128)+SUMIF(D$125:D$128,C123,G$125:G$128)</f>
        <v>0</v>
      </c>
      <c r="H123" s="44">
        <f>F123-G123</f>
        <v>0</v>
      </c>
      <c r="I123" s="44">
        <f>SUMIF(D$125:D$128,C123,I$125:I$128)+SUMIF(E$125:E$128,C123,J$125:J$128)</f>
        <v>0</v>
      </c>
      <c r="Q123" s="46">
        <f>IF(V128=0,0,VLOOKUP(C123,R$130:S$133,2,0))</f>
        <v>0</v>
      </c>
      <c r="R123" s="46"/>
      <c r="S123" s="46"/>
      <c r="U123" s="46"/>
      <c r="V123" s="46"/>
      <c r="W123" s="46"/>
    </row>
    <row r="124" spans="2:24" x14ac:dyDescent="0.35">
      <c r="R124" s="46"/>
    </row>
    <row r="125" spans="2:24" x14ac:dyDescent="0.35">
      <c r="C125" s="124">
        <v>11</v>
      </c>
      <c r="D125" s="44" t="str">
        <f>VLOOKUP(C125,'Gen-Tab'!$G$3:$I$55,2,0)</f>
        <v>Türkei</v>
      </c>
      <c r="E125" s="44" t="str">
        <f>VLOOKUP(C125,'Gen-Tab'!$G$3:$I$55,3,0)</f>
        <v>Georgien</v>
      </c>
      <c r="F125" s="44">
        <f>IF(U125=0,0,VLOOKUP(C125,'Tipp-Formular'!$B$2:$I$48,6,0))</f>
        <v>0</v>
      </c>
      <c r="G125" s="44">
        <f>IF(U125=0,0,VLOOKUP(C125,'Tipp-Formular'!$B$2:$I$48,8,0))</f>
        <v>0</v>
      </c>
      <c r="I125" s="44">
        <f>IF(U125=0,0,IF(F125&gt;G125,3,IF(F125=G125,1,0)))</f>
        <v>0</v>
      </c>
      <c r="J125" s="44">
        <f>IF(U125=0,0,IF(G125&gt;F125,3,IF(G125=F125,1,0)))</f>
        <v>0</v>
      </c>
      <c r="U125" s="44">
        <f>VLOOKUP(C125,'Tipp-Formular'!$B$3:$L$48,11,0)</f>
        <v>0</v>
      </c>
    </row>
    <row r="126" spans="2:24" x14ac:dyDescent="0.35">
      <c r="C126" s="124">
        <v>12</v>
      </c>
      <c r="D126" s="44" t="str">
        <f>VLOOKUP(C126,'Gen-Tab'!$G$3:$I$55,2,0)</f>
        <v>Portugal</v>
      </c>
      <c r="E126" s="44" t="str">
        <f>VLOOKUP(C126,'Gen-Tab'!$G$3:$I$55,3,0)</f>
        <v>Tschechien</v>
      </c>
      <c r="F126" s="44">
        <f>IF(U126=0,0,VLOOKUP(C126,'Tipp-Formular'!$B$2:$I$48,6,0))</f>
        <v>0</v>
      </c>
      <c r="G126" s="44">
        <f>IF(U126=0,0,VLOOKUP(C126,'Tipp-Formular'!$B$2:$I$48,8,0))</f>
        <v>0</v>
      </c>
      <c r="I126" s="44">
        <f>IF(U126=0,0,IF(F126&gt;G126,3,IF(F126=G126,1,0)))</f>
        <v>0</v>
      </c>
      <c r="J126" s="44">
        <f>IF(U126=0,0,IF(G126&gt;F126,3,IF(G126=F126,1,0)))</f>
        <v>0</v>
      </c>
      <c r="U126" s="44">
        <f>VLOOKUP(C126,'Tipp-Formular'!$B$3:$L$48,11,0)</f>
        <v>0</v>
      </c>
    </row>
    <row r="127" spans="2:24" x14ac:dyDescent="0.35">
      <c r="C127" s="124">
        <v>23</v>
      </c>
      <c r="D127" s="44" t="str">
        <f>VLOOKUP(C127,'Gen-Tab'!$G$3:$I$55,2,0)</f>
        <v>Türkei</v>
      </c>
      <c r="E127" s="44" t="str">
        <f>VLOOKUP(C127,'Gen-Tab'!$G$3:$I$55,3,0)</f>
        <v>Portugal</v>
      </c>
      <c r="F127" s="44">
        <f>IF(U127=0,0,VLOOKUP(C127,'Tipp-Formular'!$B$2:$I$48,6,0))</f>
        <v>0</v>
      </c>
      <c r="G127" s="44">
        <f>IF(U127=0,0,VLOOKUP(C127,'Tipp-Formular'!$B$2:$I$48,8,0))</f>
        <v>0</v>
      </c>
      <c r="I127" s="44">
        <f>IF(U127=0,0,IF(F127&gt;G127,3,IF(F127=G127,1,0)))</f>
        <v>0</v>
      </c>
      <c r="J127" s="44">
        <f>IF(U127=0,0,IF(G127&gt;F127,3,IF(G127=F127,1,0)))</f>
        <v>0</v>
      </c>
      <c r="U127" s="44">
        <f>VLOOKUP(C127,'Tipp-Formular'!$B$3:$L$48,11,0)</f>
        <v>0</v>
      </c>
    </row>
    <row r="128" spans="2:24" x14ac:dyDescent="0.35">
      <c r="C128" s="124">
        <v>24</v>
      </c>
      <c r="D128" s="44" t="str">
        <f>VLOOKUP(C128,'Gen-Tab'!$G$3:$I$55,2,0)</f>
        <v>Georgien</v>
      </c>
      <c r="E128" s="44" t="str">
        <f>VLOOKUP(C128,'Gen-Tab'!$G$3:$I$55,3,0)</f>
        <v>Tschechien</v>
      </c>
      <c r="F128" s="44">
        <f>IF(U128=0,0,VLOOKUP(C128,'Tipp-Formular'!$B$2:$I$48,6,0))</f>
        <v>0</v>
      </c>
      <c r="G128" s="44">
        <f>IF(U128=0,0,VLOOKUP(C128,'Tipp-Formular'!$B$2:$I$48,8,0))</f>
        <v>0</v>
      </c>
      <c r="I128" s="44">
        <f>IF(U128=0,0,IF(F128&gt;G128,3,IF(F128=G128,1,0)))</f>
        <v>0</v>
      </c>
      <c r="J128" s="44">
        <f>IF(U128=0,0,IF(G128&gt;F128,3,IF(G128=F128,1,0)))</f>
        <v>0</v>
      </c>
      <c r="U128" s="44">
        <f>VLOOKUP(C128,'Tipp-Formular'!$B$3:$L$48,11,0)</f>
        <v>0</v>
      </c>
      <c r="V128" s="44">
        <f>IF(OR(U125=0,U126=0,U127=0,U128=0),0,1)</f>
        <v>0</v>
      </c>
    </row>
    <row r="130" spans="3:21" x14ac:dyDescent="0.35">
      <c r="C130" s="124">
        <v>35</v>
      </c>
      <c r="D130" s="44" t="str">
        <f>VLOOKUP(C130,'Gen-Tab'!$G$3:$I$55,2,0)</f>
        <v>Georgien</v>
      </c>
      <c r="E130" s="44" t="str">
        <f>VLOOKUP(C130,'Gen-Tab'!$G$3:$I$55,3,0)</f>
        <v>Portugal</v>
      </c>
      <c r="F130" s="44">
        <f>IF(VLOOKUP(D130,$C$120:$I$123,7,0)=VLOOKUP(E130,$C$120:$I$123,7,0),1,0)</f>
        <v>1</v>
      </c>
      <c r="G130" s="44">
        <f>IF(VLOOKUP(D130,$C$120:$I$123,6,0)=VLOOKUP(E130,$C$120:$I$123,6,0),1,0)</f>
        <v>1</v>
      </c>
      <c r="H130" s="44">
        <f>IF(VLOOKUP(D130,$C$120:$I$123,4,0)=VLOOKUP(E130,$C$120:$I$123,4,0),1,0)</f>
        <v>1</v>
      </c>
      <c r="I130" s="44">
        <f>SUM(F130:H130)</f>
        <v>3</v>
      </c>
      <c r="J130" s="115" t="str">
        <f>IF(U130=0,"nein",IF(I130=3,"ja","nein"))</f>
        <v>nein</v>
      </c>
      <c r="K130" s="44">
        <f>IF(U130=0,0,VLOOKUP(C130,'Tipp-Formular'!$B$2:$I$48,6,0))</f>
        <v>0</v>
      </c>
      <c r="L130" s="44">
        <f>IF(U130=0,0,VLOOKUP(C130,'Tipp-Formular'!$B$2:$I$48,8,0))</f>
        <v>0</v>
      </c>
      <c r="M130" s="115" t="str">
        <f>IF(K130=L130,"ja","nein")</f>
        <v>ja</v>
      </c>
      <c r="N130" s="115" t="str">
        <f>IF(OR(VLOOKUP(D130,'Gruppen-Tabellen'!F78:J81,5,0)=VLOOKUP(D131,'Gruppen-Tabellen'!F78:J81,5,0),VLOOKUP(D130,'Gruppen-Tabellen'!F78:J81,5,0)=VLOOKUP(E131,'Gruppen-Tabellen'!F78:J81,5,0)),"nein","ja")</f>
        <v>nein</v>
      </c>
      <c r="P130" s="115" t="str">
        <f>IF(V128=0,"nein",IF(AND(J130="ja",M130="ja",N130="ja"),"ja","nein"))</f>
        <v>nein</v>
      </c>
      <c r="Q130" s="46">
        <f>IF(P130="ja",VLOOKUP(C130,'Tipp-Formular'!B$2:R$99,16,0),0)</f>
        <v>0</v>
      </c>
      <c r="R130" s="44">
        <f>IF(V128=0,0,IF(Q130=1,D130,IF(Q130=2,E130,D130)))</f>
        <v>0</v>
      </c>
      <c r="S130" s="44">
        <f>IF(AND(P130="ja",Q130&gt;0),0.72,IF(AND(P130="ja",Q130=0),"Fehler",0))</f>
        <v>0</v>
      </c>
      <c r="U130" s="44">
        <f>VLOOKUP(C130,'Tipp-Formular'!$B$3:$L$48,11,0)</f>
        <v>0</v>
      </c>
    </row>
    <row r="131" spans="3:21" x14ac:dyDescent="0.35">
      <c r="C131" s="124">
        <v>36</v>
      </c>
      <c r="D131" s="44" t="str">
        <f>VLOOKUP(C131,'Gen-Tab'!$G$3:$I$55,2,0)</f>
        <v>Tschechien</v>
      </c>
      <c r="E131" s="44" t="str">
        <f>VLOOKUP(C131,'Gen-Tab'!$G$3:$I$55,3,0)</f>
        <v>Türkei</v>
      </c>
      <c r="F131" s="44">
        <f>IF(VLOOKUP(D131,$C$120:$I$123,7,0)=VLOOKUP(E131,$C$120:$I$123,7,0),1,0)</f>
        <v>1</v>
      </c>
      <c r="G131" s="44">
        <f>IF(VLOOKUP(D131,$C$120:$I$123,6,0)=VLOOKUP(E131,$C$120:$I$123,6,0),1,0)</f>
        <v>1</v>
      </c>
      <c r="H131" s="44">
        <f>IF(VLOOKUP(D131,$C$120:$I$123,4,0)=VLOOKUP(E131,$C$120:$I$123,4,0),1,0)</f>
        <v>1</v>
      </c>
      <c r="I131" s="44">
        <f>SUM(F131:H131)</f>
        <v>3</v>
      </c>
      <c r="J131" s="115" t="str">
        <f>IF(U131=0,"nein",IF(I131=3,"ja","nein"))</f>
        <v>nein</v>
      </c>
      <c r="K131" s="44">
        <f>IF(U131=0,0,VLOOKUP(C131,'Tipp-Formular'!$B$2:$I$48,6,0))</f>
        <v>0</v>
      </c>
      <c r="L131" s="44">
        <f>IF(U131=0,0,VLOOKUP(C131,'Tipp-Formular'!$B$2:$I$48,8,0))</f>
        <v>0</v>
      </c>
      <c r="M131" s="115" t="str">
        <f>IF(K131=L131,"ja","nein")</f>
        <v>ja</v>
      </c>
      <c r="N131" s="115" t="str">
        <f>IF(OR(VLOOKUP(D131,'Gruppen-Tabellen'!F78:J81,5,0)=VLOOKUP(D130,'Gruppen-Tabellen'!F78:J81,5,0),VLOOKUP(D131,'Gruppen-Tabellen'!F78:J81,5,0)=VLOOKUP(E130,'Gruppen-Tabellen'!F78:J81,5,0)),"nein","ja")</f>
        <v>nein</v>
      </c>
      <c r="P131" s="115" t="str">
        <f>IF(V128=0,"nein",IF(AND(J131="ja",M131="ja",N131="ja"),"ja","nein"))</f>
        <v>nein</v>
      </c>
      <c r="Q131" s="46">
        <f>IF(P131="ja",VLOOKUP(C131,'Tipp-Formular'!B$2:R$99,16,0),0)</f>
        <v>0</v>
      </c>
      <c r="R131" s="44">
        <f>IF(V128=0,0,IF(Q131=1,D131,IF(Q131=2,E131,D131)))</f>
        <v>0</v>
      </c>
      <c r="S131" s="44">
        <f>IF(AND(P131="ja",Q131&gt;0),0.72,IF(AND(P131="ja",Q131=0),"Fehler",0))</f>
        <v>0</v>
      </c>
      <c r="U131" s="44">
        <f>VLOOKUP(C131,'Tipp-Formular'!$B$3:$L$48,11,0)</f>
        <v>0</v>
      </c>
    </row>
    <row r="132" spans="3:21" x14ac:dyDescent="0.35">
      <c r="R132" s="44">
        <f>IF(V128=0,0,IF(R130=D130,E130,IF(R130=E130,D130,0)))</f>
        <v>0</v>
      </c>
      <c r="S132" s="44">
        <f>IF(AND(P130="ja",Q130&gt;0),0.36,IF(AND(P130="ja",Q130=0),"Fehler",0))</f>
        <v>0</v>
      </c>
    </row>
    <row r="133" spans="3:21" x14ac:dyDescent="0.35">
      <c r="R133" s="44">
        <f>IF(V128=0,0,IF(R131=D131,E131,IF(R131=E131,D131,0)))</f>
        <v>0</v>
      </c>
      <c r="S133" s="44">
        <f>IF(AND(P131="ja",Q131&gt;0),0.36,IF(AND(P131="ja",Q131=0),"Fehler",0))</f>
        <v>0</v>
      </c>
    </row>
  </sheetData>
  <conditionalFormatting sqref="V119:X119">
    <cfRule type="expression" dxfId="1"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89"/>
  <dimension ref="B2:X133"/>
  <sheetViews>
    <sheetView topLeftCell="A88" workbookViewId="0">
      <selection activeCell="G103" sqref="G103"/>
    </sheetView>
  </sheetViews>
  <sheetFormatPr baseColWidth="10" defaultColWidth="11" defaultRowHeight="12.75" x14ac:dyDescent="0.35"/>
  <cols>
    <col min="1" max="1" width="3.6875" style="44" customWidth="1"/>
    <col min="2" max="3" width="11" style="44"/>
    <col min="4" max="5" width="12.125" style="44" customWidth="1"/>
    <col min="6" max="7" width="3.125" style="44" customWidth="1"/>
    <col min="8" max="8" width="3.625" style="44" customWidth="1"/>
    <col min="9" max="9" width="3.125" style="44" customWidth="1"/>
    <col min="10" max="16" width="3" style="44" customWidth="1"/>
    <col min="17" max="17" width="11" style="46"/>
    <col min="18" max="19" width="11" style="44"/>
    <col min="20" max="20" width="7.125" style="46" customWidth="1"/>
    <col min="21" max="23" width="11" style="44"/>
    <col min="24" max="24" width="5.375" style="44" customWidth="1"/>
    <col min="25" max="16384" width="11" style="44"/>
  </cols>
  <sheetData>
    <row r="2" spans="2:21" x14ac:dyDescent="0.35">
      <c r="B2" s="44" t="s">
        <v>477</v>
      </c>
    </row>
    <row r="4" spans="2:21" x14ac:dyDescent="0.35">
      <c r="B4" s="44" t="s">
        <v>507</v>
      </c>
      <c r="C4" s="44" t="s">
        <v>518</v>
      </c>
      <c r="P4" s="115" t="str">
        <f ca="1">IF(P10=3,"nein","ja")</f>
        <v>ja</v>
      </c>
      <c r="R4" s="46"/>
      <c r="S4" s="46"/>
    </row>
    <row r="5" spans="2:21" ht="23.65" x14ac:dyDescent="0.35">
      <c r="F5" s="116" t="s">
        <v>61</v>
      </c>
      <c r="G5" s="116" t="s">
        <v>62</v>
      </c>
      <c r="H5" s="116" t="s">
        <v>293</v>
      </c>
      <c r="I5" s="116" t="s">
        <v>63</v>
      </c>
      <c r="J5" s="117" t="s">
        <v>308</v>
      </c>
      <c r="K5" s="118"/>
      <c r="L5" s="118"/>
      <c r="M5" s="117" t="s">
        <v>309</v>
      </c>
      <c r="N5" s="118"/>
      <c r="O5" s="118"/>
      <c r="P5" s="117" t="s">
        <v>310</v>
      </c>
      <c r="Q5" s="117" t="s">
        <v>296</v>
      </c>
    </row>
    <row r="6" spans="2:21" x14ac:dyDescent="0.35">
      <c r="B6" s="119" t="s">
        <v>483</v>
      </c>
      <c r="C6" s="44" t="str">
        <f>VLOOKUP(B6,'Gen-Tab_Quick'!$Q$3:$S$26,3,0)</f>
        <v>Türkei</v>
      </c>
      <c r="F6" s="120">
        <f ca="1">SUMIF(D11:D13,C6,F11:F13)+SUMIF(E11:E13,C6,G11:G13)</f>
        <v>6</v>
      </c>
      <c r="G6" s="120">
        <f ca="1">SUMIF(D11:D13,C6,G11:G13)+SUMIF(E11:E13,C6,F11:F13)</f>
        <v>6</v>
      </c>
      <c r="H6" s="120">
        <f ca="1">F6-G6</f>
        <v>0</v>
      </c>
      <c r="I6" s="120">
        <f ca="1">SUMIF(D11:D13,C6,I11:I13)+SUMIF(E11:E13,C6,J11:J13)</f>
        <v>2</v>
      </c>
      <c r="J6" s="121">
        <f ca="1">RANK(I6,I6:I8,0)</f>
        <v>2</v>
      </c>
      <c r="K6" s="120">
        <f ca="1">IF(AND(I6=I7,H6&gt;H7),I6+0.1,IF(AND(I6=I8,H6&gt;H8),I6+0.1,I6))</f>
        <v>2</v>
      </c>
      <c r="L6" s="120">
        <f ca="1">IF(AND(K6=K7,H6&gt;H7),K6+0.1,IF(AND(K6=K8,H6&gt;H8),K6+0.1,K6))</f>
        <v>2</v>
      </c>
      <c r="M6" s="121">
        <f ca="1">RANK(L6,L6:L8,0)</f>
        <v>2</v>
      </c>
      <c r="N6" s="120">
        <f ca="1">IF(AND(L6=L7,F6&gt;F7),L6+0.1,IF(AND(L6=L8,F6&gt;F8),L6+0.1,L6))</f>
        <v>2</v>
      </c>
      <c r="O6" s="120">
        <f ca="1">IF(AND(N6=N7,F6&gt;F7),N6+0.1,IF(AND(N6=N8,F6&gt;F8),N6+0.1,N6))</f>
        <v>2</v>
      </c>
      <c r="P6" s="121">
        <f ca="1">RANK(O6,O6:O8,0)</f>
        <v>2</v>
      </c>
      <c r="Q6" s="46">
        <f ca="1">IF(P$4="nein",0,0.072/P6)</f>
        <v>3.5999999999999997E-2</v>
      </c>
      <c r="T6" s="116"/>
    </row>
    <row r="7" spans="2:21" x14ac:dyDescent="0.35">
      <c r="B7" s="119" t="s">
        <v>484</v>
      </c>
      <c r="C7" s="44" t="str">
        <f>VLOOKUP(B7,'Gen-Tab_Quick'!$Q$3:$S$26,3,0)</f>
        <v>Georgien</v>
      </c>
      <c r="F7" s="120">
        <f ca="1">SUMIF(D11:D13,C7,F11:F13)+SUMIF(E11:E13,C7,G11:G13)</f>
        <v>3</v>
      </c>
      <c r="G7" s="120">
        <f ca="1">SUMIF(D11:D13,C7,G11:G13)+SUMIF(E11:E13,C7,F11:F13)</f>
        <v>1</v>
      </c>
      <c r="H7" s="120">
        <f ca="1">F7-G7</f>
        <v>2</v>
      </c>
      <c r="I7" s="120">
        <f ca="1">SUMIF(D11:D13,C7,I11:I13)+SUMIF(E11:E13,C7,J11:J13)</f>
        <v>4</v>
      </c>
      <c r="J7" s="121">
        <f ca="1">RANK(I7,I6:I8,0)</f>
        <v>1</v>
      </c>
      <c r="K7" s="120">
        <f ca="1">IF(AND(I7=I8,H7&gt;H8),I7+0.1,IF(AND(I7=I6,H7&gt;H6),I7+0.1,I7))</f>
        <v>4</v>
      </c>
      <c r="L7" s="120">
        <f ca="1">IF(AND(K7=K8,H7&gt;H8),K7+0.1,IF(AND(K7=K6,H7&gt;H6),K7+0.1,K7))</f>
        <v>4</v>
      </c>
      <c r="M7" s="121">
        <f ca="1">RANK(L7,L6:L8,0)</f>
        <v>1</v>
      </c>
      <c r="N7" s="120">
        <f ca="1">IF(AND(L7=L8,F7&gt;F8),L7+0.1,IF(AND(L7=L6,F7&gt;F6),L7+0.1,L7))</f>
        <v>4</v>
      </c>
      <c r="O7" s="120">
        <f ca="1">IF(AND(N7=N8,F7&gt;F8),N7+0.1,IF(AND(N7=N6,F7&gt;F6),N7+0.1,N7))</f>
        <v>4</v>
      </c>
      <c r="P7" s="121">
        <f ca="1">RANK(O7,O6:O8,0)</f>
        <v>1</v>
      </c>
      <c r="Q7" s="46">
        <f ca="1">IF(P$4="nein",0,0.072/P7)</f>
        <v>7.1999999999999995E-2</v>
      </c>
    </row>
    <row r="8" spans="2:21" x14ac:dyDescent="0.35">
      <c r="B8" s="119" t="s">
        <v>485</v>
      </c>
      <c r="C8" s="44" t="str">
        <f>VLOOKUP(B8,'Gen-Tab_Quick'!$Q$3:$S$26,3,0)</f>
        <v>Portugal</v>
      </c>
      <c r="F8" s="120">
        <f ca="1">SUMIF(D11:D13,C8,F11:F13)+SUMIF(E11:E13,C8,G11:G13)</f>
        <v>7</v>
      </c>
      <c r="G8" s="120">
        <f ca="1">SUMIF(D11:D13,C8,G11:G13)+SUMIF(E11:E13,C8,F11:F13)</f>
        <v>9</v>
      </c>
      <c r="H8" s="120">
        <f ca="1">F8-G8</f>
        <v>-2</v>
      </c>
      <c r="I8" s="120">
        <f ca="1">SUMIF(D11:D13,C8,I11:I13)+SUMIF(E11:E13,C8,J11:J13)</f>
        <v>1</v>
      </c>
      <c r="J8" s="121">
        <f ca="1">RANK(I8,I6:I8,0)</f>
        <v>3</v>
      </c>
      <c r="K8" s="120">
        <f ca="1">IF(AND(I8=I6,H8&gt;H6),I8+0.1,IF(AND(I8=I7,H8&gt;H7),I8+0.1,I8))</f>
        <v>1</v>
      </c>
      <c r="L8" s="120">
        <f ca="1">IF(AND(K8=K7,H8&gt;H7),K8+0.1,IF(AND(K8=K6,H8&gt;H6),K8+0.1,K8))</f>
        <v>1</v>
      </c>
      <c r="M8" s="121">
        <f ca="1">RANK(L8,L6:L8,0)</f>
        <v>3</v>
      </c>
      <c r="N8" s="120">
        <f ca="1">IF(AND(L8=L6,F8&gt;F6),L8+0.1,IF(AND(L8=L7,F8&gt;F7),L8+0.1,L8))</f>
        <v>1</v>
      </c>
      <c r="O8" s="120">
        <f ca="1">IF(AND(N8=N7,F8&gt;F7),N8+0.1,IF(AND(N8=N6,F8&gt;F6),N8+0.1,N8))</f>
        <v>1</v>
      </c>
      <c r="P8" s="122">
        <f ca="1">RANK(O8,O6:O8,0)</f>
        <v>3</v>
      </c>
      <c r="Q8" s="46">
        <f ca="1">IF(P$4="nein",0,0.072/P8)</f>
        <v>2.3999999999999997E-2</v>
      </c>
    </row>
    <row r="9" spans="2:21" x14ac:dyDescent="0.35">
      <c r="B9" s="119" t="s">
        <v>486</v>
      </c>
      <c r="C9" s="44" t="str">
        <f>VLOOKUP(B9,'Gen-Tab_Quick'!$Q$3:$S$26,3,0)</f>
        <v>Tschechien</v>
      </c>
      <c r="F9" s="120"/>
      <c r="G9" s="120"/>
      <c r="H9" s="120"/>
      <c r="I9" s="120"/>
      <c r="J9" s="121"/>
      <c r="K9" s="120"/>
      <c r="L9" s="120"/>
      <c r="M9" s="121"/>
      <c r="N9" s="120"/>
      <c r="O9" s="120"/>
      <c r="P9" s="121"/>
      <c r="Q9" s="46">
        <v>0</v>
      </c>
    </row>
    <row r="10" spans="2:21" x14ac:dyDescent="0.35">
      <c r="P10" s="120">
        <f ca="1">SUM(P6:P8)</f>
        <v>6</v>
      </c>
    </row>
    <row r="11" spans="2:21" x14ac:dyDescent="0.35">
      <c r="B11" s="119" t="s">
        <v>508</v>
      </c>
      <c r="C11" s="46">
        <f>VLOOKUP(B11,'Gen-Tab_Quick'!$F$3:$G$38,2,0)</f>
        <v>11</v>
      </c>
      <c r="D11" s="44" t="str">
        <f>VLOOKUP(C11,'Gen-Tab_Quick'!$G$3:$I$55,2,0)</f>
        <v>Türkei</v>
      </c>
      <c r="E11" s="44" t="str">
        <f>VLOOKUP(C11,'Gen-Tab_Quick'!$G$3:$I$55,3,0)</f>
        <v>Georgien</v>
      </c>
      <c r="F11" s="44">
        <f ca="1">IF(U11=0,0,VLOOKUP(C11,Quicktipp!$B$2:$I$48,6,0))</f>
        <v>0</v>
      </c>
      <c r="G11" s="44">
        <f ca="1">IF(U11=0,0,VLOOKUP(C11,Quicktipp!$B$2:$I$48,8,0))</f>
        <v>0</v>
      </c>
      <c r="I11" s="44">
        <f ca="1">IF(U11=0,0,IF(F11&gt;G11,3,IF(F11=G11,1,0)))</f>
        <v>1</v>
      </c>
      <c r="J11" s="44">
        <f ca="1">IF(U11=0,0,IF(G11&gt;F11,3,IF(G11=F11,1,0)))</f>
        <v>1</v>
      </c>
      <c r="U11" s="44">
        <f ca="1">VLOOKUP(C11,Quicktipp!$B$3:$L$48,11,0)</f>
        <v>1</v>
      </c>
    </row>
    <row r="12" spans="2:21" x14ac:dyDescent="0.35">
      <c r="B12" s="119" t="s">
        <v>509</v>
      </c>
      <c r="C12" s="46">
        <f>VLOOKUP(B12,'Gen-Tab_Quick'!$F$3:$G$38,2,0)</f>
        <v>23</v>
      </c>
      <c r="D12" s="44" t="str">
        <f>VLOOKUP(C12,'Gen-Tab_Quick'!$G$3:$I$55,2,0)</f>
        <v>Türkei</v>
      </c>
      <c r="E12" s="44" t="str">
        <f>VLOOKUP(C12,'Gen-Tab_Quick'!$G$3:$I$55,3,0)</f>
        <v>Portugal</v>
      </c>
      <c r="F12" s="44">
        <f ca="1">IF(U12=0,0,VLOOKUP(C12,Quicktipp!$B$2:$I$48,6,0))</f>
        <v>6</v>
      </c>
      <c r="G12" s="44">
        <f ca="1">IF(U12=0,0,VLOOKUP(C12,Quicktipp!$B$2:$I$48,8,0))</f>
        <v>6</v>
      </c>
      <c r="I12" s="44">
        <f ca="1">IF(U12=0,0,IF(F12&gt;G12,3,IF(F12=G12,1,0)))</f>
        <v>1</v>
      </c>
      <c r="J12" s="44">
        <f ca="1">IF(U12=0,0,IF(G12&gt;F12,3,IF(G12=F12,1,0)))</f>
        <v>1</v>
      </c>
      <c r="U12" s="44">
        <f ca="1">VLOOKUP(C12,Quicktipp!$B$3:$L$48,11,0)</f>
        <v>49</v>
      </c>
    </row>
    <row r="13" spans="2:21" x14ac:dyDescent="0.35">
      <c r="B13" s="119" t="s">
        <v>510</v>
      </c>
      <c r="C13" s="46">
        <f>VLOOKUP(B13,'Gen-Tab_Quick'!$F$3:$G$38,2,0)</f>
        <v>36</v>
      </c>
      <c r="D13" s="44" t="str">
        <f>VLOOKUP(C13,'Gen-Tab_Quick'!$G$3:$I$55,2,0)</f>
        <v>Georgien</v>
      </c>
      <c r="E13" s="44" t="str">
        <f>VLOOKUP(C13,'Gen-Tab_Quick'!$G$3:$I$55,3,0)</f>
        <v>Portugal</v>
      </c>
      <c r="F13" s="44">
        <f ca="1">IF(U13=0,0,VLOOKUP(C13,Quicktipp!$B$2:$I$48,6,0))</f>
        <v>3</v>
      </c>
      <c r="G13" s="44">
        <f ca="1">IF(U13=0,0,VLOOKUP(C13,Quicktipp!$B$2:$I$48,8,0))</f>
        <v>1</v>
      </c>
      <c r="I13" s="44">
        <f ca="1">IF(U13=0,0,IF(F13&gt;G13,3,IF(F13=G13,1,0)))</f>
        <v>3</v>
      </c>
      <c r="J13" s="44">
        <f ca="1">IF(U13=0,0,IF(G13&gt;F13,3,IF(G13=F13,1,0)))</f>
        <v>0</v>
      </c>
      <c r="U13" s="44">
        <f ca="1">VLOOKUP(C13,Quicktipp!$B$3:$L$48,11,0)</f>
        <v>11</v>
      </c>
    </row>
    <row r="19" spans="2:21" x14ac:dyDescent="0.35">
      <c r="B19" s="44" t="s">
        <v>511</v>
      </c>
      <c r="C19" s="44" t="s">
        <v>519</v>
      </c>
      <c r="P19" s="115" t="str">
        <f ca="1">IF(P25=3,"nein","ja")</f>
        <v>ja</v>
      </c>
      <c r="R19" s="46"/>
      <c r="S19" s="46"/>
      <c r="U19" s="46"/>
    </row>
    <row r="20" spans="2:21" ht="23.65" x14ac:dyDescent="0.35">
      <c r="F20" s="116" t="s">
        <v>61</v>
      </c>
      <c r="G20" s="116" t="s">
        <v>62</v>
      </c>
      <c r="H20" s="116" t="s">
        <v>293</v>
      </c>
      <c r="I20" s="116" t="s">
        <v>63</v>
      </c>
      <c r="J20" s="117" t="s">
        <v>308</v>
      </c>
      <c r="K20" s="118"/>
      <c r="L20" s="118"/>
      <c r="M20" s="117" t="s">
        <v>309</v>
      </c>
      <c r="N20" s="118"/>
      <c r="O20" s="118"/>
      <c r="P20" s="117" t="s">
        <v>310</v>
      </c>
      <c r="Q20" s="117" t="s">
        <v>296</v>
      </c>
    </row>
    <row r="21" spans="2:21" x14ac:dyDescent="0.35">
      <c r="B21" s="119" t="s">
        <v>483</v>
      </c>
      <c r="C21" s="44" t="str">
        <f>VLOOKUP(B21,'Gen-Tab_Quick'!$Q$3:$S$26,3,0)</f>
        <v>Türkei</v>
      </c>
      <c r="F21" s="120">
        <f ca="1">SUMIF(D26:D28,C21,F26:F28)+SUMIF(E26:E28,C21,G26:G28)</f>
        <v>0</v>
      </c>
      <c r="G21" s="120">
        <f ca="1">SUMIF(D26:D28,C21,G26:G28)+SUMIF(E26:E28,C21,F26:F28)</f>
        <v>5</v>
      </c>
      <c r="H21" s="120">
        <f ca="1">F21-G21</f>
        <v>-5</v>
      </c>
      <c r="I21" s="120">
        <f ca="1">SUMIF(D26:D28,C21,I26:I28)+SUMIF(E26:E28,C21,J26:J28)</f>
        <v>1</v>
      </c>
      <c r="J21" s="121">
        <f ca="1">RANK(I21,I21:I23,0)</f>
        <v>3</v>
      </c>
      <c r="K21" s="120">
        <f ca="1">IF(AND(I21=I22,H21&gt;H22),I21+0.1,IF(AND(I21=I23,H21&gt;H23),I21+0.1,I21))</f>
        <v>1</v>
      </c>
      <c r="L21" s="120">
        <f ca="1">IF(AND(K21=K22,H21&gt;H22),K21+0.1,IF(AND(K21=K23,H21&gt;H23),K21+0.1,K21))</f>
        <v>1</v>
      </c>
      <c r="M21" s="121">
        <f ca="1">RANK(L21,L21:L23,0)</f>
        <v>3</v>
      </c>
      <c r="N21" s="120">
        <f ca="1">IF(AND(L21=L22,F21&gt;F22),L21+0.1,IF(AND(L21=L23,F21&gt;F23),L21+0.1,L21))</f>
        <v>1</v>
      </c>
      <c r="O21" s="120">
        <f ca="1">IF(AND(N21=N22,F21&gt;F22),N21+0.1,IF(AND(N21=N23,F21&gt;F23),N21+0.1,N21))</f>
        <v>1</v>
      </c>
      <c r="P21" s="121">
        <f ca="1">RANK(O21,O21:O23,0)</f>
        <v>3</v>
      </c>
      <c r="Q21" s="46">
        <f ca="1">IF(P$19="nein",0,0.072/P21)</f>
        <v>2.3999999999999997E-2</v>
      </c>
    </row>
    <row r="22" spans="2:21" x14ac:dyDescent="0.35">
      <c r="B22" s="119" t="s">
        <v>484</v>
      </c>
      <c r="C22" s="44" t="str">
        <f>VLOOKUP(B22,'Gen-Tab_Quick'!$Q$3:$S$26,3,0)</f>
        <v>Georgien</v>
      </c>
      <c r="F22" s="120">
        <f ca="1">SUMIF(D26:D28,C22,F26:F28)+SUMIF(E26:E28,C22,G26:G28)</f>
        <v>0</v>
      </c>
      <c r="G22" s="120">
        <f ca="1">SUMIF(D26:D28,C22,G26:G28)+SUMIF(E26:E28,C22,F26:F28)</f>
        <v>0</v>
      </c>
      <c r="H22" s="120">
        <f ca="1">F22-G22</f>
        <v>0</v>
      </c>
      <c r="I22" s="120">
        <f ca="1">SUMIF(D26:D28,C22,I26:I28)+SUMIF(E26:E28,C22,J26:J28)</f>
        <v>2</v>
      </c>
      <c r="J22" s="121">
        <f ca="1">RANK(I22,I21:I23,0)</f>
        <v>2</v>
      </c>
      <c r="K22" s="120">
        <f ca="1">IF(AND(I22=I23,H22&gt;H23),I22+0.1,IF(AND(I22=I21,H22&gt;H21),I22+0.1,I22))</f>
        <v>2</v>
      </c>
      <c r="L22" s="120">
        <f ca="1">IF(AND(K22=K23,H22&gt;H23),K22+0.1,IF(AND(K22=K21,H22&gt;H21),K22+0.1,K22))</f>
        <v>2</v>
      </c>
      <c r="M22" s="121">
        <f ca="1">RANK(L22,L21:L23,0)</f>
        <v>2</v>
      </c>
      <c r="N22" s="120">
        <f ca="1">IF(AND(L22=L23,F22&gt;F23),L22+0.1,IF(AND(L22=L21,F22&gt;F21),L22+0.1,L22))</f>
        <v>2</v>
      </c>
      <c r="O22" s="120">
        <f ca="1">IF(AND(N22=N23,F22&gt;F23),N22+0.1,IF(AND(N22=N21,F22&gt;F21),N22+0.1,N22))</f>
        <v>2</v>
      </c>
      <c r="P22" s="121">
        <f ca="1">RANK(O22,O21:O23,0)</f>
        <v>2</v>
      </c>
      <c r="Q22" s="46">
        <f ca="1">IF(P$19="nein",0,0.072/P22)</f>
        <v>3.5999999999999997E-2</v>
      </c>
    </row>
    <row r="23" spans="2:21" x14ac:dyDescent="0.35">
      <c r="B23" s="119" t="s">
        <v>486</v>
      </c>
      <c r="C23" s="44" t="str">
        <f>VLOOKUP(B23,'Gen-Tab_Quick'!$Q$3:$S$26,3,0)</f>
        <v>Tschechien</v>
      </c>
      <c r="F23" s="120">
        <f ca="1">SUMIF(D26:D28,C23,F26:F28)+SUMIF(E26:E28,C23,G26:G28)</f>
        <v>5</v>
      </c>
      <c r="G23" s="120">
        <f ca="1">SUMIF(D26:D28,C23,G26:G28)+SUMIF(E26:E28,C23,F26:F28)</f>
        <v>0</v>
      </c>
      <c r="H23" s="120">
        <f ca="1">F23-G23</f>
        <v>5</v>
      </c>
      <c r="I23" s="120">
        <f ca="1">SUMIF(D26:D28,C23,I26:I28)+SUMIF(E26:E28,C23,J26:J28)</f>
        <v>4</v>
      </c>
      <c r="J23" s="121">
        <f ca="1">RANK(I23,I21:I23,0)</f>
        <v>1</v>
      </c>
      <c r="K23" s="120">
        <f ca="1">IF(AND(I23=I21,H23&gt;H21),I23+0.1,IF(AND(I23=I22,H23&gt;H22),I23+0.1,I23))</f>
        <v>4</v>
      </c>
      <c r="L23" s="120">
        <f ca="1">IF(AND(K23=K22,H23&gt;H22),K23+0.1,IF(AND(K23=K21,H23&gt;H21),K23+0.1,K23))</f>
        <v>4</v>
      </c>
      <c r="M23" s="121">
        <f ca="1">RANK(L23,L21:L23,0)</f>
        <v>1</v>
      </c>
      <c r="N23" s="120">
        <f ca="1">IF(AND(L23=L21,F23&gt;F21),L23+0.1,IF(AND(L23=L22,F23&gt;F22),L23+0.1,L23))</f>
        <v>4</v>
      </c>
      <c r="O23" s="120">
        <f ca="1">IF(AND(N23=N22,F23&gt;F22),N23+0.1,IF(AND(N23=N21,F23&gt;F21),N23+0.1,N23))</f>
        <v>4</v>
      </c>
      <c r="P23" s="122">
        <f ca="1">RANK(O23,O21:O23,0)</f>
        <v>1</v>
      </c>
      <c r="Q23" s="46">
        <f ca="1">IF(P$19="nein",0,0.072/P23)</f>
        <v>7.1999999999999995E-2</v>
      </c>
    </row>
    <row r="24" spans="2:21" x14ac:dyDescent="0.35">
      <c r="B24" s="119" t="s">
        <v>485</v>
      </c>
      <c r="C24" s="44" t="str">
        <f>VLOOKUP(B24,'Gen-Tab_Quick'!$Q$3:$S$26,3,0)</f>
        <v>Portugal</v>
      </c>
      <c r="F24" s="120"/>
      <c r="G24" s="120"/>
      <c r="H24" s="120"/>
      <c r="I24" s="120"/>
      <c r="J24" s="121"/>
      <c r="K24" s="120"/>
      <c r="L24" s="120"/>
      <c r="M24" s="121"/>
      <c r="N24" s="120"/>
      <c r="O24" s="120"/>
      <c r="P24" s="121"/>
      <c r="Q24" s="46">
        <v>0</v>
      </c>
    </row>
    <row r="25" spans="2:21" x14ac:dyDescent="0.35">
      <c r="P25" s="120">
        <f ca="1">SUM(P21:P23)</f>
        <v>6</v>
      </c>
    </row>
    <row r="26" spans="2:21" x14ac:dyDescent="0.35">
      <c r="B26" s="119" t="s">
        <v>508</v>
      </c>
      <c r="C26" s="46">
        <f>VLOOKUP(B26,'Gen-Tab_Quick'!$F$3:$G$38,2,0)</f>
        <v>11</v>
      </c>
      <c r="D26" s="44" t="str">
        <f>VLOOKUP(C26,'Gen-Tab_Quick'!$G$3:$I$55,2,0)</f>
        <v>Türkei</v>
      </c>
      <c r="E26" s="44" t="str">
        <f>VLOOKUP(C26,'Gen-Tab_Quick'!$G$3:$I$55,3,0)</f>
        <v>Georgien</v>
      </c>
      <c r="F26" s="44">
        <f ca="1">IF(U26=0,0,VLOOKUP(C26,Quicktipp!$B$2:$I$48,6,0))</f>
        <v>0</v>
      </c>
      <c r="G26" s="44">
        <f ca="1">IF(U26=0,0,VLOOKUP(C26,Quicktipp!$B$2:$I$48,8,0))</f>
        <v>0</v>
      </c>
      <c r="I26" s="44">
        <f ca="1">IF(U26=0,0,IF(F26&gt;G26,3,IF(F26=G26,1,0)))</f>
        <v>1</v>
      </c>
      <c r="J26" s="44">
        <f ca="1">IF(U26=0,0,IF(G26&gt;F26,3,IF(G26=F26,1,0)))</f>
        <v>1</v>
      </c>
      <c r="U26" s="44">
        <f ca="1">VLOOKUP(C26,Quicktipp!$B$3:$L$48,11,0)</f>
        <v>1</v>
      </c>
    </row>
    <row r="27" spans="2:21" x14ac:dyDescent="0.35">
      <c r="B27" s="119" t="s">
        <v>512</v>
      </c>
      <c r="C27" s="46">
        <f>VLOOKUP(B27,'Gen-Tab_Quick'!$F$3:$G$38,2,0)</f>
        <v>35</v>
      </c>
      <c r="D27" s="44" t="str">
        <f>VLOOKUP(C27,'Gen-Tab_Quick'!$G$3:$I$55,2,0)</f>
        <v>Tschechien</v>
      </c>
      <c r="E27" s="44" t="str">
        <f>VLOOKUP(C27,'Gen-Tab_Quick'!$G$3:$I$55,3,0)</f>
        <v>Türkei</v>
      </c>
      <c r="F27" s="44">
        <f ca="1">IF(U27=0,0,VLOOKUP(C27,Quicktipp!$B$2:$I$48,6,0))</f>
        <v>5</v>
      </c>
      <c r="G27" s="44">
        <f ca="1">IF(U27=0,0,VLOOKUP(C27,Quicktipp!$B$2:$I$48,8,0))</f>
        <v>0</v>
      </c>
      <c r="I27" s="44">
        <f ca="1">IF(U27=0,0,IF(F27&gt;G27,3,IF(F27=G27,1,0)))</f>
        <v>3</v>
      </c>
      <c r="J27" s="44">
        <f ca="1">IF(U27=0,0,IF(G27&gt;F27,3,IF(G27=F27,1,0)))</f>
        <v>0</v>
      </c>
      <c r="U27" s="44">
        <f ca="1">VLOOKUP(C27,Quicktipp!$B$3:$L$48,11,0)</f>
        <v>26</v>
      </c>
    </row>
    <row r="28" spans="2:21" x14ac:dyDescent="0.35">
      <c r="B28" s="119" t="s">
        <v>513</v>
      </c>
      <c r="C28" s="46">
        <f>VLOOKUP(B28,'Gen-Tab_Quick'!$F$3:$G$38,2,0)</f>
        <v>24</v>
      </c>
      <c r="D28" s="44" t="str">
        <f>VLOOKUP(C28,'Gen-Tab_Quick'!$G$3:$I$55,2,0)</f>
        <v>Georgien</v>
      </c>
      <c r="E28" s="44" t="str">
        <f>VLOOKUP(C28,'Gen-Tab_Quick'!$G$3:$I$55,3,0)</f>
        <v>Tschechien</v>
      </c>
      <c r="F28" s="44">
        <f ca="1">IF(U28=0,0,VLOOKUP(C28,Quicktipp!$B$2:$I$48,6,0))</f>
        <v>0</v>
      </c>
      <c r="G28" s="44">
        <f ca="1">IF(U28=0,0,VLOOKUP(C28,Quicktipp!$B$2:$I$48,8,0))</f>
        <v>0</v>
      </c>
      <c r="I28" s="44">
        <f ca="1">IF(U28=0,0,IF(F28&gt;G28,3,IF(F28=G28,1,0)))</f>
        <v>1</v>
      </c>
      <c r="J28" s="44">
        <f ca="1">IF(U28=0,0,IF(G28&gt;F28,3,IF(G28=F28,1,0)))</f>
        <v>1</v>
      </c>
      <c r="U28" s="44">
        <f ca="1">VLOOKUP(C28,Quicktipp!$B$3:$L$48,11,0)</f>
        <v>1</v>
      </c>
    </row>
    <row r="34" spans="2:21" x14ac:dyDescent="0.35">
      <c r="B34" s="44" t="s">
        <v>514</v>
      </c>
      <c r="C34" s="44" t="s">
        <v>520</v>
      </c>
      <c r="P34" s="115" t="str">
        <f ca="1">IF(P40=3,"nein","ja")</f>
        <v>ja</v>
      </c>
      <c r="R34" s="46"/>
      <c r="S34" s="46"/>
      <c r="U34" s="46"/>
    </row>
    <row r="35" spans="2:21" ht="23.65" x14ac:dyDescent="0.35">
      <c r="F35" s="116" t="s">
        <v>61</v>
      </c>
      <c r="G35" s="116" t="s">
        <v>62</v>
      </c>
      <c r="H35" s="116" t="s">
        <v>293</v>
      </c>
      <c r="I35" s="116" t="s">
        <v>63</v>
      </c>
      <c r="J35" s="117" t="s">
        <v>308</v>
      </c>
      <c r="K35" s="118"/>
      <c r="L35" s="118"/>
      <c r="M35" s="117" t="s">
        <v>309</v>
      </c>
      <c r="N35" s="118"/>
      <c r="O35" s="118"/>
      <c r="P35" s="117" t="s">
        <v>310</v>
      </c>
      <c r="Q35" s="117" t="s">
        <v>296</v>
      </c>
    </row>
    <row r="36" spans="2:21" x14ac:dyDescent="0.35">
      <c r="B36" s="119" t="s">
        <v>483</v>
      </c>
      <c r="C36" s="44" t="str">
        <f>VLOOKUP(B36,'Gen-Tab_Quick'!$Q$3:$S$26,3,0)</f>
        <v>Türkei</v>
      </c>
      <c r="F36" s="120">
        <f ca="1">SUMIF(D41:D43,C36,F41:F43)+SUMIF(E41:E43,C36,G41:G43)</f>
        <v>6</v>
      </c>
      <c r="G36" s="120">
        <f ca="1">SUMIF(D41:D43,C36,G41:G43)+SUMIF(E41:E43,C36,F41:F43)</f>
        <v>11</v>
      </c>
      <c r="H36" s="120">
        <f ca="1">F36-G36</f>
        <v>-5</v>
      </c>
      <c r="I36" s="120">
        <f ca="1">SUMIF(D41:D43,C36,I41:I43)+SUMIF(E41:E43,C36,J41:J43)</f>
        <v>1</v>
      </c>
      <c r="J36" s="121">
        <f ca="1">RANK(I36,I36:I38,0)</f>
        <v>3</v>
      </c>
      <c r="K36" s="120">
        <f ca="1">IF(AND(I36=I37,H36&gt;H37),I36+0.1,IF(AND(I36=I38,H36&gt;H38),I36+0.1,I36))</f>
        <v>1</v>
      </c>
      <c r="L36" s="120">
        <f ca="1">IF(AND(K36=K37,H36&gt;H37),K36+0.1,IF(AND(K36=K38,H36&gt;H38),K36+0.1,K36))</f>
        <v>1</v>
      </c>
      <c r="M36" s="121">
        <f ca="1">RANK(L36,L36:L38,0)</f>
        <v>3</v>
      </c>
      <c r="N36" s="120">
        <f ca="1">IF(AND(L36=L37,F36&gt;F37),L36+0.1,IF(AND(L36=L38,F36&gt;F38),L36+0.1,L36))</f>
        <v>1</v>
      </c>
      <c r="O36" s="120">
        <f ca="1">IF(AND(N36=N37,F36&gt;F37),N36+0.1,IF(AND(N36=N38,F36&gt;F38),N36+0.1,N36))</f>
        <v>1</v>
      </c>
      <c r="P36" s="121">
        <f ca="1">RANK(O36,O36:O38,0)</f>
        <v>3</v>
      </c>
      <c r="Q36" s="46">
        <f ca="1">IF(P$34="nein",0,0.072/P36)</f>
        <v>2.3999999999999997E-2</v>
      </c>
    </row>
    <row r="37" spans="2:21" x14ac:dyDescent="0.35">
      <c r="B37" s="119" t="s">
        <v>485</v>
      </c>
      <c r="C37" s="44" t="str">
        <f>VLOOKUP(B37,'Gen-Tab_Quick'!$Q$3:$S$26,3,0)</f>
        <v>Portugal</v>
      </c>
      <c r="F37" s="120">
        <f ca="1">SUMIF(D41:D43,C37,F41:F43)+SUMIF(E41:E43,C37,G41:G43)</f>
        <v>11</v>
      </c>
      <c r="G37" s="120">
        <f ca="1">SUMIF(D41:D43,C37,G41:G43)+SUMIF(E41:E43,C37,F41:F43)</f>
        <v>11</v>
      </c>
      <c r="H37" s="120">
        <f ca="1">F37-G37</f>
        <v>0</v>
      </c>
      <c r="I37" s="120">
        <f ca="1">SUMIF(D41:D43,C37,I41:I43)+SUMIF(E41:E43,C37,J41:J43)</f>
        <v>2</v>
      </c>
      <c r="J37" s="121">
        <f ca="1">RANK(I37,I36:I38,0)</f>
        <v>2</v>
      </c>
      <c r="K37" s="120">
        <f ca="1">IF(AND(I37=I38,H37&gt;H38),I37+0.1,IF(AND(I37=I36,H37&gt;H36),I37+0.1,I37))</f>
        <v>2</v>
      </c>
      <c r="L37" s="120">
        <f ca="1">IF(AND(K37=K38,H37&gt;H38),K37+0.1,IF(AND(K37=K36,H37&gt;H36),K37+0.1,K37))</f>
        <v>2</v>
      </c>
      <c r="M37" s="121">
        <f ca="1">RANK(L37,L36:L38,0)</f>
        <v>2</v>
      </c>
      <c r="N37" s="120">
        <f ca="1">IF(AND(L37=L38,F37&gt;F38),L37+0.1,IF(AND(L37=L36,F37&gt;F36),L37+0.1,L37))</f>
        <v>2</v>
      </c>
      <c r="O37" s="120">
        <f ca="1">IF(AND(N37=N38,F37&gt;F38),N37+0.1,IF(AND(N37=N36,F37&gt;F36),N37+0.1,N37))</f>
        <v>2</v>
      </c>
      <c r="P37" s="121">
        <f ca="1">RANK(O37,O36:O38,0)</f>
        <v>2</v>
      </c>
      <c r="Q37" s="46">
        <f ca="1">IF(P$34="nein",0,0.072/P37)</f>
        <v>3.5999999999999997E-2</v>
      </c>
    </row>
    <row r="38" spans="2:21" x14ac:dyDescent="0.35">
      <c r="B38" s="119" t="s">
        <v>486</v>
      </c>
      <c r="C38" s="44" t="str">
        <f>VLOOKUP(B38,'Gen-Tab_Quick'!$Q$3:$S$26,3,0)</f>
        <v>Tschechien</v>
      </c>
      <c r="F38" s="120">
        <f ca="1">SUMIF(D41:D43,C38,F41:F43)+SUMIF(E41:E43,C38,G41:G43)</f>
        <v>10</v>
      </c>
      <c r="G38" s="120">
        <f ca="1">SUMIF(D41:D43,C38,G41:G43)+SUMIF(E41:E43,C38,F41:F43)</f>
        <v>5</v>
      </c>
      <c r="H38" s="120">
        <f ca="1">F38-G38</f>
        <v>5</v>
      </c>
      <c r="I38" s="120">
        <f ca="1">SUMIF(D41:D43,C38,I41:I43)+SUMIF(E41:E43,C38,J41:J43)</f>
        <v>4</v>
      </c>
      <c r="J38" s="121">
        <f ca="1">RANK(I38,I36:I38,0)</f>
        <v>1</v>
      </c>
      <c r="K38" s="120">
        <f ca="1">IF(AND(I38=I36,H38&gt;H36),I38+0.1,IF(AND(I38=I37,H38&gt;H37),I38+0.1,I38))</f>
        <v>4</v>
      </c>
      <c r="L38" s="120">
        <f ca="1">IF(AND(K38=K37,H38&gt;H37),K38+0.1,IF(AND(K38=K36,H38&gt;H36),K38+0.1,K38))</f>
        <v>4</v>
      </c>
      <c r="M38" s="121">
        <f ca="1">RANK(L38,L36:L38,0)</f>
        <v>1</v>
      </c>
      <c r="N38" s="120">
        <f ca="1">IF(AND(L38=L36,F38&gt;F36),L38+0.1,IF(AND(L38=L37,F38&gt;F37),L38+0.1,L38))</f>
        <v>4</v>
      </c>
      <c r="O38" s="120">
        <f ca="1">IF(AND(N38=N37,F38&gt;F37),N38+0.1,IF(AND(N38=N36,F38&gt;F36),N38+0.1,N38))</f>
        <v>4</v>
      </c>
      <c r="P38" s="122">
        <f ca="1">RANK(O38,O36:O38,0)</f>
        <v>1</v>
      </c>
      <c r="Q38" s="46">
        <f ca="1">IF(P$34="nein",0,0.072/P38)</f>
        <v>7.1999999999999995E-2</v>
      </c>
    </row>
    <row r="39" spans="2:21" x14ac:dyDescent="0.35">
      <c r="B39" s="119" t="s">
        <v>484</v>
      </c>
      <c r="C39" s="44" t="str">
        <f>VLOOKUP(B39,'Gen-Tab_Quick'!$Q$3:$S$26,3,0)</f>
        <v>Georgien</v>
      </c>
      <c r="F39" s="120"/>
      <c r="G39" s="120"/>
      <c r="H39" s="120"/>
      <c r="I39" s="120"/>
      <c r="J39" s="121"/>
      <c r="K39" s="120"/>
      <c r="L39" s="120"/>
      <c r="M39" s="121"/>
      <c r="N39" s="120"/>
      <c r="O39" s="120"/>
      <c r="P39" s="121"/>
      <c r="Q39" s="46">
        <v>0</v>
      </c>
    </row>
    <row r="40" spans="2:21" x14ac:dyDescent="0.35">
      <c r="P40" s="120">
        <f ca="1">SUM(P36:P38)</f>
        <v>6</v>
      </c>
    </row>
    <row r="41" spans="2:21" x14ac:dyDescent="0.35">
      <c r="B41" s="119" t="s">
        <v>509</v>
      </c>
      <c r="C41" s="46">
        <f>VLOOKUP(B41,'Gen-Tab_Quick'!$F$3:$G$38,2,0)</f>
        <v>23</v>
      </c>
      <c r="D41" s="44" t="str">
        <f>VLOOKUP(C41,'Gen-Tab_Quick'!$G$3:$I$55,2,0)</f>
        <v>Türkei</v>
      </c>
      <c r="E41" s="44" t="str">
        <f>VLOOKUP(C41,'Gen-Tab_Quick'!$G$3:$I$55,3,0)</f>
        <v>Portugal</v>
      </c>
      <c r="F41" s="44">
        <f ca="1">IF(U41=0,0,VLOOKUP(C41,Quicktipp!$B$2:$I$48,6,0))</f>
        <v>6</v>
      </c>
      <c r="G41" s="44">
        <f ca="1">IF(U41=0,0,VLOOKUP(C41,Quicktipp!$B$2:$I$48,8,0))</f>
        <v>6</v>
      </c>
      <c r="I41" s="44">
        <f ca="1">IF(U41=0,0,IF(F41&gt;G41,3,IF(F41=G41,1,0)))</f>
        <v>1</v>
      </c>
      <c r="J41" s="44">
        <f ca="1">IF(U41=0,0,IF(G41&gt;F41,3,IF(G41=F41,1,0)))</f>
        <v>1</v>
      </c>
      <c r="U41" s="44">
        <f ca="1">VLOOKUP(C41,Quicktipp!$B$3:$L$48,11,0)</f>
        <v>49</v>
      </c>
    </row>
    <row r="42" spans="2:21" x14ac:dyDescent="0.35">
      <c r="B42" s="119" t="s">
        <v>512</v>
      </c>
      <c r="C42" s="46">
        <f>VLOOKUP(B42,'Gen-Tab_Quick'!$F$3:$G$38,2,0)</f>
        <v>35</v>
      </c>
      <c r="D42" s="44" t="str">
        <f>VLOOKUP(C42,'Gen-Tab_Quick'!$G$3:$I$55,2,0)</f>
        <v>Tschechien</v>
      </c>
      <c r="E42" s="44" t="str">
        <f>VLOOKUP(C42,'Gen-Tab_Quick'!$G$3:$I$55,3,0)</f>
        <v>Türkei</v>
      </c>
      <c r="F42" s="44">
        <f ca="1">IF(U42=0,0,VLOOKUP(C42,Quicktipp!$B$2:$I$48,6,0))</f>
        <v>5</v>
      </c>
      <c r="G42" s="44">
        <f ca="1">IF(U42=0,0,VLOOKUP(C42,Quicktipp!$B$2:$I$48,8,0))</f>
        <v>0</v>
      </c>
      <c r="I42" s="44">
        <f ca="1">IF(U42=0,0,IF(F42&gt;G42,3,IF(F42=G42,1,0)))</f>
        <v>3</v>
      </c>
      <c r="J42" s="44">
        <f ca="1">IF(U42=0,0,IF(G42&gt;F42,3,IF(G42=F42,1,0)))</f>
        <v>0</v>
      </c>
      <c r="U42" s="44">
        <f ca="1">VLOOKUP(C42,Quicktipp!$B$3:$L$48,11,0)</f>
        <v>26</v>
      </c>
    </row>
    <row r="43" spans="2:21" x14ac:dyDescent="0.35">
      <c r="B43" s="119" t="s">
        <v>515</v>
      </c>
      <c r="C43" s="46">
        <f>VLOOKUP(B43,'Gen-Tab_Quick'!$F$3:$G$38,2,0)</f>
        <v>12</v>
      </c>
      <c r="D43" s="44" t="str">
        <f>VLOOKUP(C43,'Gen-Tab_Quick'!$G$3:$I$55,2,0)</f>
        <v>Portugal</v>
      </c>
      <c r="E43" s="44" t="str">
        <f>VLOOKUP(C43,'Gen-Tab_Quick'!$G$3:$I$55,3,0)</f>
        <v>Tschechien</v>
      </c>
      <c r="F43" s="44">
        <f ca="1">IF(U43=0,0,VLOOKUP(C43,Quicktipp!$B$2:$I$48,6,0))</f>
        <v>5</v>
      </c>
      <c r="G43" s="44">
        <f ca="1">IF(U43=0,0,VLOOKUP(C43,Quicktipp!$B$2:$I$48,8,0))</f>
        <v>5</v>
      </c>
      <c r="I43" s="44">
        <f ca="1">IF(U43=0,0,IF(F43&gt;G43,3,IF(F43=G43,1,0)))</f>
        <v>1</v>
      </c>
      <c r="J43" s="44">
        <f ca="1">IF(U43=0,0,IF(G43&gt;F43,3,IF(G43=F43,1,0)))</f>
        <v>1</v>
      </c>
      <c r="U43" s="44">
        <f ca="1">VLOOKUP(C43,Quicktipp!$B$3:$L$48,11,0)</f>
        <v>36</v>
      </c>
    </row>
    <row r="49" spans="2:21" x14ac:dyDescent="0.35">
      <c r="B49" s="44" t="s">
        <v>516</v>
      </c>
      <c r="C49" s="44" t="s">
        <v>521</v>
      </c>
      <c r="P49" s="115" t="str">
        <f ca="1">IF(P55=3,"nein","ja")</f>
        <v>ja</v>
      </c>
      <c r="R49" s="46"/>
      <c r="S49" s="46"/>
      <c r="U49" s="46"/>
    </row>
    <row r="50" spans="2:21" ht="23.65" x14ac:dyDescent="0.35">
      <c r="F50" s="116" t="s">
        <v>61</v>
      </c>
      <c r="G50" s="116" t="s">
        <v>62</v>
      </c>
      <c r="H50" s="116" t="s">
        <v>293</v>
      </c>
      <c r="I50" s="116" t="s">
        <v>63</v>
      </c>
      <c r="J50" s="117" t="s">
        <v>308</v>
      </c>
      <c r="K50" s="118"/>
      <c r="L50" s="118"/>
      <c r="M50" s="117" t="s">
        <v>309</v>
      </c>
      <c r="N50" s="118"/>
      <c r="O50" s="118"/>
      <c r="P50" s="117" t="s">
        <v>310</v>
      </c>
      <c r="Q50" s="117" t="s">
        <v>296</v>
      </c>
    </row>
    <row r="51" spans="2:21" x14ac:dyDescent="0.35">
      <c r="B51" s="119" t="s">
        <v>484</v>
      </c>
      <c r="C51" s="44" t="str">
        <f>VLOOKUP(B51,'Gen-Tab_Quick'!$Q$3:$S$26,3,0)</f>
        <v>Georgien</v>
      </c>
      <c r="F51" s="120">
        <f ca="1">SUMIF(D56:D58,C51,F56:F58)+SUMIF(E56:E58,C51,G56:G58)</f>
        <v>3</v>
      </c>
      <c r="G51" s="120">
        <f ca="1">SUMIF(D56:D58,C51,G56:G58)+SUMIF(E56:E58,C51,F56:F58)</f>
        <v>1</v>
      </c>
      <c r="H51" s="120">
        <f ca="1">F51-G51</f>
        <v>2</v>
      </c>
      <c r="I51" s="120">
        <f ca="1">SUMIF(D56:D58,C51,I56:I58)+SUMIF(E56:E58,C51,J56:J58)</f>
        <v>4</v>
      </c>
      <c r="J51" s="121">
        <f ca="1">RANK(I51,I51:I53,0)</f>
        <v>1</v>
      </c>
      <c r="K51" s="120">
        <f ca="1">IF(AND(I51=I52,H51&gt;H52),I51+0.1,IF(AND(I51=I53,H51&gt;H53),I51+0.1,I51))</f>
        <v>4</v>
      </c>
      <c r="L51" s="120">
        <f ca="1">IF(AND(K51=K52,H51&gt;H52),K51+0.1,IF(AND(K51=K53,H51&gt;H53),K51+0.1,K51))</f>
        <v>4</v>
      </c>
      <c r="M51" s="121">
        <f ca="1">RANK(L51,L51:L53,0)</f>
        <v>1</v>
      </c>
      <c r="N51" s="120">
        <f ca="1">IF(AND(L51=L52,F51&gt;F52),L51+0.1,IF(AND(L51=L53,F51&gt;F53),L51+0.1,L51))</f>
        <v>4</v>
      </c>
      <c r="O51" s="120">
        <f ca="1">IF(AND(N51=N52,F51&gt;F52),N51+0.1,IF(AND(N51=N53,F51&gt;F53),N51+0.1,N51))</f>
        <v>4</v>
      </c>
      <c r="P51" s="121">
        <f ca="1">RANK(O51,O51:O53,0)</f>
        <v>1</v>
      </c>
      <c r="Q51" s="46">
        <f ca="1">IF(P$49="nein",0,0.072/P51)</f>
        <v>7.1999999999999995E-2</v>
      </c>
    </row>
    <row r="52" spans="2:21" x14ac:dyDescent="0.35">
      <c r="B52" s="119" t="s">
        <v>485</v>
      </c>
      <c r="C52" s="44" t="str">
        <f>VLOOKUP(B52,'Gen-Tab_Quick'!$Q$3:$S$26,3,0)</f>
        <v>Portugal</v>
      </c>
      <c r="F52" s="120">
        <f ca="1">SUMIF(D56:D58,C52,F56:F58)+SUMIF(E56:E58,C52,G56:G58)</f>
        <v>6</v>
      </c>
      <c r="G52" s="120">
        <f ca="1">SUMIF(D56:D58,C52,G56:G58)+SUMIF(E56:E58,C52,F56:F58)</f>
        <v>8</v>
      </c>
      <c r="H52" s="120">
        <f ca="1">F52-G52</f>
        <v>-2</v>
      </c>
      <c r="I52" s="120">
        <f ca="1">SUMIF(D56:D58,C52,I56:I58)+SUMIF(E56:E58,C52,J56:J58)</f>
        <v>1</v>
      </c>
      <c r="J52" s="121">
        <f ca="1">RANK(I52,I51:I53,0)</f>
        <v>3</v>
      </c>
      <c r="K52" s="120">
        <f ca="1">IF(AND(I52=I53,H52&gt;H53),I52+0.1,IF(AND(I52=I51,H52&gt;H51),I52+0.1,I52))</f>
        <v>1</v>
      </c>
      <c r="L52" s="120">
        <f ca="1">IF(AND(K52=K53,H52&gt;H53),K52+0.1,IF(AND(K52=K51,H52&gt;H51),K52+0.1,K52))</f>
        <v>1</v>
      </c>
      <c r="M52" s="121">
        <f ca="1">RANK(L52,L51:L53,0)</f>
        <v>3</v>
      </c>
      <c r="N52" s="120">
        <f ca="1">IF(AND(L52=L53,F52&gt;F53),L52+0.1,IF(AND(L52=L51,F52&gt;F51),L52+0.1,L52))</f>
        <v>1</v>
      </c>
      <c r="O52" s="120">
        <f ca="1">IF(AND(N52=N53,F52&gt;F53),N52+0.1,IF(AND(N52=N51,F52&gt;F51),N52+0.1,N52))</f>
        <v>1</v>
      </c>
      <c r="P52" s="121">
        <f ca="1">RANK(O52,O51:O53,0)</f>
        <v>3</v>
      </c>
      <c r="Q52" s="46">
        <f ca="1">IF(P$49="nein",0,0.072/P52)</f>
        <v>2.3999999999999997E-2</v>
      </c>
    </row>
    <row r="53" spans="2:21" x14ac:dyDescent="0.35">
      <c r="B53" s="119" t="s">
        <v>486</v>
      </c>
      <c r="C53" s="44" t="str">
        <f>VLOOKUP(B53,'Gen-Tab_Quick'!$Q$3:$S$26,3,0)</f>
        <v>Tschechien</v>
      </c>
      <c r="F53" s="120">
        <f ca="1">SUMIF(D56:D58,C53,F56:F58)+SUMIF(E56:E58,C53,G56:G58)</f>
        <v>5</v>
      </c>
      <c r="G53" s="120">
        <f ca="1">SUMIF(D56:D58,C53,G56:G58)+SUMIF(E56:E58,C53,F56:F58)</f>
        <v>5</v>
      </c>
      <c r="H53" s="120">
        <f ca="1">F53-G53</f>
        <v>0</v>
      </c>
      <c r="I53" s="120">
        <f ca="1">SUMIF(D56:D58,C53,I56:I58)+SUMIF(E56:E58,C53,J56:J58)</f>
        <v>2</v>
      </c>
      <c r="J53" s="121">
        <f ca="1">RANK(I53,I51:I53,0)</f>
        <v>2</v>
      </c>
      <c r="K53" s="120">
        <f ca="1">IF(AND(I53=I51,H53&gt;H51),I53+0.1,IF(AND(I53=I52,H53&gt;H52),I53+0.1,I53))</f>
        <v>2</v>
      </c>
      <c r="L53" s="120">
        <f ca="1">IF(AND(K53=K52,H53&gt;H52),K53+0.1,IF(AND(K53=K51,H53&gt;H51),K53+0.1,K53))</f>
        <v>2</v>
      </c>
      <c r="M53" s="121">
        <f ca="1">RANK(L53,L51:L53,0)</f>
        <v>2</v>
      </c>
      <c r="N53" s="120">
        <f ca="1">IF(AND(L53=L51,F53&gt;F51),L53+0.1,IF(AND(L53=L52,F53&gt;F52),L53+0.1,L53))</f>
        <v>2</v>
      </c>
      <c r="O53" s="120">
        <f ca="1">IF(AND(N53=N52,F53&gt;F52),N53+0.1,IF(AND(N53=N51,F53&gt;F51),N53+0.1,N53))</f>
        <v>2</v>
      </c>
      <c r="P53" s="122">
        <f ca="1">RANK(O53,O51:O53,0)</f>
        <v>2</v>
      </c>
      <c r="Q53" s="46">
        <f ca="1">IF(P$49="nein",0,0.072/P53)</f>
        <v>3.5999999999999997E-2</v>
      </c>
    </row>
    <row r="54" spans="2:21" x14ac:dyDescent="0.35">
      <c r="B54" s="119" t="s">
        <v>483</v>
      </c>
      <c r="C54" s="44" t="str">
        <f>VLOOKUP(B54,'Gen-Tab_Quick'!$Q$3:$S$26,3,0)</f>
        <v>Türkei</v>
      </c>
      <c r="F54" s="120"/>
      <c r="G54" s="120"/>
      <c r="H54" s="120"/>
      <c r="I54" s="120"/>
      <c r="J54" s="121"/>
      <c r="K54" s="120"/>
      <c r="L54" s="120"/>
      <c r="M54" s="121"/>
      <c r="N54" s="120"/>
      <c r="O54" s="120"/>
      <c r="P54" s="121"/>
      <c r="Q54" s="46">
        <v>0</v>
      </c>
    </row>
    <row r="55" spans="2:21" x14ac:dyDescent="0.35">
      <c r="N55" s="120"/>
      <c r="P55" s="120">
        <f ca="1">SUM(P51:P53)</f>
        <v>6</v>
      </c>
    </row>
    <row r="56" spans="2:21" x14ac:dyDescent="0.35">
      <c r="B56" s="119" t="s">
        <v>510</v>
      </c>
      <c r="C56" s="46">
        <f>VLOOKUP(B56,'Gen-Tab_Quick'!$F$3:$G$38,2,0)</f>
        <v>36</v>
      </c>
      <c r="D56" s="44" t="str">
        <f>VLOOKUP(C56,'Gen-Tab_Quick'!$G$3:$I$55,2,0)</f>
        <v>Georgien</v>
      </c>
      <c r="E56" s="44" t="str">
        <f>VLOOKUP(C56,'Gen-Tab_Quick'!$G$3:$I$55,3,0)</f>
        <v>Portugal</v>
      </c>
      <c r="F56" s="44">
        <f ca="1">IF(U56=0,0,VLOOKUP(C56,Quicktipp!$B$2:$I$48,6,0))</f>
        <v>3</v>
      </c>
      <c r="G56" s="44">
        <f ca="1">IF(U56=0,0,VLOOKUP(C56,Quicktipp!$B$2:$I$48,8,0))</f>
        <v>1</v>
      </c>
      <c r="I56" s="44">
        <f ca="1">IF(U56=0,0,IF(F56&gt;G56,3,IF(F56=G56,1,0)))</f>
        <v>3</v>
      </c>
      <c r="J56" s="44">
        <f ca="1">IF(U56=0,0,IF(G56&gt;F56,3,IF(G56=F56,1,0)))</f>
        <v>0</v>
      </c>
      <c r="U56" s="44">
        <f ca="1">VLOOKUP(C56,Quicktipp!$B$3:$L$48,11,0)</f>
        <v>11</v>
      </c>
    </row>
    <row r="57" spans="2:21" x14ac:dyDescent="0.35">
      <c r="B57" s="119" t="s">
        <v>513</v>
      </c>
      <c r="C57" s="46">
        <f>VLOOKUP(B57,'Gen-Tab_Quick'!$F$3:$G$38,2,0)</f>
        <v>24</v>
      </c>
      <c r="D57" s="44" t="str">
        <f>VLOOKUP(C57,'Gen-Tab_Quick'!$G$3:$I$55,2,0)</f>
        <v>Georgien</v>
      </c>
      <c r="E57" s="44" t="str">
        <f>VLOOKUP(C57,'Gen-Tab_Quick'!$G$3:$I$55,3,0)</f>
        <v>Tschechien</v>
      </c>
      <c r="F57" s="44">
        <f ca="1">IF(U57=0,0,VLOOKUP(C57,Quicktipp!$B$2:$I$48,6,0))</f>
        <v>0</v>
      </c>
      <c r="G57" s="44">
        <f ca="1">IF(U57=0,0,VLOOKUP(C57,Quicktipp!$B$2:$I$48,8,0))</f>
        <v>0</v>
      </c>
      <c r="I57" s="44">
        <f ca="1">IF(U57=0,0,IF(F57&gt;G57,3,IF(F57=G57,1,0)))</f>
        <v>1</v>
      </c>
      <c r="J57" s="44">
        <f ca="1">IF(U57=0,0,IF(G57&gt;F57,3,IF(G57=F57,1,0)))</f>
        <v>1</v>
      </c>
      <c r="U57" s="44">
        <f ca="1">VLOOKUP(C57,Quicktipp!$B$3:$L$48,11,0)</f>
        <v>1</v>
      </c>
    </row>
    <row r="58" spans="2:21" x14ac:dyDescent="0.35">
      <c r="B58" s="119" t="s">
        <v>515</v>
      </c>
      <c r="C58" s="46">
        <f>VLOOKUP(B58,'Gen-Tab_Quick'!$F$3:$G$38,2,0)</f>
        <v>12</v>
      </c>
      <c r="D58" s="44" t="str">
        <f>VLOOKUP(C58,'Gen-Tab_Quick'!$G$3:$I$55,2,0)</f>
        <v>Portugal</v>
      </c>
      <c r="E58" s="44" t="str">
        <f>VLOOKUP(C58,'Gen-Tab_Quick'!$G$3:$I$55,3,0)</f>
        <v>Tschechien</v>
      </c>
      <c r="F58" s="44">
        <f ca="1">IF(U58=0,0,VLOOKUP(C58,Quicktipp!$B$2:$I$48,6,0))</f>
        <v>5</v>
      </c>
      <c r="G58" s="44">
        <f ca="1">IF(U58=0,0,VLOOKUP(C58,Quicktipp!$B$2:$I$48,8,0))</f>
        <v>5</v>
      </c>
      <c r="I58" s="44">
        <f ca="1">IF(U58=0,0,IF(F58&gt;G58,3,IF(F58=G58,1,0)))</f>
        <v>1</v>
      </c>
      <c r="J58" s="44">
        <f ca="1">IF(U58=0,0,IF(G58&gt;F58,3,IF(G58=F58,1,0)))</f>
        <v>1</v>
      </c>
      <c r="U58" s="44">
        <f ca="1">VLOOKUP(C58,Quicktipp!$B$3:$L$48,11,0)</f>
        <v>36</v>
      </c>
    </row>
    <row r="64" spans="2:21" x14ac:dyDescent="0.35">
      <c r="B64" s="44" t="s">
        <v>517</v>
      </c>
    </row>
    <row r="65" spans="2:21" x14ac:dyDescent="0.35">
      <c r="P65" s="115" t="str">
        <f ca="1">IF(SUM(P66:P69)=3,"ja","nein")</f>
        <v>nein</v>
      </c>
    </row>
    <row r="66" spans="2:21" x14ac:dyDescent="0.35">
      <c r="B66" s="119" t="s">
        <v>483</v>
      </c>
      <c r="C66" s="44" t="str">
        <f>VLOOKUP(B66,'Gen-Tab_Quick'!$Q$3:$S$26,3,0)</f>
        <v>Türkei</v>
      </c>
      <c r="F66" s="120">
        <f ca="1">SUMIF(D71,C66,F71)+SUMIF(E71,C66,G71)</f>
        <v>0</v>
      </c>
      <c r="P66" s="121">
        <f ca="1">RANK(F66,F66:F69,0)</f>
        <v>1</v>
      </c>
      <c r="Q66" s="46">
        <f ca="1">IF(AND(P65="ja",P66=1),0.0072,IF(AND(P65="ja",P66=2),0.0036,0))</f>
        <v>0</v>
      </c>
    </row>
    <row r="67" spans="2:21" x14ac:dyDescent="0.35">
      <c r="B67" s="119" t="s">
        <v>484</v>
      </c>
      <c r="C67" s="44" t="str">
        <f>VLOOKUP(B67,'Gen-Tab_Quick'!$Q$3:$S$26,3,0)</f>
        <v>Georgien</v>
      </c>
      <c r="F67" s="120">
        <f ca="1">SUMIF(D71,C67,F71)+SUMIF(E71,C67,G71)</f>
        <v>0</v>
      </c>
      <c r="P67" s="121">
        <f ca="1">RANK(F67,F66:F69,0)</f>
        <v>1</v>
      </c>
      <c r="Q67" s="46">
        <f ca="1">IF(AND(P65="ja",P67=1),0.0072,IF(AND(P65="ja",P67=2),0.0036,0))</f>
        <v>0</v>
      </c>
    </row>
    <row r="68" spans="2:21" x14ac:dyDescent="0.35">
      <c r="B68" s="119" t="s">
        <v>485</v>
      </c>
      <c r="C68" s="44" t="str">
        <f>VLOOKUP(B68,'Gen-Tab_Quick'!$Q$3:$S$26,3,0)</f>
        <v>Portugal</v>
      </c>
      <c r="Q68" s="46">
        <v>0</v>
      </c>
    </row>
    <row r="69" spans="2:21" x14ac:dyDescent="0.35">
      <c r="B69" s="119" t="s">
        <v>486</v>
      </c>
      <c r="C69" s="44" t="str">
        <f>VLOOKUP(B69,'Gen-Tab_Quick'!$Q$3:$S$26,3,0)</f>
        <v>Tschechien</v>
      </c>
      <c r="Q69" s="46">
        <v>0</v>
      </c>
    </row>
    <row r="70" spans="2:21" x14ac:dyDescent="0.35">
      <c r="B70" s="46"/>
    </row>
    <row r="71" spans="2:21" x14ac:dyDescent="0.35">
      <c r="B71" s="119" t="s">
        <v>508</v>
      </c>
      <c r="C71" s="46">
        <f>VLOOKUP(B71,'Gen-Tab_Quick'!$F$3:$G$38,2,0)</f>
        <v>11</v>
      </c>
      <c r="D71" s="44" t="str">
        <f>VLOOKUP(C71,'Gen-Tab_Quick'!$G$3:$I$55,2,0)</f>
        <v>Türkei</v>
      </c>
      <c r="E71" s="44" t="str">
        <f>VLOOKUP(C71,'Gen-Tab_Quick'!$G$3:$I$55,3,0)</f>
        <v>Georgien</v>
      </c>
      <c r="F71" s="44">
        <f ca="1">IF(U71=0,0,VLOOKUP(C71,Quicktipp!$B$2:$I$48,6,0))</f>
        <v>0</v>
      </c>
      <c r="G71" s="44">
        <f ca="1">IF(U71=0,0,VLOOKUP(C71,Quicktipp!$B$2:$I$48,8,0))</f>
        <v>0</v>
      </c>
      <c r="R71" s="46"/>
      <c r="U71" s="44">
        <f ca="1">VLOOKUP(C71,Quicktipp!$B$3:$L$48,11,0)</f>
        <v>1</v>
      </c>
    </row>
    <row r="72" spans="2:21" x14ac:dyDescent="0.35">
      <c r="B72" s="46"/>
    </row>
    <row r="73" spans="2:21" x14ac:dyDescent="0.35">
      <c r="B73" s="46"/>
      <c r="P73" s="115" t="str">
        <f ca="1">IF(SUM(P74:P77)=3,"ja","nein")</f>
        <v>nein</v>
      </c>
    </row>
    <row r="74" spans="2:21" x14ac:dyDescent="0.35">
      <c r="B74" s="119" t="s">
        <v>483</v>
      </c>
      <c r="C74" s="44" t="str">
        <f>VLOOKUP(B74,'Gen-Tab_Quick'!$Q$3:$S$26,3,0)</f>
        <v>Türkei</v>
      </c>
      <c r="F74" s="120">
        <f ca="1">SUMIF(D79,C74,F79)+SUMIF(E79,C74,G79)</f>
        <v>6</v>
      </c>
      <c r="P74" s="121">
        <f ca="1">RANK(F74,F74:F77,0)</f>
        <v>1</v>
      </c>
      <c r="Q74" s="46">
        <f ca="1">IF(AND(P73="ja",P74=1),0.0072,IF(AND(P73="ja",P74=2),0.0036,0))</f>
        <v>0</v>
      </c>
    </row>
    <row r="75" spans="2:21" x14ac:dyDescent="0.35">
      <c r="B75" s="119" t="s">
        <v>484</v>
      </c>
      <c r="C75" s="44" t="str">
        <f>VLOOKUP(B75,'Gen-Tab_Quick'!$Q$3:$S$26,3,0)</f>
        <v>Georgien</v>
      </c>
      <c r="Q75" s="46">
        <v>0</v>
      </c>
    </row>
    <row r="76" spans="2:21" x14ac:dyDescent="0.35">
      <c r="B76" s="119" t="s">
        <v>485</v>
      </c>
      <c r="C76" s="44" t="str">
        <f>VLOOKUP(B76,'Gen-Tab_Quick'!$Q$3:$S$26,3,0)</f>
        <v>Portugal</v>
      </c>
      <c r="F76" s="120">
        <f ca="1">SUMIF(D79,C76,F79)+SUMIF(E79,C76,G79)</f>
        <v>6</v>
      </c>
      <c r="P76" s="121">
        <f ca="1">RANK(F76,F74:F77,0)</f>
        <v>1</v>
      </c>
      <c r="Q76" s="46">
        <f ca="1">IF(AND(P73="ja",P76=1),0.0072,IF(AND(P73="ja",P76=2),0.0036,0))</f>
        <v>0</v>
      </c>
    </row>
    <row r="77" spans="2:21" x14ac:dyDescent="0.35">
      <c r="B77" s="119" t="s">
        <v>486</v>
      </c>
      <c r="C77" s="44" t="str">
        <f>VLOOKUP(B77,'Gen-Tab_Quick'!$Q$3:$S$26,3,0)</f>
        <v>Tschechien</v>
      </c>
      <c r="Q77" s="46">
        <v>0</v>
      </c>
    </row>
    <row r="78" spans="2:21" x14ac:dyDescent="0.35">
      <c r="B78" s="46"/>
    </row>
    <row r="79" spans="2:21" x14ac:dyDescent="0.35">
      <c r="B79" s="119" t="s">
        <v>509</v>
      </c>
      <c r="C79" s="46">
        <f>VLOOKUP(B79,'Gen-Tab_Quick'!$F$3:$G$38,2,0)</f>
        <v>23</v>
      </c>
      <c r="D79" s="44" t="str">
        <f>VLOOKUP(C79,'Gen-Tab_Quick'!$G$3:$I$55,2,0)</f>
        <v>Türkei</v>
      </c>
      <c r="E79" s="44" t="str">
        <f>VLOOKUP(C79,'Gen-Tab_Quick'!$G$3:$I$55,3,0)</f>
        <v>Portugal</v>
      </c>
      <c r="F79" s="44">
        <f ca="1">IF(U79=0,0,VLOOKUP(C79,Quicktipp!$B$2:$I$48,6,0))</f>
        <v>6</v>
      </c>
      <c r="G79" s="44">
        <f ca="1">IF(U79=0,0,VLOOKUP(C79,Quicktipp!$B$2:$I$48,8,0))</f>
        <v>6</v>
      </c>
      <c r="R79" s="46"/>
      <c r="U79" s="44">
        <f ca="1">VLOOKUP(C79,Quicktipp!$B$3:$L$48,11,0)</f>
        <v>49</v>
      </c>
    </row>
    <row r="80" spans="2:21" x14ac:dyDescent="0.35">
      <c r="B80" s="46"/>
    </row>
    <row r="81" spans="2:21" x14ac:dyDescent="0.35">
      <c r="B81" s="46"/>
      <c r="P81" s="115" t="str">
        <f ca="1">IF(SUM(P82:P85)=3,"ja","nein")</f>
        <v>ja</v>
      </c>
    </row>
    <row r="82" spans="2:21" x14ac:dyDescent="0.35">
      <c r="B82" s="119" t="s">
        <v>483</v>
      </c>
      <c r="C82" s="44" t="str">
        <f>VLOOKUP(B82,'Gen-Tab_Quick'!$Q$3:$S$26,3,0)</f>
        <v>Türkei</v>
      </c>
      <c r="F82" s="120">
        <f ca="1">SUMIF(D87,C82,F87)+SUMIF(E87,C82,G87)</f>
        <v>0</v>
      </c>
      <c r="P82" s="121">
        <f ca="1">RANK(F82,F82:F85,0)</f>
        <v>2</v>
      </c>
      <c r="Q82" s="46">
        <f ca="1">IF(AND(P81="ja",P82=1),0.0072,IF(AND(P81="ja",P82=2),0.0036,0))</f>
        <v>3.5999999999999999E-3</v>
      </c>
    </row>
    <row r="83" spans="2:21" x14ac:dyDescent="0.35">
      <c r="B83" s="119" t="s">
        <v>484</v>
      </c>
      <c r="C83" s="44" t="str">
        <f>VLOOKUP(B83,'Gen-Tab_Quick'!$Q$3:$S$26,3,0)</f>
        <v>Georgien</v>
      </c>
      <c r="Q83" s="46">
        <v>0</v>
      </c>
    </row>
    <row r="84" spans="2:21" x14ac:dyDescent="0.35">
      <c r="B84" s="119" t="s">
        <v>485</v>
      </c>
      <c r="C84" s="44" t="str">
        <f>VLOOKUP(B84,'Gen-Tab_Quick'!$Q$3:$S$26,3,0)</f>
        <v>Portugal</v>
      </c>
      <c r="Q84" s="46">
        <v>0</v>
      </c>
    </row>
    <row r="85" spans="2:21" x14ac:dyDescent="0.35">
      <c r="B85" s="119" t="s">
        <v>486</v>
      </c>
      <c r="C85" s="44" t="str">
        <f>VLOOKUP(B85,'Gen-Tab_Quick'!$Q$3:$S$26,3,0)</f>
        <v>Tschechien</v>
      </c>
      <c r="F85" s="120">
        <f ca="1">SUMIF(D87,C85,F87)+SUMIF(E87,C85,G87)</f>
        <v>5</v>
      </c>
      <c r="P85" s="121">
        <f ca="1">RANK(F85,F82:F85,0)</f>
        <v>1</v>
      </c>
      <c r="Q85" s="46">
        <f ca="1">IF(AND(P81="ja",P85=1),0.0072,IF(AND(P81="ja",P85=2),0.0036,0))</f>
        <v>7.1999999999999998E-3</v>
      </c>
    </row>
    <row r="86" spans="2:21" x14ac:dyDescent="0.35">
      <c r="B86" s="46"/>
    </row>
    <row r="87" spans="2:21" x14ac:dyDescent="0.35">
      <c r="B87" s="119" t="s">
        <v>512</v>
      </c>
      <c r="C87" s="46">
        <f>VLOOKUP(B87,'Gen-Tab_Quick'!$F$3:$G$38,2,0)</f>
        <v>35</v>
      </c>
      <c r="D87" s="44" t="str">
        <f>VLOOKUP(C87,'Gen-Tab_Quick'!$G$3:$I$55,2,0)</f>
        <v>Tschechien</v>
      </c>
      <c r="E87" s="44" t="str">
        <f>VLOOKUP(C87,'Gen-Tab_Quick'!$G$3:$I$55,3,0)</f>
        <v>Türkei</v>
      </c>
      <c r="F87" s="44">
        <f ca="1">IF(U87=0,0,VLOOKUP(C87,Quicktipp!$B$2:$I$48,6,0))</f>
        <v>5</v>
      </c>
      <c r="G87" s="44">
        <f ca="1">IF(U87=0,0,VLOOKUP(C87,Quicktipp!$B$2:$I$48,8,0))</f>
        <v>0</v>
      </c>
      <c r="R87" s="46"/>
      <c r="U87" s="44">
        <f ca="1">VLOOKUP(C87,Quicktipp!$B$3:$L$48,11,0)</f>
        <v>26</v>
      </c>
    </row>
    <row r="88" spans="2:21" x14ac:dyDescent="0.35">
      <c r="B88" s="46"/>
    </row>
    <row r="89" spans="2:21" x14ac:dyDescent="0.35">
      <c r="B89" s="46"/>
      <c r="P89" s="115" t="str">
        <f ca="1">IF(SUM(P90:P93)=3,"ja","nein")</f>
        <v>ja</v>
      </c>
    </row>
    <row r="90" spans="2:21" x14ac:dyDescent="0.35">
      <c r="B90" s="119" t="s">
        <v>483</v>
      </c>
      <c r="C90" s="44" t="str">
        <f>VLOOKUP(B90,'Gen-Tab_Quick'!$Q$3:$S$26,3,0)</f>
        <v>Türkei</v>
      </c>
      <c r="Q90" s="46">
        <v>0</v>
      </c>
    </row>
    <row r="91" spans="2:21" x14ac:dyDescent="0.35">
      <c r="B91" s="119" t="s">
        <v>484</v>
      </c>
      <c r="C91" s="44" t="str">
        <f>VLOOKUP(B91,'Gen-Tab_Quick'!$Q$3:$S$26,3,0)</f>
        <v>Georgien</v>
      </c>
      <c r="F91" s="120">
        <f ca="1">SUMIF(D95,C91,F95)+SUMIF(E95,C91,G95)</f>
        <v>3</v>
      </c>
      <c r="P91" s="121">
        <f ca="1">RANK(F91,F90:F93,0)</f>
        <v>1</v>
      </c>
      <c r="Q91" s="46">
        <f ca="1">IF(AND(P89="ja",P91=1),0.0072,IF(AND(P89="ja",P91=2),0.0036,0))</f>
        <v>7.1999999999999998E-3</v>
      </c>
    </row>
    <row r="92" spans="2:21" x14ac:dyDescent="0.35">
      <c r="B92" s="119" t="s">
        <v>485</v>
      </c>
      <c r="C92" s="44" t="str">
        <f>VLOOKUP(B92,'Gen-Tab_Quick'!$Q$3:$S$26,3,0)</f>
        <v>Portugal</v>
      </c>
      <c r="F92" s="120">
        <f ca="1">SUMIF(D95,C92,F95)+SUMIF(E95,C92,G95)</f>
        <v>1</v>
      </c>
      <c r="P92" s="121">
        <f ca="1">RANK(F92,F90:F93,0)</f>
        <v>2</v>
      </c>
      <c r="Q92" s="46">
        <f ca="1">IF(AND(P89="ja",P92=1),0.0072,IF(AND(P89="ja",P92=2),0.0036,0))</f>
        <v>3.5999999999999999E-3</v>
      </c>
    </row>
    <row r="93" spans="2:21" x14ac:dyDescent="0.35">
      <c r="B93" s="119" t="s">
        <v>486</v>
      </c>
      <c r="C93" s="44" t="str">
        <f>VLOOKUP(B93,'Gen-Tab_Quick'!$Q$3:$S$26,3,0)</f>
        <v>Tschechien</v>
      </c>
      <c r="Q93" s="46">
        <v>0</v>
      </c>
    </row>
    <row r="94" spans="2:21" x14ac:dyDescent="0.35">
      <c r="B94" s="46"/>
    </row>
    <row r="95" spans="2:21" x14ac:dyDescent="0.35">
      <c r="B95" s="119" t="s">
        <v>510</v>
      </c>
      <c r="C95" s="46">
        <f>VLOOKUP(B95,'Gen-Tab_Quick'!$F$3:$G$38,2,0)</f>
        <v>36</v>
      </c>
      <c r="D95" s="44" t="str">
        <f>VLOOKUP(C95,'Gen-Tab_Quick'!$G$3:$I$55,2,0)</f>
        <v>Georgien</v>
      </c>
      <c r="E95" s="44" t="str">
        <f>VLOOKUP(C95,'Gen-Tab_Quick'!$G$3:$I$55,3,0)</f>
        <v>Portugal</v>
      </c>
      <c r="F95" s="44">
        <f ca="1">IF(U95=0,0,VLOOKUP(C95,Quicktipp!$B$2:$I$48,6,0))</f>
        <v>3</v>
      </c>
      <c r="G95" s="44">
        <f ca="1">IF(U95=0,0,VLOOKUP(C95,Quicktipp!$B$2:$I$48,8,0))</f>
        <v>1</v>
      </c>
      <c r="R95" s="46"/>
      <c r="U95" s="44">
        <f ca="1">VLOOKUP(C95,Quicktipp!$B$3:$L$48,11,0)</f>
        <v>11</v>
      </c>
    </row>
    <row r="96" spans="2:21" x14ac:dyDescent="0.35">
      <c r="B96" s="46"/>
    </row>
    <row r="97" spans="2:21" x14ac:dyDescent="0.35">
      <c r="B97" s="46"/>
      <c r="P97" s="115" t="str">
        <f ca="1">IF(SUM(P98:P101)=3,"ja","nein")</f>
        <v>nein</v>
      </c>
    </row>
    <row r="98" spans="2:21" x14ac:dyDescent="0.35">
      <c r="B98" s="119" t="s">
        <v>483</v>
      </c>
      <c r="C98" s="44" t="str">
        <f>VLOOKUP(B98,'Gen-Tab_Quick'!$Q$3:$S$26,3,0)</f>
        <v>Türkei</v>
      </c>
      <c r="Q98" s="46">
        <v>0</v>
      </c>
    </row>
    <row r="99" spans="2:21" x14ac:dyDescent="0.35">
      <c r="B99" s="119" t="s">
        <v>484</v>
      </c>
      <c r="C99" s="44" t="str">
        <f>VLOOKUP(B99,'Gen-Tab_Quick'!$Q$3:$S$26,3,0)</f>
        <v>Georgien</v>
      </c>
      <c r="F99" s="120">
        <f ca="1">SUMIF(D103,C99,F103)+SUMIF(E103,C99,G103)</f>
        <v>0</v>
      </c>
      <c r="P99" s="121">
        <f ca="1">RANK(F99,F98:F101,0)</f>
        <v>1</v>
      </c>
      <c r="Q99" s="46">
        <f ca="1">IF(AND(P97="ja",P99=1),0.0072,IF(AND(P97="ja",P99=2),0.0036,0))</f>
        <v>0</v>
      </c>
    </row>
    <row r="100" spans="2:21" x14ac:dyDescent="0.35">
      <c r="B100" s="119" t="s">
        <v>485</v>
      </c>
      <c r="C100" s="44" t="str">
        <f>VLOOKUP(B100,'Gen-Tab_Quick'!$Q$3:$S$26,3,0)</f>
        <v>Portugal</v>
      </c>
      <c r="Q100" s="46">
        <v>0</v>
      </c>
    </row>
    <row r="101" spans="2:21" x14ac:dyDescent="0.35">
      <c r="B101" s="119" t="s">
        <v>486</v>
      </c>
      <c r="C101" s="44" t="str">
        <f>VLOOKUP(B101,'Gen-Tab_Quick'!$Q$3:$S$26,3,0)</f>
        <v>Tschechien</v>
      </c>
      <c r="F101" s="120">
        <f ca="1">SUMIF(D103,C101,F103)+SUMIF(E103,C101,G103)</f>
        <v>0</v>
      </c>
      <c r="P101" s="121">
        <f ca="1">RANK(F101,F98:F101,0)</f>
        <v>1</v>
      </c>
      <c r="Q101" s="46">
        <f ca="1">IF(AND(P97="ja",P101=1),0.0072,IF(AND(P97="ja",P101=2),0.0036,0))</f>
        <v>0</v>
      </c>
    </row>
    <row r="102" spans="2:21" x14ac:dyDescent="0.35">
      <c r="B102" s="46"/>
    </row>
    <row r="103" spans="2:21" x14ac:dyDescent="0.35">
      <c r="B103" s="119" t="s">
        <v>513</v>
      </c>
      <c r="C103" s="46">
        <f>VLOOKUP(B103,'Gen-Tab_Quick'!$F$3:$G$38,2,0)</f>
        <v>24</v>
      </c>
      <c r="D103" s="44" t="str">
        <f>VLOOKUP(C103,'Gen-Tab_Quick'!$G$3:$I$55,2,0)</f>
        <v>Georgien</v>
      </c>
      <c r="E103" s="44" t="str">
        <f>VLOOKUP(C103,'Gen-Tab_Quick'!$G$3:$I$55,3,0)</f>
        <v>Tschechien</v>
      </c>
      <c r="F103" s="44">
        <f ca="1">IF(U103=0,0,VLOOKUP(C103,Quicktipp!$B$2:$I$48,6,0))</f>
        <v>0</v>
      </c>
      <c r="G103" s="44">
        <f ca="1">IF(U103=0,0,VLOOKUP(C103,Quicktipp!$B$2:$I$48,8,0))</f>
        <v>0</v>
      </c>
      <c r="R103" s="46"/>
      <c r="U103" s="44">
        <f ca="1">VLOOKUP(C103,Quicktipp!$B$3:$L$48,11,0)</f>
        <v>1</v>
      </c>
    </row>
    <row r="104" spans="2:21" x14ac:dyDescent="0.35">
      <c r="B104" s="46"/>
    </row>
    <row r="105" spans="2:21" x14ac:dyDescent="0.35">
      <c r="B105" s="46"/>
      <c r="P105" s="115" t="str">
        <f ca="1">IF(SUM(P106:P109)=3,"ja","nein")</f>
        <v>nein</v>
      </c>
    </row>
    <row r="106" spans="2:21" x14ac:dyDescent="0.35">
      <c r="B106" s="119" t="s">
        <v>483</v>
      </c>
      <c r="C106" s="44" t="str">
        <f>VLOOKUP(B106,'Gen-Tab_Quick'!$Q$3:$S$26,3,0)</f>
        <v>Türkei</v>
      </c>
      <c r="Q106" s="46">
        <v>0</v>
      </c>
    </row>
    <row r="107" spans="2:21" x14ac:dyDescent="0.35">
      <c r="B107" s="119" t="s">
        <v>484</v>
      </c>
      <c r="C107" s="44" t="str">
        <f>VLOOKUP(B107,'Gen-Tab_Quick'!$Q$3:$S$26,3,0)</f>
        <v>Georgien</v>
      </c>
      <c r="Q107" s="46">
        <v>0</v>
      </c>
    </row>
    <row r="108" spans="2:21" x14ac:dyDescent="0.35">
      <c r="B108" s="119" t="s">
        <v>485</v>
      </c>
      <c r="C108" s="44" t="str">
        <f>VLOOKUP(B108,'Gen-Tab_Quick'!$Q$3:$S$26,3,0)</f>
        <v>Portugal</v>
      </c>
      <c r="F108" s="120">
        <f ca="1">SUMIF(D111,C108,F111)+SUMIF(E111,C108,G111)</f>
        <v>5</v>
      </c>
      <c r="P108" s="121">
        <f ca="1">RANK(F108,F106:F109,0)</f>
        <v>1</v>
      </c>
      <c r="Q108" s="46">
        <f ca="1">IF(AND(P105="ja",P108=1),0.0072,IF(AND(P105="ja",P108=2),0.0036,0))</f>
        <v>0</v>
      </c>
    </row>
    <row r="109" spans="2:21" x14ac:dyDescent="0.35">
      <c r="B109" s="119" t="s">
        <v>486</v>
      </c>
      <c r="C109" s="44" t="str">
        <f>VLOOKUP(B109,'Gen-Tab_Quick'!$Q$3:$S$26,3,0)</f>
        <v>Tschechien</v>
      </c>
      <c r="F109" s="120">
        <f ca="1">SUMIF(D111,C109,F111)+SUMIF(E111,C109,G111)</f>
        <v>5</v>
      </c>
      <c r="P109" s="121">
        <f ca="1">RANK(F109,F106:F109,0)</f>
        <v>1</v>
      </c>
      <c r="Q109" s="46">
        <f ca="1">IF(AND(P105="ja",P109=1),0.0072,IF(AND(P105="ja",P109=2),0.0036,0))</f>
        <v>0</v>
      </c>
    </row>
    <row r="111" spans="2:21" x14ac:dyDescent="0.35">
      <c r="B111" s="119" t="s">
        <v>515</v>
      </c>
      <c r="C111" s="46">
        <f>VLOOKUP(B111,'Gen-Tab_Quick'!$F$3:$G$38,2,0)</f>
        <v>12</v>
      </c>
      <c r="D111" s="44" t="str">
        <f>VLOOKUP(C111,'Gen-Tab_Quick'!$G$3:$I$55,2,0)</f>
        <v>Portugal</v>
      </c>
      <c r="E111" s="44" t="str">
        <f>VLOOKUP(C111,'Gen-Tab_Quick'!$G$3:$I$55,3,0)</f>
        <v>Tschechien</v>
      </c>
      <c r="F111" s="44">
        <f ca="1">IF(U111=0,0,VLOOKUP(C111,Quicktipp!$B$2:$I$48,6,0))</f>
        <v>5</v>
      </c>
      <c r="G111" s="44">
        <f ca="1">IF(U111=0,0,VLOOKUP(C111,Quicktipp!$B$2:$I$48,8,0))</f>
        <v>5</v>
      </c>
      <c r="R111" s="46"/>
      <c r="U111" s="44">
        <f ca="1">VLOOKUP(C111,Quicktipp!$B$3:$L$48,11,0)</f>
        <v>36</v>
      </c>
    </row>
    <row r="115" spans="2:24" x14ac:dyDescent="0.35">
      <c r="B115" s="46"/>
      <c r="C115" s="46"/>
    </row>
    <row r="116" spans="2:24" x14ac:dyDescent="0.35">
      <c r="B116" s="46"/>
      <c r="C116" s="46"/>
    </row>
    <row r="117" spans="2:24" x14ac:dyDescent="0.35">
      <c r="B117" s="46"/>
      <c r="C117" s="46"/>
    </row>
    <row r="118" spans="2:24" x14ac:dyDescent="0.35">
      <c r="B118" s="74" t="s">
        <v>324</v>
      </c>
      <c r="C118" s="46"/>
    </row>
    <row r="119" spans="2:24" ht="35.65" x14ac:dyDescent="0.35">
      <c r="B119" s="46"/>
      <c r="C119" s="46"/>
      <c r="F119" s="111" t="s">
        <v>61</v>
      </c>
      <c r="G119" s="111" t="s">
        <v>286</v>
      </c>
      <c r="H119" s="111" t="s">
        <v>287</v>
      </c>
      <c r="I119" s="111" t="s">
        <v>63</v>
      </c>
      <c r="T119" s="44"/>
      <c r="V119" s="123"/>
      <c r="W119" s="123"/>
      <c r="X119" s="123"/>
    </row>
    <row r="120" spans="2:24" x14ac:dyDescent="0.35">
      <c r="B120" s="124" t="s">
        <v>483</v>
      </c>
      <c r="C120" s="125" t="str">
        <f>VLOOKUP(B120,'Gen-Tab_Quick'!$Q$3:$S$26,3,0)</f>
        <v>Türkei</v>
      </c>
      <c r="F120" s="44">
        <f ca="1">SUMIF(D$125:D$128,C120,F$125:F$128)+SUMIF(E$125:E$128,C120,G$125:G$128)</f>
        <v>6</v>
      </c>
      <c r="G120" s="44">
        <f ca="1">SUMIF(E$125:E$128,C120,F$125:F$128)+SUMIF(D$125:D$128,C120,G$125:G$128)</f>
        <v>6</v>
      </c>
      <c r="H120" s="44">
        <f ca="1">F120-G120</f>
        <v>0</v>
      </c>
      <c r="I120" s="44">
        <f ca="1">SUMIF(D$125:D$128,C120,I$125:I$128)+SUMIF(E$125:E$128,C120,J$125:J$128)</f>
        <v>2</v>
      </c>
      <c r="Q120" s="46">
        <f ca="1">IF(V128=0,0,VLOOKUP(C120,R$130:S$133,2,0))</f>
        <v>0</v>
      </c>
      <c r="R120" s="46"/>
      <c r="S120" s="46"/>
      <c r="U120" s="46"/>
      <c r="V120" s="46"/>
      <c r="W120" s="46"/>
    </row>
    <row r="121" spans="2:24" x14ac:dyDescent="0.35">
      <c r="B121" s="124" t="s">
        <v>484</v>
      </c>
      <c r="C121" s="125" t="str">
        <f>VLOOKUP(B121,'Gen-Tab_Quick'!$Q$3:$S$26,3,0)</f>
        <v>Georgien</v>
      </c>
      <c r="F121" s="44">
        <f ca="1">SUMIF(D$125:D$128,C121,F$125:F$128)+SUMIF(E$125:E$128,C121,G$125:G$128)</f>
        <v>0</v>
      </c>
      <c r="G121" s="44">
        <f ca="1">SUMIF(E$125:E$128,C121,F$125:F$128)+SUMIF(D$125:D$128,C121,G$125:G$128)</f>
        <v>0</v>
      </c>
      <c r="H121" s="44">
        <f ca="1">F121-G121</f>
        <v>0</v>
      </c>
      <c r="I121" s="44">
        <f ca="1">SUMIF(D$125:D$128,C121,I$125:I$128)+SUMIF(E$125:E$128,C121,J$125:J$128)</f>
        <v>2</v>
      </c>
      <c r="Q121" s="46">
        <f ca="1">IF(V128=0,0,VLOOKUP(C121,R$130:S$133,2,0))</f>
        <v>0</v>
      </c>
      <c r="R121" s="46"/>
      <c r="S121" s="46"/>
      <c r="U121" s="46"/>
      <c r="V121" s="46"/>
      <c r="W121" s="46"/>
    </row>
    <row r="122" spans="2:24" x14ac:dyDescent="0.35">
      <c r="B122" s="124" t="s">
        <v>485</v>
      </c>
      <c r="C122" s="125" t="str">
        <f>VLOOKUP(B122,'Gen-Tab_Quick'!$Q$3:$S$26,3,0)</f>
        <v>Portugal</v>
      </c>
      <c r="F122" s="44">
        <f ca="1">SUMIF(D$125:D$128,C122,F$125:F$128)+SUMIF(E$125:E$128,C122,G$125:G$128)</f>
        <v>11</v>
      </c>
      <c r="G122" s="44">
        <f ca="1">SUMIF(E$125:E$128,C122,F$125:F$128)+SUMIF(D$125:D$128,C122,G$125:G$128)</f>
        <v>11</v>
      </c>
      <c r="H122" s="44">
        <f ca="1">F122-G122</f>
        <v>0</v>
      </c>
      <c r="I122" s="44">
        <f ca="1">SUMIF(D$125:D$128,C122,I$125:I$128)+SUMIF(E$125:E$128,C122,J$125:J$128)</f>
        <v>2</v>
      </c>
      <c r="Q122" s="46">
        <f ca="1">IF(V128=0,0,VLOOKUP(C122,R$130:S$133,2,0))</f>
        <v>0</v>
      </c>
      <c r="R122" s="46"/>
      <c r="S122" s="46"/>
      <c r="U122" s="46"/>
      <c r="V122" s="46"/>
      <c r="W122" s="46"/>
    </row>
    <row r="123" spans="2:24" x14ac:dyDescent="0.35">
      <c r="B123" s="124" t="s">
        <v>486</v>
      </c>
      <c r="C123" s="125" t="str">
        <f>VLOOKUP(B123,'Gen-Tab_Quick'!$Q$3:$S$26,3,0)</f>
        <v>Tschechien</v>
      </c>
      <c r="F123" s="44">
        <f ca="1">SUMIF(D$125:D$128,C123,F$125:F$128)+SUMIF(E$125:E$128,C123,G$125:G$128)</f>
        <v>5</v>
      </c>
      <c r="G123" s="44">
        <f ca="1">SUMIF(E$125:E$128,C123,F$125:F$128)+SUMIF(D$125:D$128,C123,G$125:G$128)</f>
        <v>5</v>
      </c>
      <c r="H123" s="44">
        <f ca="1">F123-G123</f>
        <v>0</v>
      </c>
      <c r="I123" s="44">
        <f ca="1">SUMIF(D$125:D$128,C123,I$125:I$128)+SUMIF(E$125:E$128,C123,J$125:J$128)</f>
        <v>2</v>
      </c>
      <c r="Q123" s="46">
        <f ca="1">IF(V128=0,0,VLOOKUP(C123,R$130:S$133,2,0))</f>
        <v>0</v>
      </c>
      <c r="R123" s="46"/>
      <c r="S123" s="46"/>
      <c r="U123" s="46"/>
      <c r="V123" s="46"/>
      <c r="W123" s="46"/>
    </row>
    <row r="124" spans="2:24" x14ac:dyDescent="0.35">
      <c r="R124" s="46"/>
    </row>
    <row r="125" spans="2:24" x14ac:dyDescent="0.35">
      <c r="C125" s="124">
        <v>11</v>
      </c>
      <c r="D125" s="44" t="str">
        <f>VLOOKUP(C125,'Gen-Tab_Quick'!$G$3:$I$55,2,0)</f>
        <v>Türkei</v>
      </c>
      <c r="E125" s="44" t="str">
        <f>VLOOKUP(C125,'Gen-Tab_Quick'!$G$3:$I$55,3,0)</f>
        <v>Georgien</v>
      </c>
      <c r="F125" s="44">
        <f ca="1">IF(U125=0,0,VLOOKUP(C125,Quicktipp!$B$2:$I$48,6,0))</f>
        <v>0</v>
      </c>
      <c r="G125" s="44">
        <f ca="1">IF(U125=0,0,VLOOKUP(C125,Quicktipp!$B$2:$I$48,8,0))</f>
        <v>0</v>
      </c>
      <c r="I125" s="44">
        <f ca="1">IF(U125=0,0,IF(F125&gt;G125,3,IF(F125=G125,1,0)))</f>
        <v>1</v>
      </c>
      <c r="J125" s="44">
        <f ca="1">IF(U125=0,0,IF(G125&gt;F125,3,IF(G125=F125,1,0)))</f>
        <v>1</v>
      </c>
      <c r="U125" s="44">
        <f ca="1">VLOOKUP(C125,Quicktipp!$B$3:$L$48,11,0)</f>
        <v>1</v>
      </c>
    </row>
    <row r="126" spans="2:24" x14ac:dyDescent="0.35">
      <c r="C126" s="124">
        <v>12</v>
      </c>
      <c r="D126" s="44" t="str">
        <f>VLOOKUP(C126,'Gen-Tab_Quick'!$G$3:$I$55,2,0)</f>
        <v>Portugal</v>
      </c>
      <c r="E126" s="44" t="str">
        <f>VLOOKUP(C126,'Gen-Tab_Quick'!$G$3:$I$55,3,0)</f>
        <v>Tschechien</v>
      </c>
      <c r="F126" s="44">
        <f ca="1">IF(U126=0,0,VLOOKUP(C126,Quicktipp!$B$2:$I$48,6,0))</f>
        <v>5</v>
      </c>
      <c r="G126" s="44">
        <f ca="1">IF(U126=0,0,VLOOKUP(C126,Quicktipp!$B$2:$I$48,8,0))</f>
        <v>5</v>
      </c>
      <c r="I126" s="44">
        <f ca="1">IF(U126=0,0,IF(F126&gt;G126,3,IF(F126=G126,1,0)))</f>
        <v>1</v>
      </c>
      <c r="J126" s="44">
        <f ca="1">IF(U126=0,0,IF(G126&gt;F126,3,IF(G126=F126,1,0)))</f>
        <v>1</v>
      </c>
      <c r="U126" s="44">
        <f ca="1">VLOOKUP(C126,Quicktipp!$B$3:$L$48,11,0)</f>
        <v>36</v>
      </c>
    </row>
    <row r="127" spans="2:24" x14ac:dyDescent="0.35">
      <c r="C127" s="124">
        <v>23</v>
      </c>
      <c r="D127" s="44" t="str">
        <f>VLOOKUP(C127,'Gen-Tab_Quick'!$G$3:$I$55,2,0)</f>
        <v>Türkei</v>
      </c>
      <c r="E127" s="44" t="str">
        <f>VLOOKUP(C127,'Gen-Tab_Quick'!$G$3:$I$55,3,0)</f>
        <v>Portugal</v>
      </c>
      <c r="F127" s="44">
        <f ca="1">IF(U127=0,0,VLOOKUP(C127,Quicktipp!$B$2:$I$48,6,0))</f>
        <v>6</v>
      </c>
      <c r="G127" s="44">
        <f ca="1">IF(U127=0,0,VLOOKUP(C127,Quicktipp!$B$2:$I$48,8,0))</f>
        <v>6</v>
      </c>
      <c r="I127" s="44">
        <f ca="1">IF(U127=0,0,IF(F127&gt;G127,3,IF(F127=G127,1,0)))</f>
        <v>1</v>
      </c>
      <c r="J127" s="44">
        <f ca="1">IF(U127=0,0,IF(G127&gt;F127,3,IF(G127=F127,1,0)))</f>
        <v>1</v>
      </c>
      <c r="U127" s="44">
        <f ca="1">VLOOKUP(C127,Quicktipp!$B$3:$L$48,11,0)</f>
        <v>49</v>
      </c>
    </row>
    <row r="128" spans="2:24" x14ac:dyDescent="0.35">
      <c r="C128" s="124">
        <v>24</v>
      </c>
      <c r="D128" s="44" t="str">
        <f>VLOOKUP(C128,'Gen-Tab_Quick'!$G$3:$I$55,2,0)</f>
        <v>Georgien</v>
      </c>
      <c r="E128" s="44" t="str">
        <f>VLOOKUP(C128,'Gen-Tab_Quick'!$G$3:$I$55,3,0)</f>
        <v>Tschechien</v>
      </c>
      <c r="F128" s="44">
        <f ca="1">IF(U128=0,0,VLOOKUP(C128,Quicktipp!$B$2:$I$48,6,0))</f>
        <v>0</v>
      </c>
      <c r="G128" s="44">
        <f ca="1">IF(U128=0,0,VLOOKUP(C128,Quicktipp!$B$2:$I$48,8,0))</f>
        <v>0</v>
      </c>
      <c r="I128" s="44">
        <f ca="1">IF(U128=0,0,IF(F128&gt;G128,3,IF(F128=G128,1,0)))</f>
        <v>1</v>
      </c>
      <c r="J128" s="44">
        <f ca="1">IF(U128=0,0,IF(G128&gt;F128,3,IF(G128=F128,1,0)))</f>
        <v>1</v>
      </c>
      <c r="U128" s="44">
        <f ca="1">VLOOKUP(C128,Quicktipp!$B$3:$L$48,11,0)</f>
        <v>1</v>
      </c>
      <c r="V128" s="44">
        <f ca="1">IF(OR(U125=0,U126=0,U127=0,U128=0),0,1)</f>
        <v>1</v>
      </c>
    </row>
    <row r="130" spans="3:21" x14ac:dyDescent="0.35">
      <c r="C130" s="124">
        <v>35</v>
      </c>
      <c r="D130" s="44" t="str">
        <f>VLOOKUP(C130,'Gen-Tab_Quick'!$G$3:$I$55,2,0)</f>
        <v>Tschechien</v>
      </c>
      <c r="E130" s="44" t="str">
        <f>VLOOKUP(C130,'Gen-Tab_Quick'!$G$3:$I$55,3,0)</f>
        <v>Türkei</v>
      </c>
      <c r="F130" s="44">
        <f ca="1">IF(VLOOKUP(D130,$C$120:$I$123,7,0)=VLOOKUP(E130,$C$120:$I$123,7,0),1,0)</f>
        <v>1</v>
      </c>
      <c r="G130" s="44">
        <f ca="1">IF(VLOOKUP(D130,$C$120:$I$123,6,0)=VLOOKUP(E130,$C$120:$I$123,6,0),1,0)</f>
        <v>1</v>
      </c>
      <c r="H130" s="44">
        <f ca="1">IF(VLOOKUP(D130,$C$120:$I$123,4,0)=VLOOKUP(E130,$C$120:$I$123,4,0),1,0)</f>
        <v>0</v>
      </c>
      <c r="I130" s="44">
        <f ca="1">SUM(F130:H130)</f>
        <v>2</v>
      </c>
      <c r="J130" s="115" t="str">
        <f ca="1">IF(U130=0,"nein",IF(I130=3,"ja","nein"))</f>
        <v>nein</v>
      </c>
      <c r="K130" s="44">
        <f ca="1">IF(U130=0,0,VLOOKUP(C130,Quicktipp!$B$2:$I$48,6,0))</f>
        <v>5</v>
      </c>
      <c r="L130" s="44">
        <f ca="1">IF(U130=0,0,VLOOKUP(C130,Quicktipp!$B$2:$I$48,8,0))</f>
        <v>0</v>
      </c>
      <c r="M130" s="115" t="str">
        <f ca="1">IF(K130=L130,"ja","nein")</f>
        <v>nein</v>
      </c>
      <c r="N130" s="115" t="str">
        <f>IF(OR(VLOOKUP(D130,'Gruppen-Tabellen'!F78:J81,5,0)=VLOOKUP(D131,'Gruppen-Tabellen'!F78:J81,5,0),VLOOKUP(D130,'Gruppen-Tabellen'!F78:J81,5,0)=VLOOKUP(E131,'Gruppen-Tabellen'!F78:J81,5,0)),"nein","ja")</f>
        <v>nein</v>
      </c>
      <c r="P130" s="115" t="str">
        <f ca="1">IF(V128=0,"nein",IF(AND(J130="ja",M130="ja",N130="ja"),"ja","nein"))</f>
        <v>nein</v>
      </c>
      <c r="Q130" s="46">
        <f ca="1">IF(P130="ja",VLOOKUP(C130,Quicktipp!B$2:R$99,16,0),0)</f>
        <v>0</v>
      </c>
      <c r="R130" s="44" t="str">
        <f ca="1">IF(V128=0,0,IF(Q130=1,D130,IF(Q130=2,E130,D130)))</f>
        <v>Tschechien</v>
      </c>
      <c r="S130" s="44">
        <f ca="1">IF(AND(P130="ja",Q130&gt;0),0.72,IF(AND(P130="ja",Q130=0),"Fehler",0))</f>
        <v>0</v>
      </c>
      <c r="U130" s="44">
        <f ca="1">VLOOKUP(C130,Quicktipp!$B$3:$L$48,11,0)</f>
        <v>26</v>
      </c>
    </row>
    <row r="131" spans="3:21" x14ac:dyDescent="0.35">
      <c r="C131" s="124">
        <v>36</v>
      </c>
      <c r="D131" s="44" t="str">
        <f>VLOOKUP(C131,'Gen-Tab_Quick'!$G$3:$I$55,2,0)</f>
        <v>Georgien</v>
      </c>
      <c r="E131" s="44" t="str">
        <f>VLOOKUP(C131,'Gen-Tab_Quick'!$G$3:$I$55,3,0)</f>
        <v>Portugal</v>
      </c>
      <c r="F131" s="44">
        <f ca="1">IF(VLOOKUP(D131,$C$120:$I$123,7,0)=VLOOKUP(E131,$C$120:$I$123,7,0),1,0)</f>
        <v>1</v>
      </c>
      <c r="G131" s="44">
        <f ca="1">IF(VLOOKUP(D131,$C$120:$I$123,6,0)=VLOOKUP(E131,$C$120:$I$123,6,0),1,0)</f>
        <v>1</v>
      </c>
      <c r="H131" s="44">
        <f ca="1">IF(VLOOKUP(D131,$C$120:$I$123,4,0)=VLOOKUP(E131,$C$120:$I$123,4,0),1,0)</f>
        <v>0</v>
      </c>
      <c r="I131" s="44">
        <f ca="1">SUM(F131:H131)</f>
        <v>2</v>
      </c>
      <c r="J131" s="115" t="str">
        <f ca="1">IF(U131=0,"nein",IF(I131=3,"ja","nein"))</f>
        <v>nein</v>
      </c>
      <c r="K131" s="44">
        <f ca="1">IF(U131=0,0,VLOOKUP(C131,Quicktipp!$B$2:$I$48,6,0))</f>
        <v>3</v>
      </c>
      <c r="L131" s="44">
        <f ca="1">IF(U131=0,0,VLOOKUP(C131,Quicktipp!$B$2:$I$48,8,0))</f>
        <v>1</v>
      </c>
      <c r="M131" s="115" t="str">
        <f ca="1">IF(K131=L131,"ja","nein")</f>
        <v>nein</v>
      </c>
      <c r="N131" s="115" t="str">
        <f>IF(OR(VLOOKUP(D131,'Gruppen-Tabellen'!F78:J81,5,0)=VLOOKUP(D130,'Gruppen-Tabellen'!F78:J81,5,0),VLOOKUP(D131,'Gruppen-Tabellen'!F78:J81,5,0)=VLOOKUP(E130,'Gruppen-Tabellen'!F78:J81,5,0)),"nein","ja")</f>
        <v>nein</v>
      </c>
      <c r="P131" s="115" t="str">
        <f ca="1">IF(V128=0,"nein",IF(AND(J131="ja",M131="ja",N131="ja"),"ja","nein"))</f>
        <v>nein</v>
      </c>
      <c r="Q131" s="46">
        <f ca="1">IF(P131="ja",VLOOKUP(C131,Quicktipp!B$2:R$99,16,0),0)</f>
        <v>0</v>
      </c>
      <c r="R131" s="44" t="str">
        <f ca="1">IF(V128=0,0,IF(Q131=1,D131,IF(Q131=2,E131,D131)))</f>
        <v>Georgien</v>
      </c>
      <c r="S131" s="44">
        <f ca="1">IF(AND(P131="ja",Q131&gt;0),0.72,IF(AND(P131="ja",Q131=0),"Fehler",0))</f>
        <v>0</v>
      </c>
      <c r="U131" s="44">
        <f ca="1">VLOOKUP(C131,Quicktipp!$B$3:$L$48,11,0)</f>
        <v>11</v>
      </c>
    </row>
    <row r="132" spans="3:21" x14ac:dyDescent="0.35">
      <c r="R132" s="44" t="str">
        <f ca="1">IF(V128=0,0,IF(R130=D130,E130,IF(R130=E130,D130,0)))</f>
        <v>Türkei</v>
      </c>
      <c r="S132" s="44">
        <f ca="1">IF(AND(P130="ja",Q130&gt;0),0.36,IF(AND(P130="ja",Q130=0),"Fehler",0))</f>
        <v>0</v>
      </c>
    </row>
    <row r="133" spans="3:21" x14ac:dyDescent="0.35">
      <c r="R133" s="44" t="str">
        <f ca="1">IF(V128=0,0,IF(R131=D131,E131,IF(R131=E131,D131,0)))</f>
        <v>Portugal</v>
      </c>
      <c r="S133" s="44">
        <f ca="1">IF(AND(P131="ja",Q131&gt;0),0.36,IF(AND(P131="ja",Q131=0),"Fehler",0))</f>
        <v>0</v>
      </c>
    </row>
  </sheetData>
  <conditionalFormatting sqref="V119:X119">
    <cfRule type="expression" dxfId="0" priority="1" stopIfTrue="1">
      <formula>IF(OR($U$120&gt;0,$U$121&gt;0),TRUE,FALSE)</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2"/>
  <dimension ref="A1"/>
  <sheetViews>
    <sheetView showGridLines="0" showRowColHeaders="0" tabSelected="1" workbookViewId="0">
      <selection activeCell="L13" sqref="L13"/>
    </sheetView>
  </sheetViews>
  <sheetFormatPr baseColWidth="10" defaultColWidth="11.875" defaultRowHeight="18.75" customHeight="1" x14ac:dyDescent="0.35"/>
  <cols>
    <col min="1" max="16384" width="11.875" style="188"/>
  </cols>
  <sheetData/>
  <sheetProtection algorithmName="SHA-512" hashValue="Vk+hDQAgGi5uPKep7FRYFwxrl93k9CNgpWuKBjQVYl0i6vwrjmOoMgUhUQVNJSSY/qyWXPCnyVsOp2jo8ok+ag==" saltValue="GM2Ra4wOLmfWNCRS6O/d9w==" spinCount="100000" sheet="1" selectLockedCells="1"/>
  <pageMargins left="0.7" right="0.7" top="0.78740157499999996" bottom="0.78740157499999996" header="0.3" footer="0.3"/>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11"/>
  <dimension ref="A1:AN57"/>
  <sheetViews>
    <sheetView topLeftCell="V1" zoomScale="90" zoomScaleNormal="90" workbookViewId="0">
      <selection activeCell="G103" sqref="G103"/>
    </sheetView>
  </sheetViews>
  <sheetFormatPr baseColWidth="10" defaultColWidth="11" defaultRowHeight="12.75" x14ac:dyDescent="0.35"/>
  <cols>
    <col min="1" max="1" width="11" style="1"/>
    <col min="2" max="2" width="20.875" style="7" customWidth="1"/>
    <col min="3" max="3" width="17.375" style="1" customWidth="1"/>
    <col min="4" max="4" width="6.1875" style="7" customWidth="1"/>
    <col min="5" max="5" width="17.375" style="1" customWidth="1"/>
    <col min="6" max="6" width="6.1875" style="7" customWidth="1"/>
    <col min="7" max="7" width="15.625" style="13" customWidth="1"/>
    <col min="8" max="8" width="17.375" style="1" customWidth="1"/>
    <col min="9" max="9" width="6.1875" style="7" customWidth="1"/>
    <col min="10" max="10" width="17.375" style="1" customWidth="1"/>
    <col min="11" max="11" width="6.1875" style="7" customWidth="1"/>
    <col min="12" max="12" width="15.625" style="13" customWidth="1"/>
    <col min="13" max="13" width="17.375" style="1" customWidth="1"/>
    <col min="14" max="14" width="6.1875" style="1" customWidth="1"/>
    <col min="15" max="15" width="17.375" style="1" customWidth="1"/>
    <col min="16" max="16" width="6.1875" style="7" customWidth="1"/>
    <col min="17" max="17" width="15.625" style="13" customWidth="1"/>
    <col min="18" max="18" width="17.375" style="1" customWidth="1"/>
    <col min="19" max="19" width="6.1875" style="1" customWidth="1"/>
    <col min="20" max="20" width="17.375" style="1" customWidth="1"/>
    <col min="21" max="21" width="6.1875" style="7" customWidth="1"/>
    <col min="22" max="22" width="15.625" style="13" customWidth="1"/>
    <col min="23" max="23" width="17.375" style="1" customWidth="1"/>
    <col min="24" max="24" width="6.1875" style="1" customWidth="1"/>
    <col min="25" max="25" width="17.375" style="1" customWidth="1"/>
    <col min="26" max="26" width="6.1875" style="7" customWidth="1"/>
    <col min="27" max="27" width="15.875" style="1" customWidth="1"/>
    <col min="28" max="28" width="6.1875" style="1" customWidth="1"/>
    <col min="29" max="29" width="15.625" style="13" customWidth="1"/>
    <col min="30" max="30" width="4.875" style="1" customWidth="1"/>
    <col min="31" max="31" width="15.625" style="13" customWidth="1"/>
    <col min="32" max="32" width="11" style="1"/>
    <col min="33" max="33" width="18.375" style="1" customWidth="1"/>
    <col min="34" max="34" width="11" style="1"/>
    <col min="35" max="35" width="15.1875" style="1" customWidth="1"/>
    <col min="36" max="37" width="11" style="1"/>
    <col min="38" max="38" width="25.6875" style="1" customWidth="1"/>
    <col min="39" max="39" width="11" style="3"/>
    <col min="40" max="16384" width="11" style="1"/>
  </cols>
  <sheetData>
    <row r="1" spans="1:40" ht="13.15" thickBot="1" x14ac:dyDescent="0.4">
      <c r="A1" s="2"/>
      <c r="B1" s="6"/>
      <c r="C1" s="2" t="s">
        <v>64</v>
      </c>
      <c r="D1" s="16" t="s">
        <v>55</v>
      </c>
      <c r="E1" s="2" t="s">
        <v>65</v>
      </c>
      <c r="F1" s="16" t="s">
        <v>55</v>
      </c>
      <c r="G1" s="14" t="s">
        <v>470</v>
      </c>
      <c r="H1" s="2" t="s">
        <v>66</v>
      </c>
      <c r="I1" s="16" t="s">
        <v>55</v>
      </c>
      <c r="J1" s="2" t="s">
        <v>67</v>
      </c>
      <c r="K1" s="16" t="s">
        <v>55</v>
      </c>
      <c r="L1" s="14" t="s">
        <v>470</v>
      </c>
      <c r="M1" s="2" t="s">
        <v>68</v>
      </c>
      <c r="N1" s="16" t="s">
        <v>55</v>
      </c>
      <c r="O1" s="2" t="s">
        <v>469</v>
      </c>
      <c r="P1" s="16" t="s">
        <v>55</v>
      </c>
      <c r="Q1" s="14" t="s">
        <v>69</v>
      </c>
      <c r="R1" s="2" t="s">
        <v>471</v>
      </c>
      <c r="S1" s="16" t="s">
        <v>55</v>
      </c>
      <c r="T1" s="2" t="s">
        <v>472</v>
      </c>
      <c r="U1" s="16" t="s">
        <v>55</v>
      </c>
      <c r="V1" s="14" t="s">
        <v>473</v>
      </c>
      <c r="W1" s="2" t="s">
        <v>474</v>
      </c>
      <c r="X1" s="16" t="s">
        <v>55</v>
      </c>
      <c r="Y1" s="2" t="s">
        <v>475</v>
      </c>
      <c r="Z1" s="16" t="s">
        <v>55</v>
      </c>
      <c r="AA1" s="2" t="s">
        <v>79</v>
      </c>
      <c r="AB1" s="16" t="s">
        <v>55</v>
      </c>
      <c r="AC1" s="14" t="s">
        <v>70</v>
      </c>
      <c r="AE1" s="243" t="s">
        <v>80</v>
      </c>
      <c r="AG1" s="2" t="s">
        <v>78</v>
      </c>
    </row>
    <row r="2" spans="1:40" ht="13.15" thickTop="1" x14ac:dyDescent="0.35">
      <c r="A2" s="237">
        <v>1</v>
      </c>
      <c r="B2" s="238" t="s">
        <v>58</v>
      </c>
      <c r="C2" s="3">
        <v>426024</v>
      </c>
      <c r="D2" s="8">
        <v>14</v>
      </c>
      <c r="E2" s="3">
        <v>65501</v>
      </c>
      <c r="F2" s="8">
        <v>3</v>
      </c>
      <c r="G2" s="10">
        <v>28913.235294117647</v>
      </c>
      <c r="H2" s="3">
        <v>212519</v>
      </c>
      <c r="I2" s="8">
        <v>10</v>
      </c>
      <c r="J2" s="3">
        <v>0</v>
      </c>
      <c r="K2" s="8">
        <v>0</v>
      </c>
      <c r="L2" s="15">
        <v>42503.8</v>
      </c>
      <c r="M2" s="241">
        <v>233018</v>
      </c>
      <c r="N2" s="241">
        <v>10</v>
      </c>
      <c r="O2" s="3">
        <v>76502</v>
      </c>
      <c r="P2" s="8">
        <v>3</v>
      </c>
      <c r="Q2" s="236">
        <v>23809.23076923077</v>
      </c>
      <c r="R2" s="3">
        <v>233018</v>
      </c>
      <c r="S2" s="3">
        <v>10</v>
      </c>
      <c r="T2" s="3">
        <v>0</v>
      </c>
      <c r="U2" s="8">
        <v>0</v>
      </c>
      <c r="V2" s="236">
        <v>23301.8</v>
      </c>
      <c r="W2" s="3">
        <v>334517</v>
      </c>
      <c r="X2" s="3">
        <v>10</v>
      </c>
      <c r="Y2" s="3"/>
      <c r="Z2" s="8"/>
      <c r="AA2" s="3">
        <v>0</v>
      </c>
      <c r="AB2" s="3">
        <v>0</v>
      </c>
      <c r="AC2" s="236">
        <v>33451.699999999997</v>
      </c>
      <c r="AE2" s="242">
        <v>27463.24615384615</v>
      </c>
      <c r="AG2" s="4">
        <v>23805.678431372551</v>
      </c>
      <c r="AI2" s="1" t="s">
        <v>58</v>
      </c>
      <c r="AJ2" s="1" t="s">
        <v>81</v>
      </c>
      <c r="AL2" s="1" t="s">
        <v>26</v>
      </c>
      <c r="AM2" s="3">
        <v>369023</v>
      </c>
      <c r="AN2" s="1">
        <v>10</v>
      </c>
    </row>
    <row r="3" spans="1:40" x14ac:dyDescent="0.35">
      <c r="A3" s="239">
        <v>2</v>
      </c>
      <c r="B3" s="240" t="s">
        <v>57</v>
      </c>
      <c r="C3" s="3">
        <v>291018</v>
      </c>
      <c r="D3" s="8">
        <v>12</v>
      </c>
      <c r="E3" s="3">
        <v>0</v>
      </c>
      <c r="F3" s="8">
        <v>0</v>
      </c>
      <c r="G3" s="10">
        <v>24251.5</v>
      </c>
      <c r="H3" s="3">
        <v>359021</v>
      </c>
      <c r="I3" s="8">
        <v>12</v>
      </c>
      <c r="J3" s="3">
        <v>0</v>
      </c>
      <c r="K3" s="8">
        <v>0</v>
      </c>
      <c r="L3" s="15">
        <v>59836.833333333336</v>
      </c>
      <c r="M3" s="241">
        <v>379530</v>
      </c>
      <c r="N3" s="241">
        <v>12</v>
      </c>
      <c r="O3" s="3">
        <v>86002</v>
      </c>
      <c r="P3" s="8">
        <v>3</v>
      </c>
      <c r="Q3" s="236">
        <v>31035.466666666667</v>
      </c>
      <c r="R3" s="3">
        <v>379530</v>
      </c>
      <c r="S3" s="3">
        <v>12</v>
      </c>
      <c r="T3" s="3">
        <v>0</v>
      </c>
      <c r="U3" s="8">
        <v>0</v>
      </c>
      <c r="V3" s="236">
        <v>31627.5</v>
      </c>
      <c r="W3" s="3">
        <v>291011</v>
      </c>
      <c r="X3" s="3">
        <v>10</v>
      </c>
      <c r="Y3" s="3"/>
      <c r="Z3" s="8"/>
      <c r="AA3" s="3">
        <v>0</v>
      </c>
      <c r="AB3" s="3">
        <v>0</v>
      </c>
      <c r="AC3" s="236">
        <v>29101.1</v>
      </c>
      <c r="AE3" s="242">
        <v>30498.533333333336</v>
      </c>
      <c r="AG3" s="4">
        <v>28029.444444444449</v>
      </c>
      <c r="AI3" s="1" t="s">
        <v>57</v>
      </c>
      <c r="AJ3" s="1" t="s">
        <v>82</v>
      </c>
      <c r="AL3" s="1" t="s">
        <v>51</v>
      </c>
      <c r="AM3" s="3">
        <v>262014</v>
      </c>
      <c r="AN3" s="1">
        <v>10</v>
      </c>
    </row>
    <row r="4" spans="1:40" x14ac:dyDescent="0.35">
      <c r="A4" s="237">
        <v>3</v>
      </c>
      <c r="B4" s="238" t="s">
        <v>6</v>
      </c>
      <c r="C4" s="3">
        <v>0</v>
      </c>
      <c r="D4" s="8">
        <v>0</v>
      </c>
      <c r="E4" s="3">
        <v>66001</v>
      </c>
      <c r="F4" s="8">
        <v>3</v>
      </c>
      <c r="G4" s="11">
        <v>22000.333333333332</v>
      </c>
      <c r="H4" s="3">
        <v>239514</v>
      </c>
      <c r="I4" s="8">
        <v>10</v>
      </c>
      <c r="J4" s="3">
        <v>0</v>
      </c>
      <c r="K4" s="8">
        <v>0</v>
      </c>
      <c r="L4" s="15">
        <v>47902.8</v>
      </c>
      <c r="M4" s="3">
        <v>219516</v>
      </c>
      <c r="N4" s="3">
        <v>10</v>
      </c>
      <c r="O4" s="3">
        <v>0</v>
      </c>
      <c r="P4" s="8">
        <v>0</v>
      </c>
      <c r="Q4" s="236">
        <v>21951.599999999999</v>
      </c>
      <c r="R4" s="3">
        <v>275020</v>
      </c>
      <c r="S4" s="3">
        <v>10</v>
      </c>
      <c r="T4" s="3">
        <v>0</v>
      </c>
      <c r="U4" s="8">
        <v>0</v>
      </c>
      <c r="V4" s="236">
        <v>27502</v>
      </c>
      <c r="W4" s="3">
        <v>273015</v>
      </c>
      <c r="X4" s="3">
        <v>10</v>
      </c>
      <c r="Y4" s="3"/>
      <c r="Z4" s="8"/>
      <c r="AA4" s="3">
        <v>28000</v>
      </c>
      <c r="AB4" s="3">
        <v>2</v>
      </c>
      <c r="AC4" s="236">
        <v>27301.5</v>
      </c>
      <c r="AE4" s="242">
        <v>26311.72</v>
      </c>
      <c r="AG4" s="4">
        <v>23301.044444444444</v>
      </c>
      <c r="AI4" s="1" t="s">
        <v>6</v>
      </c>
      <c r="AJ4" s="1" t="s">
        <v>83</v>
      </c>
      <c r="AL4" s="1" t="s">
        <v>4</v>
      </c>
      <c r="AM4" s="3">
        <v>273518</v>
      </c>
      <c r="AN4" s="1">
        <v>10</v>
      </c>
    </row>
    <row r="5" spans="1:40" x14ac:dyDescent="0.35">
      <c r="A5" s="237">
        <v>4</v>
      </c>
      <c r="B5" s="238" t="s">
        <v>5</v>
      </c>
      <c r="C5" s="3">
        <v>159006</v>
      </c>
      <c r="D5" s="8">
        <v>12</v>
      </c>
      <c r="E5" s="3">
        <v>0</v>
      </c>
      <c r="F5" s="8">
        <v>0</v>
      </c>
      <c r="G5" s="10">
        <v>13250.5</v>
      </c>
      <c r="H5" s="3">
        <v>145004</v>
      </c>
      <c r="I5" s="8">
        <v>10</v>
      </c>
      <c r="J5" s="3">
        <v>0</v>
      </c>
      <c r="K5" s="8">
        <v>0</v>
      </c>
      <c r="L5" s="15">
        <v>29000.799999999999</v>
      </c>
      <c r="M5" s="3">
        <v>162010</v>
      </c>
      <c r="N5" s="3">
        <v>10</v>
      </c>
      <c r="O5" s="3">
        <v>0</v>
      </c>
      <c r="P5" s="8">
        <v>0</v>
      </c>
      <c r="Q5" s="236">
        <v>16201</v>
      </c>
      <c r="R5" s="3">
        <v>188007</v>
      </c>
      <c r="S5" s="3">
        <v>10</v>
      </c>
      <c r="T5" s="3">
        <v>0</v>
      </c>
      <c r="U5" s="8">
        <v>0</v>
      </c>
      <c r="V5" s="236">
        <v>18800.7</v>
      </c>
      <c r="W5" s="3">
        <v>134004</v>
      </c>
      <c r="X5" s="3">
        <v>10</v>
      </c>
      <c r="Y5" s="3"/>
      <c r="Z5" s="8"/>
      <c r="AA5" s="3">
        <v>0</v>
      </c>
      <c r="AB5" s="3">
        <v>0</v>
      </c>
      <c r="AC5" s="236">
        <v>13400.4</v>
      </c>
      <c r="AE5" s="242">
        <v>16120.64</v>
      </c>
      <c r="AG5" s="4">
        <v>14083.766666666668</v>
      </c>
      <c r="AI5" s="1" t="s">
        <v>5</v>
      </c>
      <c r="AJ5" s="1" t="s">
        <v>84</v>
      </c>
      <c r="AL5" s="1" t="s">
        <v>35</v>
      </c>
      <c r="AM5" s="3">
        <v>146006</v>
      </c>
      <c r="AN5" s="1">
        <v>10</v>
      </c>
    </row>
    <row r="6" spans="1:40" x14ac:dyDescent="0.35">
      <c r="A6" s="237">
        <v>5</v>
      </c>
      <c r="B6" s="238" t="s">
        <v>1</v>
      </c>
      <c r="C6" s="3">
        <v>319014</v>
      </c>
      <c r="D6" s="8">
        <v>14</v>
      </c>
      <c r="E6" s="3">
        <v>0</v>
      </c>
      <c r="F6" s="8">
        <v>0</v>
      </c>
      <c r="G6" s="10">
        <v>22786.714285714286</v>
      </c>
      <c r="H6" s="3">
        <v>196513</v>
      </c>
      <c r="I6" s="8">
        <v>10</v>
      </c>
      <c r="J6" s="3">
        <v>0</v>
      </c>
      <c r="K6" s="8">
        <v>0</v>
      </c>
      <c r="L6" s="15">
        <v>39302.6</v>
      </c>
      <c r="M6" s="3">
        <v>253021</v>
      </c>
      <c r="N6" s="3">
        <v>10</v>
      </c>
      <c r="O6" s="3">
        <v>0</v>
      </c>
      <c r="P6" s="8">
        <v>0</v>
      </c>
      <c r="Q6" s="236">
        <v>25302.1</v>
      </c>
      <c r="R6" s="3">
        <v>367018</v>
      </c>
      <c r="S6" s="3">
        <v>10</v>
      </c>
      <c r="T6" s="3">
        <v>225506</v>
      </c>
      <c r="U6" s="8">
        <v>5</v>
      </c>
      <c r="V6" s="236">
        <v>39501.599999999999</v>
      </c>
      <c r="W6" s="3">
        <v>347018</v>
      </c>
      <c r="X6" s="3">
        <v>10</v>
      </c>
      <c r="Y6" s="3"/>
      <c r="Z6" s="8"/>
      <c r="AA6" s="3">
        <v>0</v>
      </c>
      <c r="AB6" s="3">
        <v>0</v>
      </c>
      <c r="AC6" s="236">
        <v>34701.800000000003</v>
      </c>
      <c r="AE6" s="242">
        <v>34741.78</v>
      </c>
      <c r="AG6" s="4">
        <v>20696.438095238093</v>
      </c>
      <c r="AI6" s="1" t="s">
        <v>1</v>
      </c>
      <c r="AJ6" s="1" t="s">
        <v>85</v>
      </c>
      <c r="AL6" s="1" t="s">
        <v>44</v>
      </c>
      <c r="AM6" s="3">
        <v>165005</v>
      </c>
      <c r="AN6" s="1">
        <v>10</v>
      </c>
    </row>
    <row r="7" spans="1:40" x14ac:dyDescent="0.35">
      <c r="A7" s="237">
        <v>6</v>
      </c>
      <c r="B7" s="238" t="s">
        <v>2</v>
      </c>
      <c r="C7" s="3">
        <v>374035</v>
      </c>
      <c r="D7" s="8">
        <v>12</v>
      </c>
      <c r="E7" s="3">
        <v>292510</v>
      </c>
      <c r="F7" s="8">
        <v>6</v>
      </c>
      <c r="G7" s="10">
        <v>37030.277777777781</v>
      </c>
      <c r="H7" s="3">
        <v>370526</v>
      </c>
      <c r="I7" s="8">
        <v>10</v>
      </c>
      <c r="J7" s="3">
        <v>316516</v>
      </c>
      <c r="K7" s="8">
        <v>7</v>
      </c>
      <c r="L7" s="15">
        <v>80828.470588235301</v>
      </c>
      <c r="M7" s="3">
        <v>413534</v>
      </c>
      <c r="N7" s="3">
        <v>10</v>
      </c>
      <c r="O7" s="3">
        <v>245010</v>
      </c>
      <c r="P7" s="8">
        <v>5</v>
      </c>
      <c r="Q7" s="236">
        <v>43902.933333333334</v>
      </c>
      <c r="R7" s="3">
        <v>393036</v>
      </c>
      <c r="S7" s="3">
        <v>10</v>
      </c>
      <c r="T7" s="3">
        <v>387018</v>
      </c>
      <c r="U7" s="8">
        <v>7</v>
      </c>
      <c r="V7" s="236">
        <v>45885.529411764706</v>
      </c>
      <c r="W7" s="3">
        <v>392528</v>
      </c>
      <c r="X7" s="3">
        <v>10</v>
      </c>
      <c r="Y7" s="3"/>
      <c r="Z7" s="8"/>
      <c r="AA7" s="3">
        <v>0</v>
      </c>
      <c r="AB7" s="3">
        <v>0</v>
      </c>
      <c r="AC7" s="236">
        <v>39252.800000000003</v>
      </c>
      <c r="AE7" s="242">
        <v>42835.918431372549</v>
      </c>
      <c r="AG7" s="4">
        <v>39286.249455337696</v>
      </c>
      <c r="AI7" s="1" t="s">
        <v>2</v>
      </c>
      <c r="AJ7" s="1" t="s">
        <v>86</v>
      </c>
      <c r="AL7" s="1" t="s">
        <v>3</v>
      </c>
      <c r="AM7" s="3">
        <v>174507</v>
      </c>
      <c r="AN7" s="1">
        <v>10</v>
      </c>
    </row>
    <row r="8" spans="1:40" x14ac:dyDescent="0.35">
      <c r="A8" s="237">
        <v>7</v>
      </c>
      <c r="B8" s="238" t="s">
        <v>3</v>
      </c>
      <c r="C8" s="3">
        <v>235011</v>
      </c>
      <c r="D8" s="8">
        <v>14</v>
      </c>
      <c r="E8" s="3">
        <v>0</v>
      </c>
      <c r="F8" s="8">
        <v>0</v>
      </c>
      <c r="G8" s="10">
        <v>16786.5</v>
      </c>
      <c r="H8" s="3">
        <v>151011</v>
      </c>
      <c r="I8" s="8">
        <v>10</v>
      </c>
      <c r="J8" s="3">
        <v>0</v>
      </c>
      <c r="K8" s="8">
        <v>0</v>
      </c>
      <c r="L8" s="15">
        <v>30202.2</v>
      </c>
      <c r="M8" s="3">
        <v>131006</v>
      </c>
      <c r="N8" s="3">
        <v>10</v>
      </c>
      <c r="O8" s="3">
        <v>0</v>
      </c>
      <c r="P8" s="8">
        <v>0</v>
      </c>
      <c r="Q8" s="236">
        <v>13100.6</v>
      </c>
      <c r="R8" s="3">
        <v>142506</v>
      </c>
      <c r="S8" s="3">
        <v>10</v>
      </c>
      <c r="T8" s="3">
        <v>0</v>
      </c>
      <c r="U8" s="8">
        <v>0</v>
      </c>
      <c r="V8" s="236">
        <v>14250.6</v>
      </c>
      <c r="W8" s="3">
        <v>174507</v>
      </c>
      <c r="X8" s="3">
        <v>10</v>
      </c>
      <c r="Y8" s="3"/>
      <c r="Z8" s="8"/>
      <c r="AA8" s="3">
        <v>0</v>
      </c>
      <c r="AB8" s="3">
        <v>0</v>
      </c>
      <c r="AC8" s="236">
        <v>17450.7</v>
      </c>
      <c r="AE8" s="242">
        <v>15300.640000000003</v>
      </c>
      <c r="AG8" s="4">
        <v>15662.9</v>
      </c>
      <c r="AI8" s="1" t="s">
        <v>3</v>
      </c>
      <c r="AJ8" s="1" t="s">
        <v>87</v>
      </c>
      <c r="AL8" s="1" t="s">
        <v>20</v>
      </c>
      <c r="AM8" s="3">
        <v>304517</v>
      </c>
      <c r="AN8" s="1">
        <v>10</v>
      </c>
    </row>
    <row r="9" spans="1:40" x14ac:dyDescent="0.35">
      <c r="A9" s="239">
        <v>8</v>
      </c>
      <c r="B9" s="240" t="s">
        <v>4</v>
      </c>
      <c r="C9" s="3">
        <v>367025</v>
      </c>
      <c r="D9" s="8">
        <v>12</v>
      </c>
      <c r="E9" s="3">
        <v>192508</v>
      </c>
      <c r="F9" s="8">
        <v>5</v>
      </c>
      <c r="G9" s="10">
        <v>32913.705882352944</v>
      </c>
      <c r="H9" s="3">
        <v>251513</v>
      </c>
      <c r="I9" s="8">
        <v>10</v>
      </c>
      <c r="J9" s="3">
        <v>0</v>
      </c>
      <c r="K9" s="8">
        <v>0</v>
      </c>
      <c r="L9" s="15">
        <v>50302.6</v>
      </c>
      <c r="M9" s="3">
        <v>307513</v>
      </c>
      <c r="N9" s="3">
        <v>12</v>
      </c>
      <c r="O9" s="3">
        <v>0</v>
      </c>
      <c r="P9" s="8">
        <v>0</v>
      </c>
      <c r="Q9" s="236">
        <v>25626.083333333332</v>
      </c>
      <c r="R9" s="3">
        <v>263516</v>
      </c>
      <c r="S9" s="3">
        <v>10</v>
      </c>
      <c r="T9" s="3">
        <v>0</v>
      </c>
      <c r="U9" s="8">
        <v>0</v>
      </c>
      <c r="V9" s="236">
        <v>26351.599999999999</v>
      </c>
      <c r="W9" s="3">
        <v>273518</v>
      </c>
      <c r="X9" s="3">
        <v>10</v>
      </c>
      <c r="Y9" s="3"/>
      <c r="Z9" s="8"/>
      <c r="AA9" s="3">
        <v>0</v>
      </c>
      <c r="AB9" s="3">
        <v>0</v>
      </c>
      <c r="AC9" s="236">
        <v>27351.8</v>
      </c>
      <c r="AE9" s="242">
        <v>26606.576666666668</v>
      </c>
      <c r="AG9" s="4">
        <v>27738.76862745098</v>
      </c>
      <c r="AI9" s="1" t="s">
        <v>4</v>
      </c>
      <c r="AJ9" s="1" t="s">
        <v>88</v>
      </c>
      <c r="AL9" s="1" t="s">
        <v>1</v>
      </c>
      <c r="AM9" s="3">
        <v>347018</v>
      </c>
      <c r="AN9" s="1">
        <v>10</v>
      </c>
    </row>
    <row r="10" spans="1:40" x14ac:dyDescent="0.35">
      <c r="A10" s="237">
        <v>9</v>
      </c>
      <c r="B10" s="238" t="s">
        <v>9</v>
      </c>
      <c r="C10" s="3">
        <v>100002</v>
      </c>
      <c r="D10" s="8">
        <v>12</v>
      </c>
      <c r="E10" s="3">
        <v>0</v>
      </c>
      <c r="F10" s="8">
        <v>0</v>
      </c>
      <c r="G10" s="10">
        <v>8333.5</v>
      </c>
      <c r="H10" s="3">
        <v>82003</v>
      </c>
      <c r="I10" s="8">
        <v>10</v>
      </c>
      <c r="J10" s="3">
        <v>0</v>
      </c>
      <c r="K10" s="8">
        <v>0</v>
      </c>
      <c r="L10" s="15">
        <v>16400.599999999999</v>
      </c>
      <c r="M10" s="3">
        <v>88001</v>
      </c>
      <c r="N10" s="3">
        <v>10</v>
      </c>
      <c r="O10" s="3">
        <v>0</v>
      </c>
      <c r="P10" s="8">
        <v>0</v>
      </c>
      <c r="Q10" s="236">
        <v>8800.1</v>
      </c>
      <c r="R10" s="3">
        <v>85000</v>
      </c>
      <c r="S10" s="3">
        <v>10</v>
      </c>
      <c r="T10" s="3">
        <v>0</v>
      </c>
      <c r="U10" s="8">
        <v>0</v>
      </c>
      <c r="V10" s="236">
        <v>8500</v>
      </c>
      <c r="W10" s="3">
        <v>100001</v>
      </c>
      <c r="X10" s="3">
        <v>10</v>
      </c>
      <c r="Y10" s="3"/>
      <c r="Z10" s="8"/>
      <c r="AA10" s="3">
        <v>0</v>
      </c>
      <c r="AB10" s="3">
        <v>0</v>
      </c>
      <c r="AC10" s="236">
        <v>10000.1</v>
      </c>
      <c r="AE10" s="242">
        <v>9160.0600000000013</v>
      </c>
      <c r="AG10" s="4">
        <v>8244.6999999999989</v>
      </c>
      <c r="AI10" s="1" t="s">
        <v>9</v>
      </c>
      <c r="AJ10" s="1" t="s">
        <v>89</v>
      </c>
      <c r="AL10" s="1" t="s">
        <v>33</v>
      </c>
      <c r="AM10" s="3">
        <v>251013</v>
      </c>
      <c r="AN10" s="1">
        <v>10</v>
      </c>
    </row>
    <row r="11" spans="1:40" x14ac:dyDescent="0.35">
      <c r="A11" s="237">
        <v>10</v>
      </c>
      <c r="B11" s="238" t="s">
        <v>7</v>
      </c>
      <c r="C11" s="3">
        <v>205504</v>
      </c>
      <c r="D11" s="8">
        <v>12</v>
      </c>
      <c r="E11" s="3">
        <v>0</v>
      </c>
      <c r="F11" s="8">
        <v>0</v>
      </c>
      <c r="G11" s="10">
        <v>17125.333333333332</v>
      </c>
      <c r="H11" s="3">
        <v>132006</v>
      </c>
      <c r="I11" s="8">
        <v>10</v>
      </c>
      <c r="J11" s="3">
        <v>0</v>
      </c>
      <c r="K11" s="8">
        <v>0</v>
      </c>
      <c r="L11" s="15">
        <v>26401.200000000001</v>
      </c>
      <c r="M11" s="3">
        <v>276022</v>
      </c>
      <c r="N11" s="3">
        <v>10</v>
      </c>
      <c r="O11" s="3">
        <v>0</v>
      </c>
      <c r="P11" s="8">
        <v>0</v>
      </c>
      <c r="Q11" s="236">
        <v>27602.2</v>
      </c>
      <c r="R11" s="3">
        <v>229512</v>
      </c>
      <c r="S11" s="3">
        <v>10</v>
      </c>
      <c r="T11" s="3">
        <v>0</v>
      </c>
      <c r="U11" s="8">
        <v>0</v>
      </c>
      <c r="V11" s="236">
        <v>22951.200000000001</v>
      </c>
      <c r="W11" s="3">
        <v>94004</v>
      </c>
      <c r="X11" s="3">
        <v>8</v>
      </c>
      <c r="Y11" s="3"/>
      <c r="Z11" s="8"/>
      <c r="AA11" s="3">
        <v>0</v>
      </c>
      <c r="AB11" s="3">
        <v>0</v>
      </c>
      <c r="AC11" s="236">
        <v>11750.5</v>
      </c>
      <c r="AE11" s="242">
        <v>19401.120000000003</v>
      </c>
      <c r="AG11" s="4">
        <v>14508.844444444445</v>
      </c>
      <c r="AI11" s="1" t="s">
        <v>7</v>
      </c>
      <c r="AJ11" s="1" t="s">
        <v>90</v>
      </c>
      <c r="AL11" s="1" t="s">
        <v>38</v>
      </c>
      <c r="AM11" s="3">
        <v>209009</v>
      </c>
      <c r="AN11" s="1">
        <v>10</v>
      </c>
    </row>
    <row r="12" spans="1:40" x14ac:dyDescent="0.35">
      <c r="A12" s="237">
        <v>11</v>
      </c>
      <c r="B12" s="238" t="s">
        <v>12</v>
      </c>
      <c r="C12" s="3">
        <v>260012</v>
      </c>
      <c r="D12" s="8">
        <v>12</v>
      </c>
      <c r="E12" s="3">
        <v>0</v>
      </c>
      <c r="F12" s="8">
        <v>0</v>
      </c>
      <c r="G12" s="10">
        <v>21667.666666666668</v>
      </c>
      <c r="H12" s="3">
        <v>147005</v>
      </c>
      <c r="I12" s="8">
        <v>8</v>
      </c>
      <c r="J12" s="3">
        <v>0</v>
      </c>
      <c r="K12" s="8">
        <v>0</v>
      </c>
      <c r="L12" s="15">
        <v>36751.25</v>
      </c>
      <c r="M12" s="3">
        <v>177008</v>
      </c>
      <c r="N12" s="3">
        <v>10</v>
      </c>
      <c r="O12" s="3">
        <v>0</v>
      </c>
      <c r="P12" s="8">
        <v>0</v>
      </c>
      <c r="Q12" s="236">
        <v>17700.8</v>
      </c>
      <c r="R12" s="3">
        <v>165507</v>
      </c>
      <c r="S12" s="3">
        <v>10</v>
      </c>
      <c r="T12" s="3">
        <v>0</v>
      </c>
      <c r="U12" s="8">
        <v>0</v>
      </c>
      <c r="V12" s="236">
        <v>16550.7</v>
      </c>
      <c r="W12" s="3">
        <v>242013</v>
      </c>
      <c r="X12" s="3">
        <v>10</v>
      </c>
      <c r="Y12" s="3"/>
      <c r="Z12" s="8"/>
      <c r="AA12" s="3">
        <v>28000</v>
      </c>
      <c r="AB12" s="3">
        <v>2</v>
      </c>
      <c r="AC12" s="236">
        <v>24201.3</v>
      </c>
      <c r="AE12" s="242">
        <v>19840.96</v>
      </c>
      <c r="AG12" s="4">
        <v>19472.972222222223</v>
      </c>
      <c r="AI12" s="1" t="s">
        <v>12</v>
      </c>
      <c r="AJ12" s="1" t="s">
        <v>91</v>
      </c>
      <c r="AL12" s="1" t="s">
        <v>43</v>
      </c>
      <c r="AM12" s="3">
        <v>198509</v>
      </c>
      <c r="AN12" s="1">
        <v>10</v>
      </c>
    </row>
    <row r="13" spans="1:40" x14ac:dyDescent="0.35">
      <c r="A13" s="237">
        <v>12</v>
      </c>
      <c r="B13" s="238" t="s">
        <v>8</v>
      </c>
      <c r="C13" s="3">
        <v>291517</v>
      </c>
      <c r="D13" s="8">
        <v>12</v>
      </c>
      <c r="E13" s="3">
        <v>0</v>
      </c>
      <c r="F13" s="8">
        <v>0</v>
      </c>
      <c r="G13" s="10">
        <v>24293.083333333332</v>
      </c>
      <c r="H13" s="3">
        <v>323513</v>
      </c>
      <c r="I13" s="8">
        <v>12</v>
      </c>
      <c r="J13" s="3">
        <v>0</v>
      </c>
      <c r="K13" s="8">
        <v>0</v>
      </c>
      <c r="L13" s="15">
        <v>53918.833333333336</v>
      </c>
      <c r="M13" s="3">
        <v>380020</v>
      </c>
      <c r="N13" s="3">
        <v>12</v>
      </c>
      <c r="O13" s="3">
        <v>53001</v>
      </c>
      <c r="P13" s="8">
        <v>3</v>
      </c>
      <c r="Q13" s="236">
        <v>28868.066666666666</v>
      </c>
      <c r="R13" s="3">
        <v>239516</v>
      </c>
      <c r="S13" s="3">
        <v>10</v>
      </c>
      <c r="T13" s="3">
        <v>0</v>
      </c>
      <c r="U13" s="8">
        <v>0</v>
      </c>
      <c r="V13" s="236">
        <v>23951.599999999999</v>
      </c>
      <c r="W13" s="3">
        <v>219010</v>
      </c>
      <c r="X13" s="3">
        <v>10</v>
      </c>
      <c r="Y13" s="3"/>
      <c r="Z13" s="8"/>
      <c r="AA13" s="3">
        <v>0</v>
      </c>
      <c r="AB13" s="3">
        <v>0</v>
      </c>
      <c r="AC13" s="236">
        <v>21901</v>
      </c>
      <c r="AE13" s="242">
        <v>24114.653333333332</v>
      </c>
      <c r="AG13" s="4">
        <v>26070.638888888891</v>
      </c>
      <c r="AI13" s="1" t="s">
        <v>8</v>
      </c>
      <c r="AJ13" s="1" t="s">
        <v>92</v>
      </c>
      <c r="AL13" s="1" t="s">
        <v>9</v>
      </c>
      <c r="AM13" s="3">
        <v>100001</v>
      </c>
      <c r="AN13" s="1">
        <v>10</v>
      </c>
    </row>
    <row r="14" spans="1:40" x14ac:dyDescent="0.35">
      <c r="A14" s="237">
        <v>13</v>
      </c>
      <c r="B14" s="238" t="s">
        <v>10</v>
      </c>
      <c r="C14" s="3">
        <v>365518</v>
      </c>
      <c r="D14" s="8">
        <v>12</v>
      </c>
      <c r="E14" s="3">
        <v>212507</v>
      </c>
      <c r="F14" s="8">
        <v>5</v>
      </c>
      <c r="G14" s="10">
        <v>34001.470588235294</v>
      </c>
      <c r="H14" s="3">
        <v>388521</v>
      </c>
      <c r="I14" s="8">
        <v>12</v>
      </c>
      <c r="J14" s="3">
        <v>0</v>
      </c>
      <c r="K14" s="8">
        <v>0</v>
      </c>
      <c r="L14" s="15">
        <v>64753.5</v>
      </c>
      <c r="M14" s="3">
        <v>336517</v>
      </c>
      <c r="N14" s="3">
        <v>10</v>
      </c>
      <c r="O14" s="3">
        <v>98005</v>
      </c>
      <c r="P14" s="8">
        <v>3</v>
      </c>
      <c r="Q14" s="236">
        <v>33424.769230769234</v>
      </c>
      <c r="R14" s="3">
        <v>327520</v>
      </c>
      <c r="S14" s="3">
        <v>10</v>
      </c>
      <c r="T14" s="3">
        <v>73502</v>
      </c>
      <c r="U14" s="8">
        <v>3</v>
      </c>
      <c r="V14" s="236">
        <v>30847.846153846152</v>
      </c>
      <c r="W14" s="3">
        <v>328018</v>
      </c>
      <c r="X14" s="3">
        <v>10</v>
      </c>
      <c r="Y14" s="3"/>
      <c r="Z14" s="8"/>
      <c r="AA14" s="3">
        <v>0</v>
      </c>
      <c r="AB14" s="3">
        <v>0</v>
      </c>
      <c r="AC14" s="236">
        <v>32801.800000000003</v>
      </c>
      <c r="AE14" s="242">
        <v>32144.812307692308</v>
      </c>
      <c r="AG14" s="4">
        <v>32918.323529411769</v>
      </c>
      <c r="AI14" s="1" t="s">
        <v>10</v>
      </c>
      <c r="AJ14" s="1" t="s">
        <v>93</v>
      </c>
      <c r="AL14" s="1" t="s">
        <v>50</v>
      </c>
      <c r="AM14" s="3">
        <v>283016</v>
      </c>
      <c r="AN14" s="1">
        <v>10</v>
      </c>
    </row>
    <row r="15" spans="1:40" x14ac:dyDescent="0.35">
      <c r="A15" s="239">
        <v>14</v>
      </c>
      <c r="B15" s="240" t="s">
        <v>11</v>
      </c>
      <c r="C15" s="3">
        <v>285033</v>
      </c>
      <c r="D15" s="8">
        <v>12</v>
      </c>
      <c r="E15" s="3">
        <v>0</v>
      </c>
      <c r="F15" s="8">
        <v>0</v>
      </c>
      <c r="G15" s="10">
        <v>23752.75</v>
      </c>
      <c r="H15" s="3">
        <v>326022</v>
      </c>
      <c r="I15" s="8">
        <v>10</v>
      </c>
      <c r="J15" s="3">
        <v>106005</v>
      </c>
      <c r="K15" s="8">
        <v>4</v>
      </c>
      <c r="L15" s="15">
        <v>61718.142857142855</v>
      </c>
      <c r="M15" s="3">
        <v>248507</v>
      </c>
      <c r="N15" s="3">
        <v>10</v>
      </c>
      <c r="O15" s="3">
        <v>0</v>
      </c>
      <c r="P15" s="8">
        <v>0</v>
      </c>
      <c r="Q15" s="236">
        <v>24850.7</v>
      </c>
      <c r="R15" s="3">
        <v>230511</v>
      </c>
      <c r="S15" s="3">
        <v>10</v>
      </c>
      <c r="T15" s="3">
        <v>0</v>
      </c>
      <c r="U15" s="8">
        <v>0</v>
      </c>
      <c r="V15" s="236">
        <v>23051.1</v>
      </c>
      <c r="W15" s="3">
        <v>230010</v>
      </c>
      <c r="X15" s="3">
        <v>10</v>
      </c>
      <c r="Y15" s="3"/>
      <c r="Z15" s="8"/>
      <c r="AA15" s="3">
        <v>0</v>
      </c>
      <c r="AB15" s="3">
        <v>0</v>
      </c>
      <c r="AC15" s="236">
        <v>23001</v>
      </c>
      <c r="AE15" s="242">
        <v>23390.98</v>
      </c>
      <c r="AG15" s="4">
        <v>28490.297619047618</v>
      </c>
      <c r="AI15" s="1" t="s">
        <v>11</v>
      </c>
      <c r="AJ15" s="1" t="s">
        <v>94</v>
      </c>
      <c r="AL15" s="1" t="s">
        <v>57</v>
      </c>
      <c r="AM15" s="3">
        <v>291011</v>
      </c>
      <c r="AN15" s="1">
        <v>10</v>
      </c>
    </row>
    <row r="16" spans="1:40" x14ac:dyDescent="0.35">
      <c r="A16" s="237">
        <v>15</v>
      </c>
      <c r="B16" s="238" t="s">
        <v>13</v>
      </c>
      <c r="C16" s="3">
        <v>182005</v>
      </c>
      <c r="D16" s="8">
        <v>12</v>
      </c>
      <c r="E16" s="3">
        <v>0</v>
      </c>
      <c r="F16" s="8">
        <v>0</v>
      </c>
      <c r="G16" s="10">
        <v>15167.083333333334</v>
      </c>
      <c r="H16" s="3">
        <v>172509</v>
      </c>
      <c r="I16" s="8">
        <v>10</v>
      </c>
      <c r="J16" s="3">
        <v>0</v>
      </c>
      <c r="K16" s="8">
        <v>0</v>
      </c>
      <c r="L16" s="15">
        <v>34501.800000000003</v>
      </c>
      <c r="M16" s="3">
        <v>296516</v>
      </c>
      <c r="N16" s="3">
        <v>12</v>
      </c>
      <c r="O16" s="3">
        <v>0</v>
      </c>
      <c r="P16" s="8">
        <v>0</v>
      </c>
      <c r="Q16" s="236">
        <v>24709.666666666668</v>
      </c>
      <c r="R16" s="3">
        <v>163006</v>
      </c>
      <c r="S16" s="3">
        <v>10</v>
      </c>
      <c r="T16" s="3">
        <v>0</v>
      </c>
      <c r="U16" s="8">
        <v>0</v>
      </c>
      <c r="V16" s="236">
        <v>16300.6</v>
      </c>
      <c r="W16" s="3">
        <v>177009</v>
      </c>
      <c r="X16" s="3">
        <v>10</v>
      </c>
      <c r="Y16" s="3"/>
      <c r="Z16" s="8"/>
      <c r="AA16" s="3">
        <v>0</v>
      </c>
      <c r="AB16" s="3">
        <v>0</v>
      </c>
      <c r="AC16" s="236">
        <v>17700.900000000001</v>
      </c>
      <c r="AE16" s="242">
        <v>18542.533333333333</v>
      </c>
      <c r="AG16" s="4">
        <v>16556.294444444447</v>
      </c>
      <c r="AI16" s="1" t="s">
        <v>13</v>
      </c>
      <c r="AJ16" s="1" t="s">
        <v>95</v>
      </c>
      <c r="AL16" s="1" t="s">
        <v>11</v>
      </c>
      <c r="AM16" s="3">
        <v>230010</v>
      </c>
      <c r="AN16" s="1">
        <v>10</v>
      </c>
    </row>
    <row r="17" spans="1:40" x14ac:dyDescent="0.35">
      <c r="A17" s="237">
        <v>16</v>
      </c>
      <c r="B17" s="238" t="s">
        <v>14</v>
      </c>
      <c r="C17" s="3">
        <v>100504</v>
      </c>
      <c r="D17" s="8">
        <v>12</v>
      </c>
      <c r="E17" s="3">
        <v>0</v>
      </c>
      <c r="F17" s="8">
        <v>0</v>
      </c>
      <c r="G17" s="10">
        <v>8375.3333333333339</v>
      </c>
      <c r="H17" s="3">
        <v>132505</v>
      </c>
      <c r="I17" s="8">
        <v>10</v>
      </c>
      <c r="J17" s="3">
        <v>0</v>
      </c>
      <c r="K17" s="8">
        <v>0</v>
      </c>
      <c r="L17" s="15">
        <v>26501</v>
      </c>
      <c r="M17" s="3">
        <v>130006</v>
      </c>
      <c r="N17" s="3">
        <v>10</v>
      </c>
      <c r="O17" s="3">
        <v>0</v>
      </c>
      <c r="P17" s="8">
        <v>0</v>
      </c>
      <c r="Q17" s="236">
        <v>13000.6</v>
      </c>
      <c r="R17" s="3">
        <v>97504</v>
      </c>
      <c r="S17" s="3">
        <v>10</v>
      </c>
      <c r="T17" s="3">
        <v>0</v>
      </c>
      <c r="U17" s="8">
        <v>0</v>
      </c>
      <c r="V17" s="236">
        <v>9750.4</v>
      </c>
      <c r="W17" s="3">
        <v>112504</v>
      </c>
      <c r="X17" s="3">
        <v>10</v>
      </c>
      <c r="Y17" s="3"/>
      <c r="Z17" s="8"/>
      <c r="AA17" s="3">
        <v>0</v>
      </c>
      <c r="AB17" s="3">
        <v>0</v>
      </c>
      <c r="AC17" s="236">
        <v>11250.4</v>
      </c>
      <c r="AE17" s="242">
        <v>11000.439999999999</v>
      </c>
      <c r="AG17" s="4">
        <v>11625.444444444445</v>
      </c>
      <c r="AI17" s="1" t="s">
        <v>14</v>
      </c>
      <c r="AJ17" s="1" t="s">
        <v>96</v>
      </c>
      <c r="AL17" s="1" t="s">
        <v>22</v>
      </c>
      <c r="AM17" s="3">
        <v>219005</v>
      </c>
      <c r="AN17" s="1">
        <v>10</v>
      </c>
    </row>
    <row r="18" spans="1:40" x14ac:dyDescent="0.35">
      <c r="A18" s="237">
        <v>17</v>
      </c>
      <c r="B18" s="238" t="s">
        <v>17</v>
      </c>
      <c r="C18" s="3">
        <v>416522</v>
      </c>
      <c r="D18" s="8">
        <v>12</v>
      </c>
      <c r="E18" s="3">
        <v>134503</v>
      </c>
      <c r="F18" s="8">
        <v>4</v>
      </c>
      <c r="G18" s="10">
        <v>34439.0625</v>
      </c>
      <c r="H18" s="3">
        <v>345518</v>
      </c>
      <c r="I18" s="8">
        <v>10</v>
      </c>
      <c r="J18" s="3">
        <v>67504</v>
      </c>
      <c r="K18" s="8">
        <v>3</v>
      </c>
      <c r="L18" s="15">
        <v>63541.846153846156</v>
      </c>
      <c r="M18" s="3">
        <v>369020</v>
      </c>
      <c r="N18" s="3">
        <v>10</v>
      </c>
      <c r="O18" s="3">
        <v>270506</v>
      </c>
      <c r="P18" s="8">
        <v>6</v>
      </c>
      <c r="Q18" s="236">
        <v>39970.375</v>
      </c>
      <c r="R18" s="3">
        <v>325019</v>
      </c>
      <c r="S18" s="3">
        <v>10</v>
      </c>
      <c r="T18" s="3">
        <v>83502</v>
      </c>
      <c r="U18" s="8">
        <v>3</v>
      </c>
      <c r="V18" s="236">
        <v>31424.692307692309</v>
      </c>
      <c r="W18" s="3">
        <v>389521</v>
      </c>
      <c r="X18" s="3">
        <v>10</v>
      </c>
      <c r="Y18" s="3"/>
      <c r="Z18" s="8"/>
      <c r="AA18" s="3">
        <v>0</v>
      </c>
      <c r="AB18" s="3">
        <v>0</v>
      </c>
      <c r="AC18" s="236">
        <v>38952.1</v>
      </c>
      <c r="AE18" s="242">
        <v>36144.791923076926</v>
      </c>
      <c r="AG18" s="4">
        <v>32660.302884615387</v>
      </c>
      <c r="AI18" s="1" t="s">
        <v>17</v>
      </c>
      <c r="AJ18" s="1" t="s">
        <v>97</v>
      </c>
      <c r="AL18" s="1" t="s">
        <v>12</v>
      </c>
      <c r="AM18" s="3">
        <v>242013</v>
      </c>
      <c r="AN18" s="1">
        <v>10</v>
      </c>
    </row>
    <row r="19" spans="1:40" x14ac:dyDescent="0.35">
      <c r="A19" s="237">
        <v>18</v>
      </c>
      <c r="B19" s="238" t="s">
        <v>16</v>
      </c>
      <c r="C19" s="3">
        <v>321517</v>
      </c>
      <c r="D19" s="8">
        <v>12</v>
      </c>
      <c r="E19" s="3">
        <v>0</v>
      </c>
      <c r="F19" s="8">
        <v>0</v>
      </c>
      <c r="G19" s="10">
        <v>26793.083333333332</v>
      </c>
      <c r="H19" s="3">
        <v>252013</v>
      </c>
      <c r="I19" s="8">
        <v>10</v>
      </c>
      <c r="J19" s="3">
        <v>0</v>
      </c>
      <c r="K19" s="8">
        <v>0</v>
      </c>
      <c r="L19" s="15">
        <v>50402.6</v>
      </c>
      <c r="M19" s="3">
        <v>188009</v>
      </c>
      <c r="N19" s="3">
        <v>10</v>
      </c>
      <c r="O19" s="3">
        <v>0</v>
      </c>
      <c r="P19" s="8">
        <v>0</v>
      </c>
      <c r="Q19" s="236">
        <v>18800.900000000001</v>
      </c>
      <c r="R19" s="3">
        <v>166009</v>
      </c>
      <c r="S19" s="3">
        <v>10</v>
      </c>
      <c r="T19" s="3">
        <v>0</v>
      </c>
      <c r="U19" s="8">
        <v>0</v>
      </c>
      <c r="V19" s="236">
        <v>16600.900000000001</v>
      </c>
      <c r="W19" s="3">
        <v>166004</v>
      </c>
      <c r="X19" s="3">
        <v>10</v>
      </c>
      <c r="Y19" s="3"/>
      <c r="Z19" s="8"/>
      <c r="AA19" s="3">
        <v>0</v>
      </c>
      <c r="AB19" s="3">
        <v>0</v>
      </c>
      <c r="AC19" s="236">
        <v>16600.400000000001</v>
      </c>
      <c r="AE19" s="242">
        <v>17040.7</v>
      </c>
      <c r="AG19" s="4">
        <v>25731.894444444446</v>
      </c>
      <c r="AI19" s="1" t="s">
        <v>16</v>
      </c>
      <c r="AJ19" s="1" t="s">
        <v>98</v>
      </c>
      <c r="AL19" s="1" t="s">
        <v>19</v>
      </c>
      <c r="AM19" s="3">
        <v>165008</v>
      </c>
      <c r="AN19" s="1">
        <v>10</v>
      </c>
    </row>
    <row r="20" spans="1:40" x14ac:dyDescent="0.35">
      <c r="A20" s="237">
        <v>19</v>
      </c>
      <c r="B20" s="238" t="s">
        <v>18</v>
      </c>
      <c r="C20" s="3">
        <v>385522</v>
      </c>
      <c r="D20" s="8">
        <v>14</v>
      </c>
      <c r="E20" s="3">
        <v>0</v>
      </c>
      <c r="F20" s="8">
        <v>0</v>
      </c>
      <c r="G20" s="10">
        <v>27537.285714285714</v>
      </c>
      <c r="H20" s="3">
        <v>327022</v>
      </c>
      <c r="I20" s="8">
        <v>10</v>
      </c>
      <c r="J20" s="3">
        <v>77502</v>
      </c>
      <c r="K20" s="8">
        <v>3</v>
      </c>
      <c r="L20" s="15">
        <v>62234.461538461539</v>
      </c>
      <c r="M20" s="3">
        <v>250513</v>
      </c>
      <c r="N20" s="3">
        <v>10</v>
      </c>
      <c r="O20" s="3">
        <v>0</v>
      </c>
      <c r="P20" s="8">
        <v>0</v>
      </c>
      <c r="Q20" s="236">
        <v>25051.3</v>
      </c>
      <c r="R20" s="3">
        <v>243518</v>
      </c>
      <c r="S20" s="3">
        <v>10</v>
      </c>
      <c r="T20" s="3">
        <v>0</v>
      </c>
      <c r="U20" s="8">
        <v>0</v>
      </c>
      <c r="V20" s="236">
        <v>24351.8</v>
      </c>
      <c r="W20" s="3">
        <v>243013</v>
      </c>
      <c r="X20" s="3">
        <v>8</v>
      </c>
      <c r="Y20" s="3"/>
      <c r="Z20" s="8"/>
      <c r="AA20" s="3">
        <v>0</v>
      </c>
      <c r="AB20" s="3">
        <v>0</v>
      </c>
      <c r="AC20" s="236">
        <v>30376.625</v>
      </c>
      <c r="AE20" s="242">
        <v>26901.629999999997</v>
      </c>
      <c r="AG20" s="4">
        <v>29923.915750915752</v>
      </c>
      <c r="AI20" s="1" t="s">
        <v>18</v>
      </c>
      <c r="AJ20" s="1" t="s">
        <v>99</v>
      </c>
      <c r="AL20" s="1" t="s">
        <v>2</v>
      </c>
      <c r="AM20" s="3">
        <v>392528</v>
      </c>
      <c r="AN20" s="1">
        <v>10</v>
      </c>
    </row>
    <row r="21" spans="1:40" x14ac:dyDescent="0.35">
      <c r="A21" s="239">
        <v>20</v>
      </c>
      <c r="B21" s="240" t="s">
        <v>15</v>
      </c>
      <c r="C21" s="3">
        <v>226509</v>
      </c>
      <c r="D21" s="8">
        <v>12</v>
      </c>
      <c r="E21" s="3">
        <v>0</v>
      </c>
      <c r="F21" s="8">
        <v>0</v>
      </c>
      <c r="G21" s="10">
        <v>18875.75</v>
      </c>
      <c r="H21" s="3">
        <v>369020</v>
      </c>
      <c r="I21" s="8">
        <v>12</v>
      </c>
      <c r="J21" s="3">
        <v>88003</v>
      </c>
      <c r="K21" s="8">
        <v>3</v>
      </c>
      <c r="L21" s="15">
        <v>60936.4</v>
      </c>
      <c r="M21" s="3">
        <v>242011</v>
      </c>
      <c r="N21" s="3">
        <v>10</v>
      </c>
      <c r="O21" s="3">
        <v>0</v>
      </c>
      <c r="P21" s="8">
        <v>0</v>
      </c>
      <c r="Q21" s="236">
        <v>24201.1</v>
      </c>
      <c r="R21" s="3">
        <v>251514</v>
      </c>
      <c r="S21" s="3">
        <v>10</v>
      </c>
      <c r="T21" s="3">
        <v>0</v>
      </c>
      <c r="U21" s="8">
        <v>0</v>
      </c>
      <c r="V21" s="236">
        <v>25151.4</v>
      </c>
      <c r="W21" s="3">
        <v>284016</v>
      </c>
      <c r="X21" s="3">
        <v>10</v>
      </c>
      <c r="Y21" s="3"/>
      <c r="Z21" s="8"/>
      <c r="AA21" s="3">
        <v>28000</v>
      </c>
      <c r="AB21" s="3">
        <v>2</v>
      </c>
      <c r="AC21" s="236">
        <v>28401.599999999999</v>
      </c>
      <c r="AE21" s="242">
        <v>26261.419999999995</v>
      </c>
      <c r="AG21" s="4">
        <v>26604.05</v>
      </c>
      <c r="AI21" s="1" t="s">
        <v>15</v>
      </c>
      <c r="AJ21" s="1" t="s">
        <v>100</v>
      </c>
      <c r="AL21" s="1" t="s">
        <v>8</v>
      </c>
      <c r="AM21" s="3">
        <v>219010</v>
      </c>
      <c r="AN21" s="1">
        <v>10</v>
      </c>
    </row>
    <row r="22" spans="1:40" x14ac:dyDescent="0.35">
      <c r="A22" s="237">
        <v>21</v>
      </c>
      <c r="B22" s="238" t="s">
        <v>24</v>
      </c>
      <c r="C22" s="3">
        <v>227012</v>
      </c>
      <c r="D22" s="8">
        <v>12</v>
      </c>
      <c r="E22" s="3">
        <v>0</v>
      </c>
      <c r="F22" s="8">
        <v>0</v>
      </c>
      <c r="G22" s="10">
        <v>18917.666666666668</v>
      </c>
      <c r="H22" s="3">
        <v>166506</v>
      </c>
      <c r="I22" s="8">
        <v>10</v>
      </c>
      <c r="J22" s="3">
        <v>0</v>
      </c>
      <c r="K22" s="8">
        <v>0</v>
      </c>
      <c r="L22" s="15">
        <v>33301.199999999997</v>
      </c>
      <c r="M22" s="3">
        <v>186507</v>
      </c>
      <c r="N22" s="3">
        <v>10</v>
      </c>
      <c r="O22" s="3">
        <v>0</v>
      </c>
      <c r="P22" s="8">
        <v>0</v>
      </c>
      <c r="Q22" s="236">
        <v>18650.7</v>
      </c>
      <c r="R22" s="3">
        <v>209009</v>
      </c>
      <c r="S22" s="3">
        <v>10</v>
      </c>
      <c r="T22" s="3">
        <v>0</v>
      </c>
      <c r="U22" s="8">
        <v>0</v>
      </c>
      <c r="V22" s="236">
        <v>20900.900000000001</v>
      </c>
      <c r="W22" s="3">
        <v>137507</v>
      </c>
      <c r="X22" s="3">
        <v>8</v>
      </c>
      <c r="Y22" s="3"/>
      <c r="Z22" s="8"/>
      <c r="AA22" s="3">
        <v>0</v>
      </c>
      <c r="AB22" s="3">
        <v>0</v>
      </c>
      <c r="AC22" s="236">
        <v>17188.375</v>
      </c>
      <c r="AE22" s="242">
        <v>18965.849999999999</v>
      </c>
      <c r="AG22" s="4">
        <v>17406.288888888888</v>
      </c>
      <c r="AI22" s="1" t="s">
        <v>24</v>
      </c>
      <c r="AJ22" s="1" t="s">
        <v>101</v>
      </c>
      <c r="AL22" s="1" t="s">
        <v>58</v>
      </c>
      <c r="AM22" s="3">
        <v>334517</v>
      </c>
      <c r="AN22" s="1">
        <v>10</v>
      </c>
    </row>
    <row r="23" spans="1:40" x14ac:dyDescent="0.35">
      <c r="A23" s="237">
        <v>22</v>
      </c>
      <c r="B23" s="238" t="s">
        <v>22</v>
      </c>
      <c r="C23" s="3">
        <v>247017</v>
      </c>
      <c r="D23" s="8">
        <v>12</v>
      </c>
      <c r="E23" s="3">
        <v>0</v>
      </c>
      <c r="F23" s="8">
        <v>0</v>
      </c>
      <c r="G23" s="10">
        <v>20584.75</v>
      </c>
      <c r="H23" s="3">
        <v>232519</v>
      </c>
      <c r="I23" s="8">
        <v>10</v>
      </c>
      <c r="J23" s="3">
        <v>0</v>
      </c>
      <c r="K23" s="8">
        <v>0</v>
      </c>
      <c r="L23" s="15">
        <v>46503.8</v>
      </c>
      <c r="M23" s="3">
        <v>230508</v>
      </c>
      <c r="N23" s="3">
        <v>10</v>
      </c>
      <c r="O23" s="3">
        <v>0</v>
      </c>
      <c r="P23" s="8">
        <v>0</v>
      </c>
      <c r="Q23" s="236">
        <v>23050.799999999999</v>
      </c>
      <c r="R23" s="3">
        <v>115507</v>
      </c>
      <c r="S23" s="3">
        <v>8</v>
      </c>
      <c r="T23" s="3">
        <v>0</v>
      </c>
      <c r="U23" s="8">
        <v>0</v>
      </c>
      <c r="V23" s="236">
        <v>14438.375</v>
      </c>
      <c r="W23" s="3">
        <v>219005</v>
      </c>
      <c r="X23" s="3">
        <v>10</v>
      </c>
      <c r="Y23" s="3"/>
      <c r="Z23" s="8"/>
      <c r="AA23" s="3">
        <v>0</v>
      </c>
      <c r="AB23" s="3">
        <v>0</v>
      </c>
      <c r="AC23" s="236">
        <v>21900.5</v>
      </c>
      <c r="AE23" s="242">
        <v>19145.71</v>
      </c>
      <c r="AG23" s="4">
        <v>22362.850000000002</v>
      </c>
      <c r="AI23" s="1" t="s">
        <v>22</v>
      </c>
      <c r="AJ23" s="1" t="s">
        <v>102</v>
      </c>
      <c r="AL23" s="1" t="s">
        <v>48</v>
      </c>
      <c r="AM23" s="3">
        <v>231014</v>
      </c>
      <c r="AN23" s="1">
        <v>10</v>
      </c>
    </row>
    <row r="24" spans="1:40" x14ac:dyDescent="0.35">
      <c r="A24" s="237">
        <v>23</v>
      </c>
      <c r="B24" s="238" t="s">
        <v>20</v>
      </c>
      <c r="C24" s="3">
        <v>247016</v>
      </c>
      <c r="D24" s="8">
        <v>12</v>
      </c>
      <c r="E24" s="3">
        <v>0</v>
      </c>
      <c r="F24" s="8">
        <v>0</v>
      </c>
      <c r="G24" s="10">
        <v>20584.666666666668</v>
      </c>
      <c r="H24" s="3">
        <v>327025</v>
      </c>
      <c r="I24" s="8">
        <v>12</v>
      </c>
      <c r="J24" s="3">
        <v>0</v>
      </c>
      <c r="K24" s="8">
        <v>0</v>
      </c>
      <c r="L24" s="15">
        <v>54504.166666666664</v>
      </c>
      <c r="M24" s="3">
        <v>340519</v>
      </c>
      <c r="N24" s="3">
        <v>12</v>
      </c>
      <c r="O24" s="3">
        <v>0</v>
      </c>
      <c r="P24" s="8">
        <v>0</v>
      </c>
      <c r="Q24" s="236">
        <v>28376.583333333332</v>
      </c>
      <c r="R24" s="3">
        <v>362030</v>
      </c>
      <c r="S24" s="3">
        <v>10</v>
      </c>
      <c r="T24" s="3">
        <v>84004</v>
      </c>
      <c r="U24" s="8">
        <v>3</v>
      </c>
      <c r="V24" s="236">
        <v>34310.307692307695</v>
      </c>
      <c r="W24" s="3">
        <v>304517</v>
      </c>
      <c r="X24" s="3">
        <v>10</v>
      </c>
      <c r="Y24" s="3"/>
      <c r="Z24" s="8"/>
      <c r="AA24" s="3">
        <v>0</v>
      </c>
      <c r="AB24" s="3">
        <v>0</v>
      </c>
      <c r="AC24" s="236">
        <v>30451.7</v>
      </c>
      <c r="AE24" s="242">
        <v>31580.119743589741</v>
      </c>
      <c r="AG24" s="4">
        <v>25029.611111111109</v>
      </c>
      <c r="AI24" s="1" t="s">
        <v>20</v>
      </c>
      <c r="AJ24" s="1" t="s">
        <v>103</v>
      </c>
      <c r="AL24" s="1" t="s">
        <v>32</v>
      </c>
      <c r="AM24" s="3">
        <v>176506</v>
      </c>
      <c r="AN24" s="1">
        <v>10</v>
      </c>
    </row>
    <row r="25" spans="1:40" x14ac:dyDescent="0.35">
      <c r="A25" s="237">
        <v>24</v>
      </c>
      <c r="B25" s="238" t="s">
        <v>21</v>
      </c>
      <c r="C25" s="3">
        <v>390025</v>
      </c>
      <c r="D25" s="8">
        <v>12</v>
      </c>
      <c r="E25" s="3">
        <v>64501</v>
      </c>
      <c r="F25" s="8">
        <v>3</v>
      </c>
      <c r="G25" s="10">
        <v>30301.733333333334</v>
      </c>
      <c r="H25" s="3">
        <v>387020</v>
      </c>
      <c r="I25" s="8">
        <v>12</v>
      </c>
      <c r="J25" s="3">
        <v>56501</v>
      </c>
      <c r="K25" s="8">
        <v>3</v>
      </c>
      <c r="L25" s="15">
        <v>59136.133333333331</v>
      </c>
      <c r="M25" s="3">
        <v>315515</v>
      </c>
      <c r="N25" s="3">
        <v>10</v>
      </c>
      <c r="O25" s="3">
        <v>124003</v>
      </c>
      <c r="P25" s="8">
        <v>4</v>
      </c>
      <c r="Q25" s="236">
        <v>31394.142857142859</v>
      </c>
      <c r="R25" s="3">
        <v>313018</v>
      </c>
      <c r="S25" s="3">
        <v>10</v>
      </c>
      <c r="T25" s="3">
        <v>207510</v>
      </c>
      <c r="U25" s="8">
        <v>5</v>
      </c>
      <c r="V25" s="236">
        <v>34701.866666666669</v>
      </c>
      <c r="W25" s="3">
        <v>313018</v>
      </c>
      <c r="X25" s="3">
        <v>10</v>
      </c>
      <c r="Y25" s="3"/>
      <c r="Z25" s="8"/>
      <c r="AA25" s="3">
        <v>0</v>
      </c>
      <c r="AB25" s="3">
        <v>0</v>
      </c>
      <c r="AC25" s="236">
        <v>31301.8</v>
      </c>
      <c r="AE25" s="242">
        <v>32680.295238095237</v>
      </c>
      <c r="AG25" s="4">
        <v>29812.622222222224</v>
      </c>
      <c r="AI25" s="1" t="s">
        <v>21</v>
      </c>
      <c r="AJ25" s="1" t="s">
        <v>104</v>
      </c>
      <c r="AL25" s="1" t="s">
        <v>468</v>
      </c>
      <c r="AM25" s="3">
        <v>86501</v>
      </c>
      <c r="AN25" s="1">
        <v>10</v>
      </c>
    </row>
    <row r="26" spans="1:40" x14ac:dyDescent="0.35">
      <c r="A26" s="237">
        <v>25</v>
      </c>
      <c r="B26" s="238" t="s">
        <v>19</v>
      </c>
      <c r="C26" s="3">
        <v>139502</v>
      </c>
      <c r="D26" s="8">
        <v>12</v>
      </c>
      <c r="E26" s="3">
        <v>0</v>
      </c>
      <c r="F26" s="8">
        <v>0</v>
      </c>
      <c r="G26" s="10">
        <v>11625.166666666666</v>
      </c>
      <c r="H26" s="3">
        <v>139504</v>
      </c>
      <c r="I26" s="8">
        <v>10</v>
      </c>
      <c r="J26" s="3">
        <v>0</v>
      </c>
      <c r="K26" s="8">
        <v>0</v>
      </c>
      <c r="L26" s="15">
        <v>27900.799999999999</v>
      </c>
      <c r="M26" s="3">
        <v>131003</v>
      </c>
      <c r="N26" s="3">
        <v>10</v>
      </c>
      <c r="O26" s="3">
        <v>0</v>
      </c>
      <c r="P26" s="8">
        <v>0</v>
      </c>
      <c r="Q26" s="236">
        <v>13100.3</v>
      </c>
      <c r="R26" s="3">
        <v>150507</v>
      </c>
      <c r="S26" s="3">
        <v>10</v>
      </c>
      <c r="T26" s="3">
        <v>0</v>
      </c>
      <c r="U26" s="8">
        <v>0</v>
      </c>
      <c r="V26" s="236">
        <v>15050.7</v>
      </c>
      <c r="W26" s="3">
        <v>165008</v>
      </c>
      <c r="X26" s="3">
        <v>10</v>
      </c>
      <c r="Y26" s="3"/>
      <c r="Z26" s="8"/>
      <c r="AA26" s="3">
        <v>0</v>
      </c>
      <c r="AB26" s="3">
        <v>0</v>
      </c>
      <c r="AC26" s="236">
        <v>16500.8</v>
      </c>
      <c r="AE26" s="242">
        <v>15240.659999999998</v>
      </c>
      <c r="AG26" s="4">
        <v>13175.322222222223</v>
      </c>
      <c r="AI26" s="1" t="s">
        <v>19</v>
      </c>
      <c r="AJ26" s="1" t="s">
        <v>105</v>
      </c>
      <c r="AL26" s="1" t="s">
        <v>39</v>
      </c>
      <c r="AM26" s="3">
        <v>327017</v>
      </c>
      <c r="AN26" s="1">
        <v>10</v>
      </c>
    </row>
    <row r="27" spans="1:40" x14ac:dyDescent="0.35">
      <c r="A27" s="239">
        <v>26</v>
      </c>
      <c r="B27" s="240" t="s">
        <v>23</v>
      </c>
      <c r="C27" s="3">
        <v>419526</v>
      </c>
      <c r="D27" s="8">
        <v>12</v>
      </c>
      <c r="E27" s="3">
        <v>76001</v>
      </c>
      <c r="F27" s="8">
        <v>3</v>
      </c>
      <c r="G27" s="10">
        <v>33035.133333333331</v>
      </c>
      <c r="H27" s="3">
        <v>217012</v>
      </c>
      <c r="I27" s="8">
        <v>10</v>
      </c>
      <c r="J27" s="3">
        <v>0</v>
      </c>
      <c r="K27" s="8">
        <v>0</v>
      </c>
      <c r="L27" s="15">
        <v>43402.400000000001</v>
      </c>
      <c r="M27" s="3">
        <v>242013</v>
      </c>
      <c r="N27" s="3">
        <v>10</v>
      </c>
      <c r="O27" s="3">
        <v>0</v>
      </c>
      <c r="P27" s="8">
        <v>0</v>
      </c>
      <c r="Q27" s="236">
        <v>24201.3</v>
      </c>
      <c r="R27" s="3">
        <v>330521</v>
      </c>
      <c r="S27" s="3">
        <v>12</v>
      </c>
      <c r="T27" s="3">
        <v>0</v>
      </c>
      <c r="U27" s="8">
        <v>0</v>
      </c>
      <c r="V27" s="236">
        <v>27543.416666666668</v>
      </c>
      <c r="W27" s="3">
        <v>252013</v>
      </c>
      <c r="X27" s="3">
        <v>10</v>
      </c>
      <c r="Y27" s="3"/>
      <c r="Z27" s="8"/>
      <c r="AA27" s="3">
        <v>28000</v>
      </c>
      <c r="AB27" s="3">
        <v>2</v>
      </c>
      <c r="AC27" s="236">
        <v>25201.3</v>
      </c>
      <c r="AE27" s="242">
        <v>25938.146666666667</v>
      </c>
      <c r="AG27" s="4">
        <v>25479.177777777775</v>
      </c>
      <c r="AI27" s="1" t="s">
        <v>23</v>
      </c>
      <c r="AJ27" s="1" t="s">
        <v>106</v>
      </c>
      <c r="AL27" s="1" t="s">
        <v>41</v>
      </c>
      <c r="AM27" s="3">
        <v>294017</v>
      </c>
      <c r="AN27" s="1">
        <v>10</v>
      </c>
    </row>
    <row r="28" spans="1:40" x14ac:dyDescent="0.35">
      <c r="A28" s="237">
        <v>27</v>
      </c>
      <c r="B28" s="238" t="s">
        <v>30</v>
      </c>
      <c r="C28" s="3">
        <v>383013</v>
      </c>
      <c r="D28" s="8">
        <v>14</v>
      </c>
      <c r="E28" s="3">
        <v>0</v>
      </c>
      <c r="F28" s="8">
        <v>0</v>
      </c>
      <c r="G28" s="10">
        <v>27358.071428571428</v>
      </c>
      <c r="H28" s="3">
        <v>280014</v>
      </c>
      <c r="I28" s="8">
        <v>10</v>
      </c>
      <c r="J28" s="3">
        <v>0</v>
      </c>
      <c r="K28" s="8">
        <v>0</v>
      </c>
      <c r="L28" s="15">
        <v>56002.8</v>
      </c>
      <c r="M28" s="3">
        <v>199516</v>
      </c>
      <c r="N28" s="3">
        <v>10</v>
      </c>
      <c r="O28" s="3">
        <v>0</v>
      </c>
      <c r="P28" s="8">
        <v>0</v>
      </c>
      <c r="Q28" s="236">
        <v>19951.599999999999</v>
      </c>
      <c r="R28" s="3">
        <v>168005</v>
      </c>
      <c r="S28" s="3">
        <v>8</v>
      </c>
      <c r="T28" s="3">
        <v>0</v>
      </c>
      <c r="U28" s="8">
        <v>0</v>
      </c>
      <c r="V28" s="236">
        <v>21000.625</v>
      </c>
      <c r="W28" s="3">
        <v>250510</v>
      </c>
      <c r="X28" s="3">
        <v>10</v>
      </c>
      <c r="Y28" s="3"/>
      <c r="Z28" s="8"/>
      <c r="AA28" s="3">
        <v>0</v>
      </c>
      <c r="AB28" s="3">
        <v>0</v>
      </c>
      <c r="AC28" s="236">
        <v>25051</v>
      </c>
      <c r="AE28" s="242">
        <v>22410.97</v>
      </c>
      <c r="AG28" s="4">
        <v>27786.957142857147</v>
      </c>
      <c r="AI28" s="1" t="s">
        <v>30</v>
      </c>
      <c r="AJ28" s="1" t="s">
        <v>107</v>
      </c>
      <c r="AL28" s="1" t="s">
        <v>15</v>
      </c>
      <c r="AM28" s="3">
        <v>284016</v>
      </c>
      <c r="AN28" s="1">
        <v>10</v>
      </c>
    </row>
    <row r="29" spans="1:40" x14ac:dyDescent="0.35">
      <c r="A29" s="237">
        <v>28</v>
      </c>
      <c r="B29" s="238" t="s">
        <v>28</v>
      </c>
      <c r="C29" s="3">
        <v>234511</v>
      </c>
      <c r="D29" s="8">
        <v>12</v>
      </c>
      <c r="E29" s="3">
        <v>0</v>
      </c>
      <c r="F29" s="8">
        <v>0</v>
      </c>
      <c r="G29" s="10">
        <v>19542.583333333332</v>
      </c>
      <c r="H29" s="3">
        <v>261010</v>
      </c>
      <c r="I29" s="8">
        <v>10</v>
      </c>
      <c r="J29" s="3">
        <v>0</v>
      </c>
      <c r="K29" s="8">
        <v>0</v>
      </c>
      <c r="L29" s="15">
        <v>52202</v>
      </c>
      <c r="M29" s="3">
        <v>294022</v>
      </c>
      <c r="N29" s="3">
        <v>10</v>
      </c>
      <c r="O29" s="3">
        <v>0</v>
      </c>
      <c r="P29" s="8">
        <v>0</v>
      </c>
      <c r="Q29" s="236">
        <v>29402.2</v>
      </c>
      <c r="R29" s="3">
        <v>270521</v>
      </c>
      <c r="S29" s="3">
        <v>10</v>
      </c>
      <c r="T29" s="3">
        <v>0</v>
      </c>
      <c r="U29" s="8">
        <v>0</v>
      </c>
      <c r="V29" s="236">
        <v>27052.1</v>
      </c>
      <c r="W29" s="3">
        <v>273511</v>
      </c>
      <c r="X29" s="3">
        <v>10</v>
      </c>
      <c r="Y29" s="3"/>
      <c r="Z29" s="8"/>
      <c r="AA29" s="3">
        <v>0</v>
      </c>
      <c r="AB29" s="3">
        <v>0</v>
      </c>
      <c r="AC29" s="236">
        <v>27351.1</v>
      </c>
      <c r="AE29" s="242">
        <v>27641.719999999994</v>
      </c>
      <c r="AG29" s="4">
        <v>23914.861111111109</v>
      </c>
      <c r="AI29" s="1" t="s">
        <v>28</v>
      </c>
      <c r="AJ29" s="1" t="s">
        <v>108</v>
      </c>
      <c r="AL29" s="1" t="s">
        <v>13</v>
      </c>
      <c r="AM29" s="3">
        <v>177009</v>
      </c>
      <c r="AN29" s="1">
        <v>10</v>
      </c>
    </row>
    <row r="30" spans="1:40" x14ac:dyDescent="0.35">
      <c r="A30" s="237">
        <v>29</v>
      </c>
      <c r="B30" s="238" t="s">
        <v>29</v>
      </c>
      <c r="C30" s="3">
        <v>236512</v>
      </c>
      <c r="D30" s="8">
        <v>12</v>
      </c>
      <c r="E30" s="3">
        <v>0</v>
      </c>
      <c r="F30" s="8">
        <v>0</v>
      </c>
      <c r="G30" s="10">
        <v>19709.333333333332</v>
      </c>
      <c r="H30" s="3">
        <v>124006</v>
      </c>
      <c r="I30" s="8">
        <v>10</v>
      </c>
      <c r="J30" s="3">
        <v>0</v>
      </c>
      <c r="K30" s="8">
        <v>0</v>
      </c>
      <c r="L30" s="15">
        <v>24801.200000000001</v>
      </c>
      <c r="M30" s="3">
        <v>188513</v>
      </c>
      <c r="N30" s="3">
        <v>10</v>
      </c>
      <c r="O30" s="3">
        <v>0</v>
      </c>
      <c r="P30" s="8">
        <v>0</v>
      </c>
      <c r="Q30" s="236">
        <v>18851.3</v>
      </c>
      <c r="R30" s="3">
        <v>207512</v>
      </c>
      <c r="S30" s="3">
        <v>10</v>
      </c>
      <c r="T30" s="3">
        <v>0</v>
      </c>
      <c r="U30" s="8">
        <v>0</v>
      </c>
      <c r="V30" s="236">
        <v>20751.2</v>
      </c>
      <c r="W30" s="3">
        <v>123004</v>
      </c>
      <c r="X30" s="3">
        <v>10</v>
      </c>
      <c r="Y30" s="3"/>
      <c r="Z30" s="8"/>
      <c r="AA30" s="3">
        <v>0</v>
      </c>
      <c r="AB30" s="3">
        <v>0</v>
      </c>
      <c r="AC30" s="236">
        <v>12300.4</v>
      </c>
      <c r="AE30" s="242">
        <v>16990.900000000001</v>
      </c>
      <c r="AG30" s="4">
        <v>14836.844444444445</v>
      </c>
      <c r="AI30" s="1" t="s">
        <v>29</v>
      </c>
      <c r="AJ30" s="1" t="s">
        <v>109</v>
      </c>
      <c r="AL30" s="1" t="s">
        <v>47</v>
      </c>
      <c r="AM30" s="3">
        <v>208506</v>
      </c>
      <c r="AN30" s="1">
        <v>10</v>
      </c>
    </row>
    <row r="31" spans="1:40" x14ac:dyDescent="0.35">
      <c r="A31" s="237">
        <v>30</v>
      </c>
      <c r="B31" s="238" t="s">
        <v>26</v>
      </c>
      <c r="C31" s="3">
        <v>385015</v>
      </c>
      <c r="D31" s="8">
        <v>12</v>
      </c>
      <c r="E31" s="3">
        <v>178010</v>
      </c>
      <c r="F31" s="8">
        <v>4</v>
      </c>
      <c r="G31" s="10">
        <v>35189.0625</v>
      </c>
      <c r="H31" s="3">
        <v>327517</v>
      </c>
      <c r="I31" s="8">
        <v>8</v>
      </c>
      <c r="J31" s="3">
        <v>364012</v>
      </c>
      <c r="K31" s="8">
        <v>7</v>
      </c>
      <c r="L31" s="15">
        <v>92203.866666666669</v>
      </c>
      <c r="M31" s="3">
        <v>384537</v>
      </c>
      <c r="N31" s="3">
        <v>10</v>
      </c>
      <c r="O31" s="3">
        <v>55502</v>
      </c>
      <c r="P31" s="8">
        <v>3</v>
      </c>
      <c r="Q31" s="236">
        <v>33849.153846153844</v>
      </c>
      <c r="R31" s="3">
        <v>394534</v>
      </c>
      <c r="S31" s="3">
        <v>10</v>
      </c>
      <c r="T31" s="3">
        <v>355515</v>
      </c>
      <c r="U31" s="8">
        <v>7</v>
      </c>
      <c r="V31" s="236">
        <v>44120.529411764706</v>
      </c>
      <c r="W31" s="3">
        <v>369023</v>
      </c>
      <c r="X31" s="3">
        <v>10</v>
      </c>
      <c r="Y31" s="3"/>
      <c r="Z31" s="8"/>
      <c r="AA31" s="3">
        <v>0</v>
      </c>
      <c r="AB31" s="3">
        <v>0</v>
      </c>
      <c r="AC31" s="236">
        <v>36902.300000000003</v>
      </c>
      <c r="AE31" s="242">
        <v>39178.962533936647</v>
      </c>
      <c r="AG31" s="4">
        <v>42464.30972222222</v>
      </c>
      <c r="AI31" s="1" t="s">
        <v>26</v>
      </c>
      <c r="AJ31" s="1" t="s">
        <v>110</v>
      </c>
      <c r="AL31" s="1" t="s">
        <v>25</v>
      </c>
      <c r="AM31" s="3">
        <v>99502</v>
      </c>
      <c r="AN31" s="1">
        <v>10</v>
      </c>
    </row>
    <row r="32" spans="1:40" x14ac:dyDescent="0.35">
      <c r="A32" s="237">
        <v>31</v>
      </c>
      <c r="B32" s="238" t="s">
        <v>25</v>
      </c>
      <c r="C32" s="3">
        <v>122502</v>
      </c>
      <c r="D32" s="8">
        <v>12</v>
      </c>
      <c r="E32" s="3">
        <v>0</v>
      </c>
      <c r="F32" s="8">
        <v>0</v>
      </c>
      <c r="G32" s="10">
        <v>10208.5</v>
      </c>
      <c r="H32" s="3">
        <v>77001</v>
      </c>
      <c r="I32" s="8">
        <v>10</v>
      </c>
      <c r="J32" s="3">
        <v>0</v>
      </c>
      <c r="K32" s="8">
        <v>0</v>
      </c>
      <c r="L32" s="15">
        <v>15400.2</v>
      </c>
      <c r="M32" s="3">
        <v>73500</v>
      </c>
      <c r="N32" s="3">
        <v>10</v>
      </c>
      <c r="O32" s="3">
        <v>0</v>
      </c>
      <c r="P32" s="8">
        <v>0</v>
      </c>
      <c r="Q32" s="236">
        <v>7350</v>
      </c>
      <c r="R32" s="3">
        <v>73501</v>
      </c>
      <c r="S32" s="3">
        <v>10</v>
      </c>
      <c r="T32" s="3">
        <v>0</v>
      </c>
      <c r="U32" s="8">
        <v>0</v>
      </c>
      <c r="V32" s="236">
        <v>7350.1</v>
      </c>
      <c r="W32" s="3">
        <v>99502</v>
      </c>
      <c r="X32" s="3">
        <v>10</v>
      </c>
      <c r="Y32" s="3"/>
      <c r="Z32" s="8"/>
      <c r="AA32" s="3">
        <v>0</v>
      </c>
      <c r="AB32" s="3">
        <v>0</v>
      </c>
      <c r="AC32" s="236">
        <v>9950.2000000000007</v>
      </c>
      <c r="AE32" s="242">
        <v>8390.1200000000008</v>
      </c>
      <c r="AG32" s="4">
        <v>8536.2333333333336</v>
      </c>
      <c r="AI32" s="1" t="s">
        <v>25</v>
      </c>
      <c r="AJ32" s="1" t="s">
        <v>111</v>
      </c>
      <c r="AL32" s="1" t="s">
        <v>31</v>
      </c>
      <c r="AM32" s="3">
        <v>335518</v>
      </c>
      <c r="AN32" s="1">
        <v>10</v>
      </c>
    </row>
    <row r="33" spans="1:40" x14ac:dyDescent="0.35">
      <c r="A33" s="239">
        <v>32</v>
      </c>
      <c r="B33" s="240" t="s">
        <v>27</v>
      </c>
      <c r="C33" s="3">
        <v>387023</v>
      </c>
      <c r="D33" s="8">
        <v>12</v>
      </c>
      <c r="E33" s="3">
        <v>86503</v>
      </c>
      <c r="F33" s="8">
        <v>3</v>
      </c>
      <c r="G33" s="10">
        <v>31568.400000000001</v>
      </c>
      <c r="H33" s="3">
        <v>284013</v>
      </c>
      <c r="I33" s="8">
        <v>10</v>
      </c>
      <c r="J33" s="3">
        <v>0</v>
      </c>
      <c r="K33" s="8">
        <v>0</v>
      </c>
      <c r="L33" s="15">
        <v>56802.6</v>
      </c>
      <c r="M33" s="3">
        <v>350031</v>
      </c>
      <c r="N33" s="3">
        <v>10</v>
      </c>
      <c r="O33" s="3">
        <v>87005</v>
      </c>
      <c r="P33" s="8">
        <v>3</v>
      </c>
      <c r="Q33" s="236">
        <v>33618.153846153844</v>
      </c>
      <c r="R33" s="3">
        <v>329521</v>
      </c>
      <c r="S33" s="3">
        <v>12</v>
      </c>
      <c r="T33" s="3">
        <v>0</v>
      </c>
      <c r="U33" s="8">
        <v>0</v>
      </c>
      <c r="V33" s="236">
        <v>27460.083333333332</v>
      </c>
      <c r="W33" s="3">
        <v>305018</v>
      </c>
      <c r="X33" s="3">
        <v>10</v>
      </c>
      <c r="Y33" s="3"/>
      <c r="Z33" s="8"/>
      <c r="AA33" s="3">
        <v>0</v>
      </c>
      <c r="AB33" s="3">
        <v>0</v>
      </c>
      <c r="AC33" s="236">
        <v>30501.8</v>
      </c>
      <c r="AE33" s="242">
        <v>29908.384102564101</v>
      </c>
      <c r="AG33" s="4">
        <v>29457</v>
      </c>
      <c r="AI33" s="1" t="s">
        <v>27</v>
      </c>
      <c r="AJ33" s="1" t="s">
        <v>112</v>
      </c>
      <c r="AL33" s="1" t="s">
        <v>28</v>
      </c>
      <c r="AM33" s="3">
        <v>273511</v>
      </c>
      <c r="AN33" s="1">
        <v>10</v>
      </c>
    </row>
    <row r="34" spans="1:40" x14ac:dyDescent="0.35">
      <c r="A34" s="237">
        <v>33</v>
      </c>
      <c r="B34" s="238" t="s">
        <v>36</v>
      </c>
      <c r="C34" s="3">
        <v>420028</v>
      </c>
      <c r="D34" s="8">
        <v>12</v>
      </c>
      <c r="E34" s="3">
        <v>186505</v>
      </c>
      <c r="F34" s="8">
        <v>4</v>
      </c>
      <c r="G34" s="10">
        <v>37908.3125</v>
      </c>
      <c r="H34" s="3">
        <v>303019</v>
      </c>
      <c r="I34" s="8">
        <v>10</v>
      </c>
      <c r="J34" s="3">
        <v>0</v>
      </c>
      <c r="K34" s="8">
        <v>0</v>
      </c>
      <c r="L34" s="15">
        <v>60603.8</v>
      </c>
      <c r="M34" s="3">
        <v>391021</v>
      </c>
      <c r="N34" s="3">
        <v>12</v>
      </c>
      <c r="O34" s="3">
        <v>97504</v>
      </c>
      <c r="P34" s="8">
        <v>3</v>
      </c>
      <c r="Q34" s="236">
        <v>32568.333333333332</v>
      </c>
      <c r="R34" s="3">
        <v>340514</v>
      </c>
      <c r="S34" s="3">
        <v>12</v>
      </c>
      <c r="T34" s="3">
        <v>84006</v>
      </c>
      <c r="U34" s="8">
        <v>3</v>
      </c>
      <c r="V34" s="236">
        <v>28301.333333333332</v>
      </c>
      <c r="W34" s="3">
        <v>295518</v>
      </c>
      <c r="X34" s="3">
        <v>10</v>
      </c>
      <c r="Y34" s="3"/>
      <c r="Z34" s="8"/>
      <c r="AA34" s="3">
        <v>0</v>
      </c>
      <c r="AB34" s="3">
        <v>0</v>
      </c>
      <c r="AC34" s="236">
        <v>29551.8</v>
      </c>
      <c r="AE34" s="242">
        <v>29654.920000000002</v>
      </c>
      <c r="AG34" s="4">
        <v>32837.370833333334</v>
      </c>
      <c r="AI34" s="1" t="s">
        <v>36</v>
      </c>
      <c r="AJ34" s="1" t="s">
        <v>113</v>
      </c>
      <c r="AL34" s="1" t="s">
        <v>23</v>
      </c>
      <c r="AM34" s="3">
        <v>252013</v>
      </c>
      <c r="AN34" s="1">
        <v>10</v>
      </c>
    </row>
    <row r="35" spans="1:40" x14ac:dyDescent="0.35">
      <c r="A35" s="237">
        <v>34</v>
      </c>
      <c r="B35" s="238" t="s">
        <v>32</v>
      </c>
      <c r="C35" s="3">
        <v>218516</v>
      </c>
      <c r="D35" s="8">
        <v>12</v>
      </c>
      <c r="E35" s="3">
        <v>0</v>
      </c>
      <c r="F35" s="8">
        <v>0</v>
      </c>
      <c r="G35" s="10">
        <v>18209.666666666668</v>
      </c>
      <c r="H35" s="3">
        <v>124007</v>
      </c>
      <c r="I35" s="8">
        <v>10</v>
      </c>
      <c r="J35" s="3">
        <v>0</v>
      </c>
      <c r="K35" s="8">
        <v>0</v>
      </c>
      <c r="L35" s="15">
        <v>24801.4</v>
      </c>
      <c r="M35" s="3">
        <v>199007</v>
      </c>
      <c r="N35" s="3">
        <v>10</v>
      </c>
      <c r="O35" s="3">
        <v>0</v>
      </c>
      <c r="P35" s="8">
        <v>0</v>
      </c>
      <c r="Q35" s="236">
        <v>19900.7</v>
      </c>
      <c r="R35" s="3">
        <v>126503</v>
      </c>
      <c r="S35" s="3">
        <v>8</v>
      </c>
      <c r="T35" s="3">
        <v>0</v>
      </c>
      <c r="U35" s="8">
        <v>0</v>
      </c>
      <c r="V35" s="236">
        <v>15812.875</v>
      </c>
      <c r="W35" s="3">
        <v>176506</v>
      </c>
      <c r="X35" s="3">
        <v>10</v>
      </c>
      <c r="Y35" s="3"/>
      <c r="Z35" s="8"/>
      <c r="AA35" s="3">
        <v>0</v>
      </c>
      <c r="AB35" s="3">
        <v>0</v>
      </c>
      <c r="AC35" s="236">
        <v>17650.599999999999</v>
      </c>
      <c r="AE35" s="242">
        <v>17365.53</v>
      </c>
      <c r="AG35" s="4">
        <v>14337.022222222222</v>
      </c>
      <c r="AI35" s="1" t="s">
        <v>32</v>
      </c>
      <c r="AJ35" s="1" t="s">
        <v>114</v>
      </c>
      <c r="AL35" s="1" t="s">
        <v>30</v>
      </c>
      <c r="AM35" s="3">
        <v>250510</v>
      </c>
      <c r="AN35" s="1">
        <v>10</v>
      </c>
    </row>
    <row r="36" spans="1:40" x14ac:dyDescent="0.35">
      <c r="A36" s="237">
        <v>35</v>
      </c>
      <c r="B36" s="238" t="s">
        <v>31</v>
      </c>
      <c r="C36" s="3">
        <v>437525</v>
      </c>
      <c r="D36" s="8">
        <v>12</v>
      </c>
      <c r="E36" s="3">
        <v>55001</v>
      </c>
      <c r="F36" s="8">
        <v>3</v>
      </c>
      <c r="G36" s="10">
        <v>32835.066666666666</v>
      </c>
      <c r="H36" s="3">
        <v>377521</v>
      </c>
      <c r="I36" s="8">
        <v>12</v>
      </c>
      <c r="J36" s="3">
        <v>76502</v>
      </c>
      <c r="K36" s="8">
        <v>3</v>
      </c>
      <c r="L36" s="15">
        <v>60536.4</v>
      </c>
      <c r="M36" s="3">
        <v>344514</v>
      </c>
      <c r="N36" s="3">
        <v>10</v>
      </c>
      <c r="O36" s="3">
        <v>124005</v>
      </c>
      <c r="P36" s="8">
        <v>4</v>
      </c>
      <c r="Q36" s="236">
        <v>33465.642857142855</v>
      </c>
      <c r="R36" s="3">
        <v>423016</v>
      </c>
      <c r="S36" s="3">
        <v>12</v>
      </c>
      <c r="T36" s="3">
        <v>125003</v>
      </c>
      <c r="U36" s="8">
        <v>4</v>
      </c>
      <c r="V36" s="236">
        <v>34251.1875</v>
      </c>
      <c r="W36" s="3">
        <v>335518</v>
      </c>
      <c r="X36" s="3">
        <v>10</v>
      </c>
      <c r="Y36" s="3"/>
      <c r="Z36" s="8"/>
      <c r="AA36" s="3">
        <v>0</v>
      </c>
      <c r="AB36" s="3">
        <v>0</v>
      </c>
      <c r="AC36" s="236">
        <v>33551.800000000003</v>
      </c>
      <c r="AE36" s="242">
        <v>33814.323571428577</v>
      </c>
      <c r="AG36" s="4">
        <v>31123.822222222225</v>
      </c>
      <c r="AI36" s="1" t="s">
        <v>31</v>
      </c>
      <c r="AJ36" s="1" t="s">
        <v>115</v>
      </c>
      <c r="AL36" s="1" t="s">
        <v>16</v>
      </c>
      <c r="AM36" s="3">
        <v>166004</v>
      </c>
      <c r="AN36" s="1">
        <v>10</v>
      </c>
    </row>
    <row r="37" spans="1:40" x14ac:dyDescent="0.35">
      <c r="A37" s="237">
        <v>36</v>
      </c>
      <c r="B37" s="238" t="s">
        <v>33</v>
      </c>
      <c r="C37" s="3">
        <v>354020</v>
      </c>
      <c r="D37" s="8">
        <v>12</v>
      </c>
      <c r="E37" s="3">
        <v>0</v>
      </c>
      <c r="F37" s="8">
        <v>0</v>
      </c>
      <c r="G37" s="10">
        <v>29501.666666666668</v>
      </c>
      <c r="H37" s="3">
        <v>265020</v>
      </c>
      <c r="I37" s="8">
        <v>10</v>
      </c>
      <c r="J37" s="3">
        <v>0</v>
      </c>
      <c r="K37" s="8">
        <v>0</v>
      </c>
      <c r="L37" s="15">
        <v>53004</v>
      </c>
      <c r="M37" s="3">
        <v>261013</v>
      </c>
      <c r="N37" s="3">
        <v>10</v>
      </c>
      <c r="O37" s="3">
        <v>0</v>
      </c>
      <c r="P37" s="8">
        <v>0</v>
      </c>
      <c r="Q37" s="236">
        <v>26101.3</v>
      </c>
      <c r="R37" s="3">
        <v>242519</v>
      </c>
      <c r="S37" s="3">
        <v>10</v>
      </c>
      <c r="T37" s="3">
        <v>0</v>
      </c>
      <c r="U37" s="8">
        <v>0</v>
      </c>
      <c r="V37" s="236">
        <v>24251.9</v>
      </c>
      <c r="W37" s="3">
        <v>251013</v>
      </c>
      <c r="X37" s="3">
        <v>10</v>
      </c>
      <c r="Y37" s="3"/>
      <c r="Z37" s="8"/>
      <c r="AA37" s="3">
        <v>28000</v>
      </c>
      <c r="AB37" s="3">
        <v>2</v>
      </c>
      <c r="AC37" s="236">
        <v>25101.3</v>
      </c>
      <c r="AE37" s="242">
        <v>24961.54</v>
      </c>
      <c r="AG37" s="4">
        <v>27501.888888888891</v>
      </c>
      <c r="AI37" s="1" t="s">
        <v>33</v>
      </c>
      <c r="AJ37" s="1" t="s">
        <v>116</v>
      </c>
      <c r="AL37" s="1" t="s">
        <v>14</v>
      </c>
      <c r="AM37" s="3">
        <v>112504</v>
      </c>
      <c r="AN37" s="1">
        <v>10</v>
      </c>
    </row>
    <row r="38" spans="1:40" x14ac:dyDescent="0.35">
      <c r="A38" s="237">
        <v>37</v>
      </c>
      <c r="B38" s="238" t="s">
        <v>35</v>
      </c>
      <c r="C38" s="3">
        <v>239015</v>
      </c>
      <c r="D38" s="8">
        <v>12</v>
      </c>
      <c r="E38" s="3">
        <v>0</v>
      </c>
      <c r="F38" s="8">
        <v>0</v>
      </c>
      <c r="G38" s="10">
        <v>19917.916666666668</v>
      </c>
      <c r="H38" s="3">
        <v>271518</v>
      </c>
      <c r="I38" s="8">
        <v>10</v>
      </c>
      <c r="J38" s="3">
        <v>0</v>
      </c>
      <c r="K38" s="8">
        <v>0</v>
      </c>
      <c r="L38" s="15">
        <v>54303.6</v>
      </c>
      <c r="M38" s="3">
        <v>208509</v>
      </c>
      <c r="N38" s="3">
        <v>10</v>
      </c>
      <c r="O38" s="3">
        <v>0</v>
      </c>
      <c r="P38" s="8">
        <v>0</v>
      </c>
      <c r="Q38" s="236">
        <v>20850.900000000001</v>
      </c>
      <c r="R38" s="3">
        <v>175010</v>
      </c>
      <c r="S38" s="3">
        <v>10</v>
      </c>
      <c r="T38" s="3">
        <v>0</v>
      </c>
      <c r="U38" s="8">
        <v>0</v>
      </c>
      <c r="V38" s="236">
        <v>17501</v>
      </c>
      <c r="W38" s="3">
        <v>146006</v>
      </c>
      <c r="X38" s="3">
        <v>10</v>
      </c>
      <c r="Y38" s="3"/>
      <c r="Z38" s="8"/>
      <c r="AA38" s="3">
        <v>0</v>
      </c>
      <c r="AB38" s="3">
        <v>0</v>
      </c>
      <c r="AC38" s="236">
        <v>14600.6</v>
      </c>
      <c r="AE38" s="242">
        <v>17010.82</v>
      </c>
      <c r="AG38" s="4">
        <v>24740.505555555555</v>
      </c>
      <c r="AI38" s="1" t="s">
        <v>35</v>
      </c>
      <c r="AJ38" s="1" t="s">
        <v>117</v>
      </c>
      <c r="AL38" s="1" t="s">
        <v>10</v>
      </c>
      <c r="AM38" s="3">
        <v>328018</v>
      </c>
      <c r="AN38" s="1">
        <v>10</v>
      </c>
    </row>
    <row r="39" spans="1:40" x14ac:dyDescent="0.35">
      <c r="A39" s="239">
        <v>38</v>
      </c>
      <c r="B39" s="240" t="s">
        <v>34</v>
      </c>
      <c r="C39" s="3">
        <v>159510</v>
      </c>
      <c r="D39" s="8">
        <v>12</v>
      </c>
      <c r="E39" s="3">
        <v>0</v>
      </c>
      <c r="F39" s="8">
        <v>0</v>
      </c>
      <c r="G39" s="10">
        <v>13292.5</v>
      </c>
      <c r="H39" s="3">
        <v>97000</v>
      </c>
      <c r="I39" s="8">
        <v>10</v>
      </c>
      <c r="J39" s="3">
        <v>0</v>
      </c>
      <c r="K39" s="8">
        <v>0</v>
      </c>
      <c r="L39" s="15">
        <v>19400</v>
      </c>
      <c r="M39" s="3">
        <v>101504</v>
      </c>
      <c r="N39" s="3">
        <v>10</v>
      </c>
      <c r="O39" s="3">
        <v>0</v>
      </c>
      <c r="P39" s="8">
        <v>0</v>
      </c>
      <c r="Q39" s="236">
        <v>10150.4</v>
      </c>
      <c r="R39" s="3">
        <v>118505</v>
      </c>
      <c r="S39" s="3">
        <v>10</v>
      </c>
      <c r="T39" s="3">
        <v>0</v>
      </c>
      <c r="U39" s="8">
        <v>0</v>
      </c>
      <c r="V39" s="236">
        <v>11850.5</v>
      </c>
      <c r="W39" s="3">
        <v>100002</v>
      </c>
      <c r="X39" s="3">
        <v>10</v>
      </c>
      <c r="Y39" s="3"/>
      <c r="Z39" s="8"/>
      <c r="AA39" s="3">
        <v>0</v>
      </c>
      <c r="AB39" s="3">
        <v>0</v>
      </c>
      <c r="AC39" s="236">
        <v>10000.200000000001</v>
      </c>
      <c r="AE39" s="242">
        <v>10770.36</v>
      </c>
      <c r="AG39" s="4">
        <v>10897.5</v>
      </c>
      <c r="AI39" s="1" t="s">
        <v>34</v>
      </c>
      <c r="AJ39" s="1" t="s">
        <v>118</v>
      </c>
      <c r="AL39" s="1" t="s">
        <v>27</v>
      </c>
      <c r="AM39" s="3">
        <v>305018</v>
      </c>
      <c r="AN39" s="1">
        <v>10</v>
      </c>
    </row>
    <row r="40" spans="1:40" x14ac:dyDescent="0.35">
      <c r="A40" s="237">
        <v>39</v>
      </c>
      <c r="B40" s="238" t="s">
        <v>40</v>
      </c>
      <c r="C40" s="3">
        <v>375518</v>
      </c>
      <c r="D40" s="8">
        <v>12</v>
      </c>
      <c r="E40" s="3">
        <v>0</v>
      </c>
      <c r="F40" s="8">
        <v>0</v>
      </c>
      <c r="G40" s="10">
        <v>31293.166666666668</v>
      </c>
      <c r="H40" s="3">
        <v>242017</v>
      </c>
      <c r="I40" s="8">
        <v>10</v>
      </c>
      <c r="J40" s="3">
        <v>0</v>
      </c>
      <c r="K40" s="8">
        <v>0</v>
      </c>
      <c r="L40" s="15">
        <v>48403.4</v>
      </c>
      <c r="M40" s="3">
        <v>125003</v>
      </c>
      <c r="N40" s="3">
        <v>8</v>
      </c>
      <c r="O40" s="3">
        <v>0</v>
      </c>
      <c r="P40" s="8">
        <v>0</v>
      </c>
      <c r="Q40" s="236">
        <v>15625.375</v>
      </c>
      <c r="R40" s="3">
        <v>232514</v>
      </c>
      <c r="S40" s="3">
        <v>10</v>
      </c>
      <c r="T40" s="3">
        <v>0</v>
      </c>
      <c r="U40" s="8">
        <v>0</v>
      </c>
      <c r="V40" s="236">
        <v>23251.4</v>
      </c>
      <c r="W40" s="3">
        <v>271510</v>
      </c>
      <c r="X40" s="3">
        <v>10</v>
      </c>
      <c r="Y40" s="3"/>
      <c r="Z40" s="8"/>
      <c r="AA40" s="3">
        <v>28000</v>
      </c>
      <c r="AB40" s="3">
        <v>2</v>
      </c>
      <c r="AC40" s="236">
        <v>27151</v>
      </c>
      <c r="AE40" s="242">
        <v>23286.035</v>
      </c>
      <c r="AG40" s="4">
        <v>26565.522222222222</v>
      </c>
      <c r="AI40" s="1" t="s">
        <v>40</v>
      </c>
      <c r="AJ40" s="1" t="s">
        <v>119</v>
      </c>
      <c r="AL40" s="1" t="s">
        <v>6</v>
      </c>
      <c r="AM40" s="3">
        <v>273015</v>
      </c>
      <c r="AN40" s="1">
        <v>10</v>
      </c>
    </row>
    <row r="41" spans="1:40" x14ac:dyDescent="0.35">
      <c r="A41" s="237">
        <v>40</v>
      </c>
      <c r="B41" s="238" t="s">
        <v>39</v>
      </c>
      <c r="C41" s="3">
        <v>358524</v>
      </c>
      <c r="D41" s="8">
        <v>12</v>
      </c>
      <c r="E41" s="3">
        <v>0</v>
      </c>
      <c r="F41" s="8">
        <v>0</v>
      </c>
      <c r="G41" s="10">
        <v>29877</v>
      </c>
      <c r="H41" s="3">
        <v>384034</v>
      </c>
      <c r="I41" s="8">
        <v>10</v>
      </c>
      <c r="J41" s="3">
        <v>116003</v>
      </c>
      <c r="K41" s="8">
        <v>4</v>
      </c>
      <c r="L41" s="15">
        <v>71433.857142857145</v>
      </c>
      <c r="M41" s="3">
        <v>266017</v>
      </c>
      <c r="N41" s="3">
        <v>8</v>
      </c>
      <c r="O41" s="3">
        <v>166005</v>
      </c>
      <c r="P41" s="8">
        <v>4</v>
      </c>
      <c r="Q41" s="236">
        <v>36001.833333333336</v>
      </c>
      <c r="R41" s="3">
        <v>333531</v>
      </c>
      <c r="S41" s="3">
        <v>10</v>
      </c>
      <c r="T41" s="3">
        <v>63002</v>
      </c>
      <c r="U41" s="8">
        <v>3</v>
      </c>
      <c r="V41" s="236">
        <v>30502.538461538461</v>
      </c>
      <c r="W41" s="3">
        <v>327017</v>
      </c>
      <c r="X41" s="3">
        <v>10</v>
      </c>
      <c r="Y41" s="3"/>
      <c r="Z41" s="8"/>
      <c r="AA41" s="3">
        <v>0</v>
      </c>
      <c r="AB41" s="3">
        <v>0</v>
      </c>
      <c r="AC41" s="236">
        <v>32701.7</v>
      </c>
      <c r="AE41" s="242">
        <v>32482.06205128205</v>
      </c>
      <c r="AG41" s="4">
        <v>33770.285714285717</v>
      </c>
      <c r="AI41" s="1" t="s">
        <v>39</v>
      </c>
      <c r="AJ41" s="1" t="s">
        <v>120</v>
      </c>
      <c r="AL41" s="1" t="s">
        <v>37</v>
      </c>
      <c r="AM41" s="3">
        <v>263015</v>
      </c>
      <c r="AN41" s="1">
        <v>10</v>
      </c>
    </row>
    <row r="42" spans="1:40" x14ac:dyDescent="0.35">
      <c r="A42" s="237">
        <v>41</v>
      </c>
      <c r="B42" s="238" t="s">
        <v>37</v>
      </c>
      <c r="C42" s="3">
        <v>0</v>
      </c>
      <c r="D42" s="8">
        <v>0</v>
      </c>
      <c r="E42" s="3">
        <v>0</v>
      </c>
      <c r="F42" s="8">
        <v>0</v>
      </c>
      <c r="G42" s="10"/>
      <c r="H42" s="3">
        <v>187509</v>
      </c>
      <c r="I42" s="8">
        <v>10</v>
      </c>
      <c r="J42" s="3">
        <v>0</v>
      </c>
      <c r="K42" s="8">
        <v>0</v>
      </c>
      <c r="L42" s="15">
        <v>37501.800000000003</v>
      </c>
      <c r="M42" s="3">
        <v>222507</v>
      </c>
      <c r="N42" s="3">
        <v>10</v>
      </c>
      <c r="O42" s="3">
        <v>0</v>
      </c>
      <c r="P42" s="8">
        <v>0</v>
      </c>
      <c r="Q42" s="236">
        <v>22250.7</v>
      </c>
      <c r="R42" s="3">
        <v>250518</v>
      </c>
      <c r="S42" s="3">
        <v>10</v>
      </c>
      <c r="T42" s="3">
        <v>0</v>
      </c>
      <c r="U42" s="8">
        <v>0</v>
      </c>
      <c r="V42" s="236">
        <v>25051.8</v>
      </c>
      <c r="W42" s="3">
        <v>263015</v>
      </c>
      <c r="X42" s="3">
        <v>10</v>
      </c>
      <c r="Y42" s="3"/>
      <c r="Z42" s="8"/>
      <c r="AA42" s="3">
        <v>0</v>
      </c>
      <c r="AB42" s="3">
        <v>0</v>
      </c>
      <c r="AC42" s="236">
        <v>26301.5</v>
      </c>
      <c r="AE42" s="242">
        <v>24991.46</v>
      </c>
      <c r="AG42" s="4">
        <v>12500.6</v>
      </c>
      <c r="AI42" s="1" t="s">
        <v>37</v>
      </c>
      <c r="AJ42" s="1" t="s">
        <v>121</v>
      </c>
      <c r="AL42" s="1" t="s">
        <v>29</v>
      </c>
      <c r="AM42" s="3">
        <v>123004</v>
      </c>
      <c r="AN42" s="1">
        <v>10</v>
      </c>
    </row>
    <row r="43" spans="1:40" x14ac:dyDescent="0.35">
      <c r="A43" s="237">
        <v>42</v>
      </c>
      <c r="B43" s="238" t="s">
        <v>41</v>
      </c>
      <c r="C43" s="3">
        <v>0</v>
      </c>
      <c r="D43" s="8">
        <v>0</v>
      </c>
      <c r="E43" s="3">
        <v>87003</v>
      </c>
      <c r="F43" s="8">
        <v>3</v>
      </c>
      <c r="G43" s="11">
        <v>29001</v>
      </c>
      <c r="H43" s="3">
        <v>315018</v>
      </c>
      <c r="I43" s="8">
        <v>10</v>
      </c>
      <c r="J43" s="3">
        <v>88001</v>
      </c>
      <c r="K43" s="8">
        <v>3</v>
      </c>
      <c r="L43" s="15">
        <v>62002.923076923078</v>
      </c>
      <c r="M43" s="3">
        <v>191012</v>
      </c>
      <c r="N43" s="3">
        <v>8</v>
      </c>
      <c r="O43" s="3">
        <v>0</v>
      </c>
      <c r="P43" s="8">
        <v>0</v>
      </c>
      <c r="Q43" s="236">
        <v>23876.5</v>
      </c>
      <c r="R43" s="3">
        <v>345517</v>
      </c>
      <c r="S43" s="3">
        <v>10</v>
      </c>
      <c r="T43" s="3">
        <v>136007</v>
      </c>
      <c r="U43" s="8">
        <v>4</v>
      </c>
      <c r="V43" s="236">
        <v>34394.571428571428</v>
      </c>
      <c r="W43" s="3">
        <v>294017</v>
      </c>
      <c r="X43" s="3">
        <v>10</v>
      </c>
      <c r="Y43" s="3"/>
      <c r="Z43" s="8"/>
      <c r="AA43" s="3">
        <v>0</v>
      </c>
      <c r="AB43" s="3">
        <v>0</v>
      </c>
      <c r="AC43" s="236">
        <v>29401.7</v>
      </c>
      <c r="AE43" s="242">
        <v>30293.808571428573</v>
      </c>
      <c r="AG43" s="4">
        <v>30334.641025641027</v>
      </c>
      <c r="AI43" s="1" t="s">
        <v>41</v>
      </c>
      <c r="AJ43" s="1" t="s">
        <v>122</v>
      </c>
      <c r="AL43" s="1" t="s">
        <v>49</v>
      </c>
      <c r="AM43" s="3">
        <v>108004</v>
      </c>
      <c r="AN43" s="1">
        <v>10</v>
      </c>
    </row>
    <row r="44" spans="1:40" x14ac:dyDescent="0.35">
      <c r="A44" s="239">
        <v>43</v>
      </c>
      <c r="B44" s="240" t="s">
        <v>38</v>
      </c>
      <c r="C44" s="3">
        <v>269518</v>
      </c>
      <c r="D44" s="8">
        <v>12</v>
      </c>
      <c r="E44" s="3">
        <v>0</v>
      </c>
      <c r="F44" s="8">
        <v>0</v>
      </c>
      <c r="G44" s="10">
        <v>22459.833333333332</v>
      </c>
      <c r="H44" s="3">
        <v>218509</v>
      </c>
      <c r="I44" s="8">
        <v>10</v>
      </c>
      <c r="J44" s="3">
        <v>0</v>
      </c>
      <c r="K44" s="8">
        <v>0</v>
      </c>
      <c r="L44" s="15">
        <v>43701.8</v>
      </c>
      <c r="M44" s="3">
        <v>168006</v>
      </c>
      <c r="N44" s="3">
        <v>8</v>
      </c>
      <c r="O44" s="3">
        <v>0</v>
      </c>
      <c r="P44" s="8">
        <v>0</v>
      </c>
      <c r="Q44" s="236">
        <v>21000.75</v>
      </c>
      <c r="R44" s="3">
        <v>194509</v>
      </c>
      <c r="S44" s="3">
        <v>10</v>
      </c>
      <c r="T44" s="3">
        <v>0</v>
      </c>
      <c r="U44" s="8">
        <v>0</v>
      </c>
      <c r="V44" s="236">
        <v>19450.900000000001</v>
      </c>
      <c r="W44" s="3">
        <v>209009</v>
      </c>
      <c r="X44" s="3">
        <v>10</v>
      </c>
      <c r="Y44" s="3"/>
      <c r="Z44" s="8"/>
      <c r="AA44" s="3">
        <v>0</v>
      </c>
      <c r="AB44" s="3">
        <v>0</v>
      </c>
      <c r="AC44" s="236">
        <v>20900.900000000001</v>
      </c>
      <c r="AE44" s="242">
        <v>20340.870000000003</v>
      </c>
      <c r="AG44" s="4">
        <v>22053.877777777776</v>
      </c>
      <c r="AI44" s="1" t="s">
        <v>38</v>
      </c>
      <c r="AJ44" s="1" t="s">
        <v>123</v>
      </c>
      <c r="AL44" s="1" t="s">
        <v>17</v>
      </c>
      <c r="AM44" s="3">
        <v>389521</v>
      </c>
      <c r="AN44" s="1">
        <v>10</v>
      </c>
    </row>
    <row r="45" spans="1:40" x14ac:dyDescent="0.35">
      <c r="A45" s="237">
        <v>44</v>
      </c>
      <c r="B45" s="238" t="s">
        <v>43</v>
      </c>
      <c r="C45" s="3">
        <v>256517</v>
      </c>
      <c r="D45" s="8">
        <v>12</v>
      </c>
      <c r="E45" s="3">
        <v>0</v>
      </c>
      <c r="F45" s="8">
        <v>0</v>
      </c>
      <c r="G45" s="10">
        <v>21376.416666666668</v>
      </c>
      <c r="H45" s="3">
        <v>189014</v>
      </c>
      <c r="I45" s="8">
        <v>10</v>
      </c>
      <c r="J45" s="3">
        <v>0</v>
      </c>
      <c r="K45" s="8">
        <v>0</v>
      </c>
      <c r="L45" s="15">
        <v>37802.800000000003</v>
      </c>
      <c r="M45" s="3">
        <v>93507</v>
      </c>
      <c r="N45" s="3">
        <v>8</v>
      </c>
      <c r="O45" s="3">
        <v>0</v>
      </c>
      <c r="P45" s="8">
        <v>0</v>
      </c>
      <c r="Q45" s="236">
        <v>11688.375</v>
      </c>
      <c r="R45" s="3">
        <v>144504</v>
      </c>
      <c r="S45" s="3">
        <v>10</v>
      </c>
      <c r="T45" s="3">
        <v>0</v>
      </c>
      <c r="U45" s="8">
        <v>0</v>
      </c>
      <c r="V45" s="236">
        <v>14450.4</v>
      </c>
      <c r="W45" s="3">
        <v>198509</v>
      </c>
      <c r="X45" s="3">
        <v>10</v>
      </c>
      <c r="Y45" s="3"/>
      <c r="Z45" s="8"/>
      <c r="AA45" s="3">
        <v>0</v>
      </c>
      <c r="AB45" s="3">
        <v>0</v>
      </c>
      <c r="AC45" s="236">
        <v>19850.900000000001</v>
      </c>
      <c r="AE45" s="242">
        <v>16058.195000000002</v>
      </c>
      <c r="AG45" s="4">
        <v>19726.405555555557</v>
      </c>
      <c r="AI45" s="1" t="s">
        <v>43</v>
      </c>
      <c r="AJ45" s="1" t="s">
        <v>124</v>
      </c>
      <c r="AL45" s="1" t="s">
        <v>36</v>
      </c>
      <c r="AM45" s="3">
        <v>295518</v>
      </c>
      <c r="AN45" s="1">
        <v>10</v>
      </c>
    </row>
    <row r="46" spans="1:40" x14ac:dyDescent="0.35">
      <c r="A46" s="237">
        <v>45</v>
      </c>
      <c r="B46" s="238" t="s">
        <v>46</v>
      </c>
      <c r="C46" s="3">
        <v>325021</v>
      </c>
      <c r="D46" s="8">
        <v>12</v>
      </c>
      <c r="E46" s="3">
        <v>0</v>
      </c>
      <c r="F46" s="8">
        <v>0</v>
      </c>
      <c r="G46" s="10">
        <v>27085.083333333332</v>
      </c>
      <c r="H46" s="3">
        <v>315516</v>
      </c>
      <c r="I46" s="8">
        <v>10</v>
      </c>
      <c r="J46" s="3">
        <v>76503</v>
      </c>
      <c r="K46" s="8">
        <v>3</v>
      </c>
      <c r="L46" s="15">
        <v>60310.615384615383</v>
      </c>
      <c r="M46" s="3">
        <v>274515</v>
      </c>
      <c r="N46" s="3">
        <v>8</v>
      </c>
      <c r="O46" s="3">
        <v>86504</v>
      </c>
      <c r="P46" s="8">
        <v>3</v>
      </c>
      <c r="Q46" s="236">
        <v>32819.909090909088</v>
      </c>
      <c r="R46" s="3">
        <v>262517</v>
      </c>
      <c r="S46" s="3">
        <v>10</v>
      </c>
      <c r="T46" s="3">
        <v>0</v>
      </c>
      <c r="U46" s="8">
        <v>0</v>
      </c>
      <c r="V46" s="236">
        <v>26251.7</v>
      </c>
      <c r="W46" s="3">
        <v>201513</v>
      </c>
      <c r="X46" s="3">
        <v>8</v>
      </c>
      <c r="Y46" s="3"/>
      <c r="Z46" s="8"/>
      <c r="AA46" s="3">
        <v>0</v>
      </c>
      <c r="AB46" s="3">
        <v>0</v>
      </c>
      <c r="AC46" s="236">
        <v>25189.125</v>
      </c>
      <c r="AE46" s="242">
        <v>27140.311818181817</v>
      </c>
      <c r="AG46" s="4">
        <v>29131.899572649574</v>
      </c>
      <c r="AI46" s="1" t="s">
        <v>46</v>
      </c>
      <c r="AJ46" s="1" t="s">
        <v>125</v>
      </c>
      <c r="AL46" s="1" t="s">
        <v>45</v>
      </c>
      <c r="AM46" s="3">
        <v>259508</v>
      </c>
      <c r="AN46" s="1">
        <v>10</v>
      </c>
    </row>
    <row r="47" spans="1:40" x14ac:dyDescent="0.35">
      <c r="A47" s="237">
        <v>46</v>
      </c>
      <c r="B47" s="238" t="s">
        <v>44</v>
      </c>
      <c r="C47" s="3">
        <v>191510</v>
      </c>
      <c r="D47" s="8">
        <v>12</v>
      </c>
      <c r="E47" s="3">
        <v>0</v>
      </c>
      <c r="F47" s="8">
        <v>0</v>
      </c>
      <c r="G47" s="10">
        <v>15959.166666666666</v>
      </c>
      <c r="H47" s="3">
        <v>127007</v>
      </c>
      <c r="I47" s="8">
        <v>8</v>
      </c>
      <c r="J47" s="3">
        <v>0</v>
      </c>
      <c r="K47" s="8">
        <v>0</v>
      </c>
      <c r="L47" s="15">
        <v>31751.75</v>
      </c>
      <c r="M47" s="3">
        <v>116006</v>
      </c>
      <c r="N47" s="3">
        <v>8</v>
      </c>
      <c r="O47" s="3">
        <v>0</v>
      </c>
      <c r="P47" s="8">
        <v>0</v>
      </c>
      <c r="Q47" s="236">
        <v>14500.75</v>
      </c>
      <c r="R47" s="3">
        <v>308017</v>
      </c>
      <c r="S47" s="3">
        <v>12</v>
      </c>
      <c r="T47" s="3">
        <v>0</v>
      </c>
      <c r="U47" s="8">
        <v>0</v>
      </c>
      <c r="V47" s="236">
        <v>25668.083333333332</v>
      </c>
      <c r="W47" s="3">
        <v>165005</v>
      </c>
      <c r="X47" s="3">
        <v>10</v>
      </c>
      <c r="Y47" s="3"/>
      <c r="Z47" s="8"/>
      <c r="AA47" s="3">
        <v>0</v>
      </c>
      <c r="AB47" s="3">
        <v>0</v>
      </c>
      <c r="AC47" s="236">
        <v>16500.5</v>
      </c>
      <c r="AE47" s="242">
        <v>19767.583333333332</v>
      </c>
      <c r="AG47" s="4">
        <v>15903.638888888889</v>
      </c>
      <c r="AI47" s="1" t="s">
        <v>44</v>
      </c>
      <c r="AJ47" s="1" t="s">
        <v>126</v>
      </c>
      <c r="AL47" s="1" t="s">
        <v>40</v>
      </c>
      <c r="AM47" s="3">
        <v>271510</v>
      </c>
      <c r="AN47" s="1">
        <v>10</v>
      </c>
    </row>
    <row r="48" spans="1:40" x14ac:dyDescent="0.35">
      <c r="A48" s="237">
        <v>47</v>
      </c>
      <c r="B48" s="238" t="s">
        <v>45</v>
      </c>
      <c r="C48" s="3">
        <v>358027</v>
      </c>
      <c r="D48" s="8">
        <v>12</v>
      </c>
      <c r="E48" s="3">
        <v>0</v>
      </c>
      <c r="F48" s="8">
        <v>0</v>
      </c>
      <c r="G48" s="10">
        <v>29835.583333333332</v>
      </c>
      <c r="H48" s="3">
        <v>181009</v>
      </c>
      <c r="I48" s="8">
        <v>8</v>
      </c>
      <c r="J48" s="3">
        <v>0</v>
      </c>
      <c r="K48" s="8">
        <v>0</v>
      </c>
      <c r="L48" s="15">
        <v>45252.25</v>
      </c>
      <c r="M48" s="3">
        <v>241510</v>
      </c>
      <c r="N48" s="3">
        <v>8</v>
      </c>
      <c r="O48" s="3">
        <v>0</v>
      </c>
      <c r="P48" s="8">
        <v>0</v>
      </c>
      <c r="Q48" s="236">
        <v>30188.75</v>
      </c>
      <c r="R48" s="3">
        <v>218510</v>
      </c>
      <c r="S48" s="3">
        <v>10</v>
      </c>
      <c r="T48" s="3">
        <v>0</v>
      </c>
      <c r="U48" s="8">
        <v>0</v>
      </c>
      <c r="V48" s="236">
        <v>21851</v>
      </c>
      <c r="W48" s="3">
        <v>259508</v>
      </c>
      <c r="X48" s="3">
        <v>10</v>
      </c>
      <c r="Y48" s="3"/>
      <c r="Z48" s="8"/>
      <c r="AA48" s="3">
        <v>0</v>
      </c>
      <c r="AB48" s="3">
        <v>0</v>
      </c>
      <c r="AC48" s="236">
        <v>25950.799999999999</v>
      </c>
      <c r="AE48" s="242">
        <v>25158.47</v>
      </c>
      <c r="AG48" s="4">
        <v>25029.277777777777</v>
      </c>
      <c r="AI48" s="1" t="s">
        <v>45</v>
      </c>
      <c r="AJ48" s="1" t="s">
        <v>127</v>
      </c>
      <c r="AL48" s="1" t="s">
        <v>5</v>
      </c>
      <c r="AM48" s="3">
        <v>134004</v>
      </c>
      <c r="AN48" s="1">
        <v>10</v>
      </c>
    </row>
    <row r="49" spans="1:40" x14ac:dyDescent="0.35">
      <c r="A49" s="239">
        <v>48</v>
      </c>
      <c r="B49" s="240" t="s">
        <v>42</v>
      </c>
      <c r="C49" s="3">
        <v>417024</v>
      </c>
      <c r="D49" s="8">
        <v>14</v>
      </c>
      <c r="E49" s="3">
        <v>145507</v>
      </c>
      <c r="F49" s="8">
        <v>4</v>
      </c>
      <c r="G49" s="10">
        <v>31251.722222222223</v>
      </c>
      <c r="H49" s="3">
        <v>389019</v>
      </c>
      <c r="I49" s="8">
        <v>12</v>
      </c>
      <c r="J49" s="3">
        <v>120007</v>
      </c>
      <c r="K49" s="8">
        <v>4</v>
      </c>
      <c r="L49" s="15">
        <v>63628.25</v>
      </c>
      <c r="M49" s="3">
        <v>310527</v>
      </c>
      <c r="N49" s="3">
        <v>10</v>
      </c>
      <c r="O49" s="3">
        <v>224006</v>
      </c>
      <c r="P49" s="8">
        <v>5</v>
      </c>
      <c r="Q49" s="236">
        <v>35635.533333333333</v>
      </c>
      <c r="R49" s="3">
        <v>404524</v>
      </c>
      <c r="S49" s="3">
        <v>12</v>
      </c>
      <c r="T49" s="3">
        <v>92504</v>
      </c>
      <c r="U49" s="8">
        <v>3</v>
      </c>
      <c r="V49" s="236">
        <v>33135.199999999997</v>
      </c>
      <c r="W49" s="3">
        <v>264014</v>
      </c>
      <c r="X49" s="3">
        <v>8</v>
      </c>
      <c r="Y49" s="3"/>
      <c r="Z49" s="8"/>
      <c r="AA49" s="3">
        <v>0</v>
      </c>
      <c r="AB49" s="3">
        <v>0</v>
      </c>
      <c r="AC49" s="236">
        <v>33001.75</v>
      </c>
      <c r="AE49" s="242">
        <v>33581.886666666665</v>
      </c>
      <c r="AG49" s="4">
        <v>31626.657407407405</v>
      </c>
      <c r="AI49" s="1" t="s">
        <v>42</v>
      </c>
      <c r="AJ49" s="1" t="s">
        <v>128</v>
      </c>
      <c r="AL49" s="1" t="s">
        <v>34</v>
      </c>
      <c r="AM49" s="3">
        <v>100002</v>
      </c>
      <c r="AN49" s="1">
        <v>10</v>
      </c>
    </row>
    <row r="50" spans="1:40" x14ac:dyDescent="0.35">
      <c r="A50" s="237">
        <v>49</v>
      </c>
      <c r="B50" s="238" t="s">
        <v>51</v>
      </c>
      <c r="C50" s="3">
        <v>421027</v>
      </c>
      <c r="D50" s="8">
        <v>12</v>
      </c>
      <c r="E50" s="3">
        <v>86004</v>
      </c>
      <c r="F50" s="8">
        <v>3</v>
      </c>
      <c r="G50" s="10">
        <v>33802.066666666666</v>
      </c>
      <c r="H50" s="3">
        <v>265517</v>
      </c>
      <c r="I50" s="8">
        <v>10</v>
      </c>
      <c r="J50" s="3">
        <v>0</v>
      </c>
      <c r="K50" s="8">
        <v>0</v>
      </c>
      <c r="L50" s="15">
        <v>53103.4</v>
      </c>
      <c r="M50" s="3">
        <v>301515</v>
      </c>
      <c r="N50" s="3">
        <v>10</v>
      </c>
      <c r="O50" s="3">
        <v>144004</v>
      </c>
      <c r="P50" s="8">
        <v>4</v>
      </c>
      <c r="Q50" s="236">
        <v>31822.785714285714</v>
      </c>
      <c r="R50" s="3">
        <v>252013</v>
      </c>
      <c r="S50" s="3">
        <v>10</v>
      </c>
      <c r="T50" s="3">
        <v>0</v>
      </c>
      <c r="U50" s="8">
        <v>0</v>
      </c>
      <c r="V50" s="236">
        <v>25201.3</v>
      </c>
      <c r="W50" s="3">
        <v>262014</v>
      </c>
      <c r="X50" s="3">
        <v>10</v>
      </c>
      <c r="Y50" s="3"/>
      <c r="Z50" s="8"/>
      <c r="AA50" s="3">
        <v>28000</v>
      </c>
      <c r="AB50" s="3">
        <v>2</v>
      </c>
      <c r="AC50" s="236">
        <v>26201.4</v>
      </c>
      <c r="AE50" s="242">
        <v>26925.63714285714</v>
      </c>
      <c r="AG50" s="4">
        <v>28968.488888888893</v>
      </c>
      <c r="AI50" s="1" t="s">
        <v>51</v>
      </c>
      <c r="AJ50" s="1" t="s">
        <v>129</v>
      </c>
      <c r="AL50" s="1" t="s">
        <v>42</v>
      </c>
      <c r="AM50" s="3">
        <v>264014</v>
      </c>
      <c r="AN50" s="1">
        <v>8</v>
      </c>
    </row>
    <row r="51" spans="1:40" x14ac:dyDescent="0.35">
      <c r="A51" s="237">
        <v>50</v>
      </c>
      <c r="B51" s="238" t="s">
        <v>49</v>
      </c>
      <c r="C51" s="3">
        <v>178509</v>
      </c>
      <c r="D51" s="8">
        <v>12</v>
      </c>
      <c r="E51" s="3">
        <v>0</v>
      </c>
      <c r="F51" s="8">
        <v>0</v>
      </c>
      <c r="G51" s="10">
        <v>14875.75</v>
      </c>
      <c r="H51" s="3">
        <v>109502</v>
      </c>
      <c r="I51" s="8">
        <v>10</v>
      </c>
      <c r="J51" s="3">
        <v>0</v>
      </c>
      <c r="K51" s="8">
        <v>0</v>
      </c>
      <c r="L51" s="15">
        <v>21900.400000000001</v>
      </c>
      <c r="M51" s="3">
        <v>113003</v>
      </c>
      <c r="N51" s="3">
        <v>8</v>
      </c>
      <c r="O51" s="3">
        <v>0</v>
      </c>
      <c r="P51" s="8">
        <v>0</v>
      </c>
      <c r="Q51" s="236">
        <v>14125.375</v>
      </c>
      <c r="R51" s="3">
        <v>109504</v>
      </c>
      <c r="S51" s="3">
        <v>10</v>
      </c>
      <c r="T51" s="3">
        <v>0</v>
      </c>
      <c r="U51" s="8">
        <v>0</v>
      </c>
      <c r="V51" s="236">
        <v>10950.4</v>
      </c>
      <c r="W51" s="3">
        <v>108004</v>
      </c>
      <c r="X51" s="3">
        <v>10</v>
      </c>
      <c r="Y51" s="3"/>
      <c r="Z51" s="8"/>
      <c r="AA51" s="3">
        <v>0</v>
      </c>
      <c r="AB51" s="3">
        <v>0</v>
      </c>
      <c r="AC51" s="236">
        <v>10800.4</v>
      </c>
      <c r="AE51" s="242">
        <v>11525.395</v>
      </c>
      <c r="AG51" s="4">
        <v>12258.716666666667</v>
      </c>
      <c r="AI51" s="1" t="s">
        <v>49</v>
      </c>
      <c r="AJ51" s="1" t="s">
        <v>130</v>
      </c>
      <c r="AL51" s="1" t="s">
        <v>46</v>
      </c>
      <c r="AM51" s="3">
        <v>201513</v>
      </c>
      <c r="AN51" s="1">
        <v>8</v>
      </c>
    </row>
    <row r="52" spans="1:40" x14ac:dyDescent="0.35">
      <c r="A52" s="237">
        <v>51</v>
      </c>
      <c r="B52" s="238" t="s">
        <v>47</v>
      </c>
      <c r="C52" s="3">
        <v>279011</v>
      </c>
      <c r="D52" s="8">
        <v>12</v>
      </c>
      <c r="E52" s="3">
        <v>0</v>
      </c>
      <c r="F52" s="8">
        <v>0</v>
      </c>
      <c r="G52" s="10">
        <v>23250.916666666668</v>
      </c>
      <c r="H52" s="3">
        <v>219510</v>
      </c>
      <c r="I52" s="8">
        <v>10</v>
      </c>
      <c r="J52" s="3">
        <v>0</v>
      </c>
      <c r="K52" s="8">
        <v>0</v>
      </c>
      <c r="L52" s="15">
        <v>43902</v>
      </c>
      <c r="M52" s="3">
        <v>125504</v>
      </c>
      <c r="N52" s="3">
        <v>8</v>
      </c>
      <c r="O52" s="3">
        <v>0</v>
      </c>
      <c r="P52" s="8">
        <v>0</v>
      </c>
      <c r="Q52" s="236">
        <v>15688</v>
      </c>
      <c r="R52" s="3">
        <v>209009</v>
      </c>
      <c r="S52" s="3">
        <v>10</v>
      </c>
      <c r="T52" s="3">
        <v>0</v>
      </c>
      <c r="U52" s="8">
        <v>0</v>
      </c>
      <c r="V52" s="236">
        <v>20900.900000000001</v>
      </c>
      <c r="W52" s="3">
        <v>208506</v>
      </c>
      <c r="X52" s="3">
        <v>10</v>
      </c>
      <c r="Y52" s="3"/>
      <c r="Z52" s="8"/>
      <c r="AA52" s="3">
        <v>0</v>
      </c>
      <c r="AB52" s="3">
        <v>0</v>
      </c>
      <c r="AC52" s="236">
        <v>20850.599999999999</v>
      </c>
      <c r="AE52" s="242">
        <v>19838.2</v>
      </c>
      <c r="AG52" s="4">
        <v>22384.305555555558</v>
      </c>
      <c r="AI52" s="1" t="s">
        <v>47</v>
      </c>
      <c r="AJ52" s="1" t="s">
        <v>131</v>
      </c>
      <c r="AL52" s="1" t="s">
        <v>18</v>
      </c>
      <c r="AM52" s="3">
        <v>243013</v>
      </c>
      <c r="AN52" s="1">
        <v>8</v>
      </c>
    </row>
    <row r="53" spans="1:40" x14ac:dyDescent="0.35">
      <c r="A53" s="237">
        <v>52</v>
      </c>
      <c r="B53" s="238" t="s">
        <v>48</v>
      </c>
      <c r="C53" s="3">
        <v>364521</v>
      </c>
      <c r="D53" s="8">
        <v>12</v>
      </c>
      <c r="E53" s="3">
        <v>0</v>
      </c>
      <c r="F53" s="8">
        <v>0</v>
      </c>
      <c r="G53" s="10">
        <v>30376.75</v>
      </c>
      <c r="H53" s="3">
        <v>177506</v>
      </c>
      <c r="I53" s="8">
        <v>8</v>
      </c>
      <c r="J53" s="3">
        <v>0</v>
      </c>
      <c r="K53" s="8">
        <v>0</v>
      </c>
      <c r="L53" s="15">
        <v>44376.5</v>
      </c>
      <c r="M53" s="3">
        <v>189509</v>
      </c>
      <c r="N53" s="3">
        <v>8</v>
      </c>
      <c r="O53" s="3">
        <v>0</v>
      </c>
      <c r="P53" s="8">
        <v>0</v>
      </c>
      <c r="Q53" s="236">
        <v>23688.625</v>
      </c>
      <c r="R53" s="3">
        <v>208008</v>
      </c>
      <c r="S53" s="3">
        <v>10</v>
      </c>
      <c r="T53" s="3">
        <v>0</v>
      </c>
      <c r="U53" s="8">
        <v>0</v>
      </c>
      <c r="V53" s="236">
        <v>20800.8</v>
      </c>
      <c r="W53" s="3">
        <v>231014</v>
      </c>
      <c r="X53" s="3">
        <v>10</v>
      </c>
      <c r="Y53" s="3"/>
      <c r="Z53" s="8"/>
      <c r="AA53" s="3">
        <v>28000</v>
      </c>
      <c r="AB53" s="3">
        <v>2</v>
      </c>
      <c r="AC53" s="236">
        <v>23101.4</v>
      </c>
      <c r="AE53" s="242">
        <v>22298.605</v>
      </c>
      <c r="AG53" s="4">
        <v>24917.75</v>
      </c>
      <c r="AI53" s="1" t="s">
        <v>48</v>
      </c>
      <c r="AJ53" s="1" t="s">
        <v>132</v>
      </c>
      <c r="AL53" s="1" t="s">
        <v>7</v>
      </c>
      <c r="AM53" s="3">
        <v>94004</v>
      </c>
      <c r="AN53" s="1">
        <v>8</v>
      </c>
    </row>
    <row r="54" spans="1:40" x14ac:dyDescent="0.35">
      <c r="A54" s="239">
        <v>53</v>
      </c>
      <c r="B54" s="240" t="s">
        <v>50</v>
      </c>
      <c r="C54" s="3">
        <v>407523</v>
      </c>
      <c r="D54" s="8">
        <v>12</v>
      </c>
      <c r="E54" s="3">
        <v>335512</v>
      </c>
      <c r="F54" s="8">
        <v>6</v>
      </c>
      <c r="G54" s="10">
        <v>41279.722222222219</v>
      </c>
      <c r="H54" s="3">
        <v>411528</v>
      </c>
      <c r="I54" s="8">
        <v>10</v>
      </c>
      <c r="J54" s="3">
        <v>364008</v>
      </c>
      <c r="K54" s="8">
        <v>7</v>
      </c>
      <c r="L54" s="15">
        <v>91239.529411764699</v>
      </c>
      <c r="M54" s="3">
        <v>330026</v>
      </c>
      <c r="N54" s="3">
        <v>8</v>
      </c>
      <c r="O54" s="3">
        <v>326512</v>
      </c>
      <c r="P54" s="8">
        <v>6</v>
      </c>
      <c r="Q54" s="236">
        <v>46895.571428571428</v>
      </c>
      <c r="R54" s="3">
        <v>285514</v>
      </c>
      <c r="S54" s="3">
        <v>8</v>
      </c>
      <c r="T54" s="3">
        <v>82504</v>
      </c>
      <c r="U54" s="8">
        <v>3</v>
      </c>
      <c r="V54" s="236">
        <v>33456.181818181816</v>
      </c>
      <c r="W54" s="3">
        <v>283016</v>
      </c>
      <c r="X54" s="3">
        <v>10</v>
      </c>
      <c r="Y54" s="3"/>
      <c r="Z54" s="8"/>
      <c r="AA54" s="3">
        <v>0</v>
      </c>
      <c r="AB54" s="3">
        <v>0</v>
      </c>
      <c r="AC54" s="236">
        <v>28301.599999999999</v>
      </c>
      <c r="AE54" s="242">
        <v>34082.227012987016</v>
      </c>
      <c r="AG54" s="4">
        <v>44173.083877995639</v>
      </c>
      <c r="AI54" s="1" t="s">
        <v>50</v>
      </c>
      <c r="AJ54" s="1" t="s">
        <v>133</v>
      </c>
      <c r="AL54" s="1" t="s">
        <v>24</v>
      </c>
      <c r="AM54" s="3">
        <v>137507</v>
      </c>
      <c r="AN54" s="1">
        <v>8</v>
      </c>
    </row>
    <row r="55" spans="1:40" x14ac:dyDescent="0.35">
      <c r="A55" s="237">
        <v>54</v>
      </c>
      <c r="B55" s="238" t="s">
        <v>468</v>
      </c>
      <c r="C55" s="3"/>
      <c r="D55" s="8"/>
      <c r="E55" s="3"/>
      <c r="F55" s="8"/>
      <c r="G55" s="10"/>
      <c r="H55" s="3"/>
      <c r="I55" s="8"/>
      <c r="J55" s="3"/>
      <c r="K55" s="8"/>
      <c r="L55" s="15"/>
      <c r="M55" s="3">
        <v>0</v>
      </c>
      <c r="N55" s="3">
        <v>0</v>
      </c>
      <c r="O55" s="3">
        <v>0</v>
      </c>
      <c r="P55" s="8">
        <v>0</v>
      </c>
      <c r="Q55" s="236">
        <v>0</v>
      </c>
      <c r="R55" s="3">
        <v>0</v>
      </c>
      <c r="S55" s="3">
        <v>0</v>
      </c>
      <c r="T55" s="3">
        <v>0</v>
      </c>
      <c r="U55" s="8">
        <v>0</v>
      </c>
      <c r="V55" s="236">
        <v>0</v>
      </c>
      <c r="W55" s="3">
        <v>86501</v>
      </c>
      <c r="X55" s="3">
        <v>10</v>
      </c>
      <c r="Y55" s="3"/>
      <c r="Z55" s="8"/>
      <c r="AA55" s="3">
        <v>0</v>
      </c>
      <c r="AB55" s="3">
        <v>0</v>
      </c>
      <c r="AC55" s="236">
        <v>8650.1</v>
      </c>
      <c r="AE55" s="242">
        <v>3460.04</v>
      </c>
      <c r="AG55" s="4"/>
      <c r="AI55" s="1" t="s">
        <v>468</v>
      </c>
    </row>
    <row r="57" spans="1:40" x14ac:dyDescent="0.35">
      <c r="C57" s="5">
        <v>14760836</v>
      </c>
      <c r="D57" s="9"/>
      <c r="E57" s="5">
        <v>2264077</v>
      </c>
      <c r="F57" s="9"/>
      <c r="G57" s="12"/>
      <c r="H57" s="5">
        <v>12916725</v>
      </c>
      <c r="I57" s="9"/>
      <c r="K57" s="9"/>
      <c r="L57" s="12"/>
      <c r="N57" s="5"/>
      <c r="P57" s="9"/>
      <c r="Q57" s="12"/>
      <c r="S57" s="5"/>
      <c r="U57" s="9"/>
      <c r="V57" s="12"/>
      <c r="X57" s="5"/>
      <c r="Z57" s="9"/>
      <c r="AA57" s="5"/>
      <c r="AB57" s="5"/>
      <c r="AC57" s="12"/>
      <c r="AE57" s="12"/>
      <c r="AG57" s="5"/>
    </row>
  </sheetData>
  <phoneticPr fontId="0" type="noConversion"/>
  <pageMargins left="0.78740157499999996" right="0.78740157499999996" top="0.984251969" bottom="0.984251969" header="0.4921259845" footer="0.4921259845"/>
  <headerFooter alignWithMargins="0"/>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D7082-8606-4535-BE9C-FDDA48FEE90E}">
  <sheetPr codeName="Tabelle4"/>
  <dimension ref="A1:V131"/>
  <sheetViews>
    <sheetView workbookViewId="0">
      <selection activeCell="AE2" sqref="AE2"/>
    </sheetView>
  </sheetViews>
  <sheetFormatPr baseColWidth="10" defaultColWidth="8.6875" defaultRowHeight="13.5" x14ac:dyDescent="0.35"/>
  <cols>
    <col min="1" max="1" width="9.6875" bestFit="1" customWidth="1"/>
    <col min="7" max="7" width="11.6875" bestFit="1" customWidth="1"/>
    <col min="14" max="15" width="8.6875" style="420"/>
  </cols>
  <sheetData>
    <row r="1" spans="1:22" x14ac:dyDescent="0.35">
      <c r="A1" s="418" t="s">
        <v>156</v>
      </c>
      <c r="B1" s="418" t="s">
        <v>157</v>
      </c>
      <c r="C1" s="418" t="s">
        <v>1035</v>
      </c>
      <c r="D1" s="418" t="s">
        <v>1036</v>
      </c>
      <c r="E1" s="418" t="s">
        <v>1037</v>
      </c>
      <c r="F1" s="418" t="s">
        <v>1038</v>
      </c>
      <c r="G1" s="418" t="s">
        <v>1039</v>
      </c>
      <c r="H1" s="418" t="s">
        <v>1040</v>
      </c>
      <c r="I1" s="418" t="s">
        <v>1041</v>
      </c>
      <c r="J1" s="418" t="s">
        <v>1042</v>
      </c>
      <c r="K1" s="418" t="s">
        <v>1043</v>
      </c>
      <c r="L1" s="418" t="s">
        <v>1044</v>
      </c>
      <c r="M1" s="418" t="s">
        <v>1045</v>
      </c>
      <c r="N1" s="419" t="s">
        <v>1046</v>
      </c>
      <c r="O1" s="419" t="s">
        <v>1047</v>
      </c>
      <c r="P1" s="418" t="s">
        <v>1048</v>
      </c>
      <c r="Q1" s="418"/>
    </row>
    <row r="2" spans="1:22" x14ac:dyDescent="0.35">
      <c r="A2">
        <f>'Meine Tipps'!$E$51</f>
        <v>0</v>
      </c>
      <c r="B2">
        <f>'Meine Tipps'!$E$53</f>
        <v>0</v>
      </c>
      <c r="D2">
        <v>1</v>
      </c>
      <c r="E2">
        <v>1</v>
      </c>
      <c r="G2" s="418" t="s">
        <v>1049</v>
      </c>
      <c r="H2" t="str">
        <f>VLOOKUP($D2,'Gen-Tab'!$B$3:$O$57,2,FALSE)</f>
        <v>A1</v>
      </c>
      <c r="I2" t="str">
        <f>VLOOKUP(J2,'Gen-Tab'!$R$3:$S$26,2,FALSE)</f>
        <v>Deutschland</v>
      </c>
      <c r="J2" t="str">
        <f>VLOOKUP($D2,'Gen-Tab'!$B$3:$O$57,9,FALSE)</f>
        <v>GER</v>
      </c>
      <c r="K2" t="str">
        <f>VLOOKUP($D2,'Gen-Tab'!$B$3:$O$57,14,FALSE)</f>
        <v>A</v>
      </c>
      <c r="L2" t="str">
        <f>VLOOKUP(D2,'Gen-Tab'!$B$3:$E$38,4,FALSE)</f>
        <v>A1-A2</v>
      </c>
      <c r="M2">
        <f>VLOOKUP($D2,'Gruppen-Tabellen'!$B$10:$K$90,6,FALSE)</f>
        <v>0</v>
      </c>
      <c r="N2" s="420">
        <f>VLOOKUP($D2,'Gruppen-Tabellen'!$B$10:$K$90,10,FALSE)</f>
        <v>0</v>
      </c>
      <c r="O2" s="420">
        <f>ABS(M2-M3)</f>
        <v>0</v>
      </c>
      <c r="P2" s="420"/>
      <c r="R2" s="420"/>
      <c r="S2" s="420"/>
      <c r="T2" s="420"/>
      <c r="U2" s="420"/>
      <c r="V2" s="420"/>
    </row>
    <row r="3" spans="1:22" x14ac:dyDescent="0.35">
      <c r="A3">
        <f>'Meine Tipps'!$E$51</f>
        <v>0</v>
      </c>
      <c r="B3">
        <f>'Meine Tipps'!$E$53</f>
        <v>0</v>
      </c>
      <c r="D3">
        <f>D2</f>
        <v>1</v>
      </c>
      <c r="E3">
        <v>2</v>
      </c>
      <c r="G3" s="418" t="s">
        <v>1049</v>
      </c>
      <c r="H3" t="str">
        <f>VLOOKUP($D3,'Gen-Tab'!$B$3:$O$57,3,FALSE)</f>
        <v>A2</v>
      </c>
      <c r="I3" t="str">
        <f>VLOOKUP(J3,'Gen-Tab'!$R$3:$S$26,2,FALSE)</f>
        <v>Schottland</v>
      </c>
      <c r="J3" t="str">
        <f>VLOOKUP($D3,'Gen-Tab'!$B$3:$O$57,10,FALSE)</f>
        <v>SCO</v>
      </c>
      <c r="K3" t="str">
        <f>VLOOKUP($D3,'Gen-Tab'!$B$3:$O$57,14,FALSE)</f>
        <v>A</v>
      </c>
      <c r="L3" t="str">
        <f>VLOOKUP(D3,'Gen-Tab'!$B$3:$E$38,4,FALSE)</f>
        <v>A1-A2</v>
      </c>
      <c r="M3">
        <f>VLOOKUP($D3,'Gruppen-Tabellen'!$B$10:$K$90,8,FALSE)</f>
        <v>0</v>
      </c>
      <c r="N3" s="420">
        <f>VLOOKUP($D3,'Gruppen-Tabellen'!$B$10:$K$90,10,FALSE)</f>
        <v>0</v>
      </c>
      <c r="O3" s="420">
        <f>ABS(M2-M3)</f>
        <v>0</v>
      </c>
      <c r="P3" s="420"/>
      <c r="R3" s="420"/>
      <c r="S3" s="420"/>
      <c r="T3" s="420"/>
      <c r="U3" s="420"/>
      <c r="V3" s="420"/>
    </row>
    <row r="4" spans="1:22" x14ac:dyDescent="0.35">
      <c r="A4">
        <f>'Meine Tipps'!$E$51</f>
        <v>0</v>
      </c>
      <c r="B4">
        <f>'Meine Tipps'!$E$53</f>
        <v>0</v>
      </c>
      <c r="D4">
        <v>2</v>
      </c>
      <c r="E4">
        <v>1</v>
      </c>
      <c r="G4" s="418" t="s">
        <v>1049</v>
      </c>
      <c r="H4" t="str">
        <f>VLOOKUP($D4,'Gen-Tab'!$B$3:$O$57,2,FALSE)</f>
        <v>A3</v>
      </c>
      <c r="I4" t="str">
        <f>VLOOKUP(J4,'Gen-Tab'!$R$3:$S$26,2,FALSE)</f>
        <v>Ungarn</v>
      </c>
      <c r="J4" t="str">
        <f>VLOOKUP($D4,'Gen-Tab'!$B$3:$O$57,9,FALSE)</f>
        <v>HUN</v>
      </c>
      <c r="K4" t="str">
        <f>VLOOKUP($D4,'Gen-Tab'!$B$3:$O$57,14,FALSE)</f>
        <v>A</v>
      </c>
      <c r="L4" t="str">
        <f>VLOOKUP(D4,'Gen-Tab'!$B$3:$E$38,4,FALSE)</f>
        <v>A3-A4</v>
      </c>
      <c r="M4">
        <f>VLOOKUP($D4,'Gruppen-Tabellen'!$B$10:$K$90,6,FALSE)</f>
        <v>0</v>
      </c>
      <c r="N4" s="420">
        <f>VLOOKUP($D4,'Gruppen-Tabellen'!$B$10:$K$90,10,FALSE)</f>
        <v>0</v>
      </c>
      <c r="O4" s="420">
        <f t="shared" ref="O4" si="0">ABS(M4-M5)</f>
        <v>0</v>
      </c>
      <c r="P4" s="420"/>
      <c r="R4" s="420"/>
      <c r="S4" s="420"/>
      <c r="T4" s="420"/>
      <c r="U4" s="420"/>
      <c r="V4" s="420"/>
    </row>
    <row r="5" spans="1:22" x14ac:dyDescent="0.35">
      <c r="A5">
        <f>'Meine Tipps'!$E$51</f>
        <v>0</v>
      </c>
      <c r="B5">
        <f>'Meine Tipps'!$E$53</f>
        <v>0</v>
      </c>
      <c r="D5">
        <f>D4</f>
        <v>2</v>
      </c>
      <c r="E5">
        <v>2</v>
      </c>
      <c r="G5" s="418" t="s">
        <v>1049</v>
      </c>
      <c r="H5" t="str">
        <f>VLOOKUP($D5,'Gen-Tab'!$B$3:$O$57,3,FALSE)</f>
        <v>A4</v>
      </c>
      <c r="I5" t="str">
        <f>VLOOKUP(J5,'Gen-Tab'!$R$3:$S$26,2,FALSE)</f>
        <v>Schweiz</v>
      </c>
      <c r="J5" t="str">
        <f>VLOOKUP($D5,'Gen-Tab'!$B$3:$O$57,10,FALSE)</f>
        <v>SUI</v>
      </c>
      <c r="K5" t="str">
        <f>VLOOKUP($D5,'Gen-Tab'!$B$3:$O$57,14,FALSE)</f>
        <v>A</v>
      </c>
      <c r="L5" t="str">
        <f>VLOOKUP(D5,'Gen-Tab'!$B$3:$E$38,4,FALSE)</f>
        <v>A3-A4</v>
      </c>
      <c r="M5">
        <f>VLOOKUP($D5,'Gruppen-Tabellen'!$B$10:$K$90,8,FALSE)</f>
        <v>0</v>
      </c>
      <c r="N5" s="420">
        <f>VLOOKUP($D5,'Gruppen-Tabellen'!$B$10:$K$90,10,FALSE)</f>
        <v>0</v>
      </c>
      <c r="O5" s="420">
        <f t="shared" ref="O5" si="1">ABS(M4-M5)</f>
        <v>0</v>
      </c>
      <c r="P5" s="420"/>
      <c r="R5" s="420"/>
      <c r="S5" s="420"/>
      <c r="T5" s="420"/>
      <c r="U5" s="420"/>
      <c r="V5" s="420"/>
    </row>
    <row r="6" spans="1:22" x14ac:dyDescent="0.35">
      <c r="A6">
        <f>'Meine Tipps'!$E$51</f>
        <v>0</v>
      </c>
      <c r="B6">
        <f>'Meine Tipps'!$E$53</f>
        <v>0</v>
      </c>
      <c r="D6">
        <v>3</v>
      </c>
      <c r="E6">
        <v>1</v>
      </c>
      <c r="G6" s="418" t="s">
        <v>1049</v>
      </c>
      <c r="H6" t="str">
        <f>VLOOKUP($D6,'Gen-Tab'!$B$3:$O$57,2,FALSE)</f>
        <v>B1</v>
      </c>
      <c r="I6" t="str">
        <f>VLOOKUP(J6,'Gen-Tab'!$R$3:$S$26,2,FALSE)</f>
        <v>Spanien</v>
      </c>
      <c r="J6" t="str">
        <f>VLOOKUP($D6,'Gen-Tab'!$B$3:$O$57,9,FALSE)</f>
        <v>ESP</v>
      </c>
      <c r="K6" t="str">
        <f>VLOOKUP($D6,'Gen-Tab'!$B$3:$O$57,14,FALSE)</f>
        <v>B</v>
      </c>
      <c r="L6" t="str">
        <f>VLOOKUP(D6,'Gen-Tab'!$B$3:$E$38,4,FALSE)</f>
        <v>B1-B2</v>
      </c>
      <c r="M6">
        <f>VLOOKUP($D6,'Gruppen-Tabellen'!$B$10:$K$90,6,FALSE)</f>
        <v>0</v>
      </c>
      <c r="N6" s="420">
        <f>VLOOKUP($D6,'Gruppen-Tabellen'!$B$10:$K$90,10,FALSE)</f>
        <v>0</v>
      </c>
      <c r="O6" s="420">
        <f t="shared" ref="O6" si="2">ABS(M6-M7)</f>
        <v>0</v>
      </c>
      <c r="P6" s="420"/>
      <c r="R6" s="420"/>
      <c r="S6" s="420"/>
      <c r="T6" s="420"/>
      <c r="U6" s="420"/>
      <c r="V6" s="420"/>
    </row>
    <row r="7" spans="1:22" x14ac:dyDescent="0.35">
      <c r="A7">
        <f>'Meine Tipps'!$E$51</f>
        <v>0</v>
      </c>
      <c r="B7">
        <f>'Meine Tipps'!$E$53</f>
        <v>0</v>
      </c>
      <c r="D7">
        <f>D6</f>
        <v>3</v>
      </c>
      <c r="E7">
        <v>2</v>
      </c>
      <c r="G7" s="418" t="s">
        <v>1049</v>
      </c>
      <c r="H7" t="str">
        <f>VLOOKUP($D7,'Gen-Tab'!$B$3:$O$57,3,FALSE)</f>
        <v>B2</v>
      </c>
      <c r="I7" t="str">
        <f>VLOOKUP(J7,'Gen-Tab'!$R$3:$S$26,2,FALSE)</f>
        <v>Kroatien</v>
      </c>
      <c r="J7" t="str">
        <f>VLOOKUP($D7,'Gen-Tab'!$B$3:$O$57,10,FALSE)</f>
        <v>CRO</v>
      </c>
      <c r="K7" t="str">
        <f>VLOOKUP($D7,'Gen-Tab'!$B$3:$O$57,14,FALSE)</f>
        <v>B</v>
      </c>
      <c r="L7" t="str">
        <f>VLOOKUP(D7,'Gen-Tab'!$B$3:$E$38,4,FALSE)</f>
        <v>B1-B2</v>
      </c>
      <c r="M7">
        <f>VLOOKUP($D7,'Gruppen-Tabellen'!$B$10:$K$90,8,FALSE)</f>
        <v>0</v>
      </c>
      <c r="N7" s="420">
        <f>VLOOKUP($D7,'Gruppen-Tabellen'!$B$10:$K$90,10,FALSE)</f>
        <v>0</v>
      </c>
      <c r="O7" s="420">
        <f t="shared" ref="O7" si="3">ABS(M6-M7)</f>
        <v>0</v>
      </c>
      <c r="P7" s="420"/>
      <c r="R7" s="420"/>
      <c r="S7" s="420"/>
      <c r="T7" s="420"/>
      <c r="U7" s="420"/>
      <c r="V7" s="420"/>
    </row>
    <row r="8" spans="1:22" x14ac:dyDescent="0.35">
      <c r="A8">
        <f>'Meine Tipps'!$E$51</f>
        <v>0</v>
      </c>
      <c r="B8">
        <f>'Meine Tipps'!$E$53</f>
        <v>0</v>
      </c>
      <c r="D8">
        <v>4</v>
      </c>
      <c r="E8">
        <v>1</v>
      </c>
      <c r="G8" s="418" t="s">
        <v>1049</v>
      </c>
      <c r="H8" t="str">
        <f>VLOOKUP($D8,'Gen-Tab'!$B$3:$O$57,2,FALSE)</f>
        <v>B3</v>
      </c>
      <c r="I8" t="str">
        <f>VLOOKUP(J8,'Gen-Tab'!$R$3:$S$26,2,FALSE)</f>
        <v>Italien</v>
      </c>
      <c r="J8" t="str">
        <f>VLOOKUP($D8,'Gen-Tab'!$B$3:$O$57,9,FALSE)</f>
        <v>ITA</v>
      </c>
      <c r="K8" t="str">
        <f>VLOOKUP($D8,'Gen-Tab'!$B$3:$O$57,14,FALSE)</f>
        <v>B</v>
      </c>
      <c r="L8" t="str">
        <f>VLOOKUP(D8,'Gen-Tab'!$B$3:$E$38,4,FALSE)</f>
        <v>B3-B4</v>
      </c>
      <c r="M8">
        <f>VLOOKUP($D8,'Gruppen-Tabellen'!$B$10:$K$90,6,FALSE)</f>
        <v>0</v>
      </c>
      <c r="N8" s="420">
        <f>VLOOKUP($D8,'Gruppen-Tabellen'!$B$10:$K$90,10,FALSE)</f>
        <v>0</v>
      </c>
      <c r="O8" s="420">
        <f t="shared" ref="O8" si="4">ABS(M8-M9)</f>
        <v>0</v>
      </c>
      <c r="P8" s="420"/>
      <c r="R8" s="420"/>
      <c r="S8" s="420"/>
      <c r="T8" s="420"/>
      <c r="U8" s="420"/>
      <c r="V8" s="420"/>
    </row>
    <row r="9" spans="1:22" x14ac:dyDescent="0.35">
      <c r="A9">
        <f>'Meine Tipps'!$E$51</f>
        <v>0</v>
      </c>
      <c r="B9">
        <f>'Meine Tipps'!$E$53</f>
        <v>0</v>
      </c>
      <c r="D9">
        <f>D8</f>
        <v>4</v>
      </c>
      <c r="E9">
        <v>2</v>
      </c>
      <c r="G9" s="418" t="s">
        <v>1049</v>
      </c>
      <c r="H9" t="str">
        <f>VLOOKUP($D9,'Gen-Tab'!$B$3:$O$57,3,FALSE)</f>
        <v>B4</v>
      </c>
      <c r="I9" t="str">
        <f>VLOOKUP(J9,'Gen-Tab'!$R$3:$S$26,2,FALSE)</f>
        <v>Albanien</v>
      </c>
      <c r="J9" t="str">
        <f>VLOOKUP($D9,'Gen-Tab'!$B$3:$O$57,10,FALSE)</f>
        <v>ALB</v>
      </c>
      <c r="K9" t="str">
        <f>VLOOKUP($D9,'Gen-Tab'!$B$3:$O$57,14,FALSE)</f>
        <v>B</v>
      </c>
      <c r="L9" t="str">
        <f>VLOOKUP(D9,'Gen-Tab'!$B$3:$E$38,4,FALSE)</f>
        <v>B3-B4</v>
      </c>
      <c r="M9">
        <f>VLOOKUP($D9,'Gruppen-Tabellen'!$B$10:$K$90,8,FALSE)</f>
        <v>0</v>
      </c>
      <c r="N9" s="420">
        <f>VLOOKUP($D9,'Gruppen-Tabellen'!$B$10:$K$90,10,FALSE)</f>
        <v>0</v>
      </c>
      <c r="O9" s="420">
        <f t="shared" ref="O9" si="5">ABS(M8-M9)</f>
        <v>0</v>
      </c>
      <c r="P9" s="420"/>
      <c r="R9" s="420"/>
      <c r="S9" s="420"/>
      <c r="T9" s="420"/>
      <c r="U9" s="420"/>
      <c r="V9" s="420"/>
    </row>
    <row r="10" spans="1:22" x14ac:dyDescent="0.35">
      <c r="A10">
        <f>'Meine Tipps'!$E$51</f>
        <v>0</v>
      </c>
      <c r="B10">
        <f>'Meine Tipps'!$E$53</f>
        <v>0</v>
      </c>
      <c r="D10">
        <v>5</v>
      </c>
      <c r="E10">
        <v>1</v>
      </c>
      <c r="G10" s="418" t="s">
        <v>1049</v>
      </c>
      <c r="H10" t="str">
        <f>VLOOKUP($D10,'Gen-Tab'!$B$3:$O$57,2,FALSE)</f>
        <v>C3</v>
      </c>
      <c r="I10" t="str">
        <f>VLOOKUP(J10,'Gen-Tab'!$R$3:$S$26,2,FALSE)</f>
        <v>Serbien</v>
      </c>
      <c r="J10" t="str">
        <f>VLOOKUP($D10,'Gen-Tab'!$B$3:$O$57,9,FALSE)</f>
        <v>SRB</v>
      </c>
      <c r="K10" t="str">
        <f>VLOOKUP($D10,'Gen-Tab'!$B$3:$O$57,14,FALSE)</f>
        <v>C</v>
      </c>
      <c r="L10" t="str">
        <f>VLOOKUP(D10,'Gen-Tab'!$B$3:$E$38,4,FALSE)</f>
        <v>C3-C4</v>
      </c>
      <c r="M10">
        <f>VLOOKUP($D10,'Gruppen-Tabellen'!$B$10:$K$90,6,FALSE)</f>
        <v>0</v>
      </c>
      <c r="N10" s="420">
        <f>VLOOKUP($D10,'Gruppen-Tabellen'!$B$10:$K$90,10,FALSE)</f>
        <v>0</v>
      </c>
      <c r="O10" s="420">
        <f t="shared" ref="O10" si="6">ABS(M10-M11)</f>
        <v>0</v>
      </c>
      <c r="P10" s="420"/>
      <c r="R10" s="420"/>
      <c r="S10" s="420"/>
      <c r="T10" s="420"/>
      <c r="U10" s="420"/>
      <c r="V10" s="420"/>
    </row>
    <row r="11" spans="1:22" x14ac:dyDescent="0.35">
      <c r="A11">
        <f>'Meine Tipps'!$E$51</f>
        <v>0</v>
      </c>
      <c r="B11">
        <f>'Meine Tipps'!$E$53</f>
        <v>0</v>
      </c>
      <c r="D11">
        <f>D10</f>
        <v>5</v>
      </c>
      <c r="E11">
        <v>2</v>
      </c>
      <c r="G11" s="418" t="s">
        <v>1049</v>
      </c>
      <c r="H11" t="str">
        <f>VLOOKUP($D11,'Gen-Tab'!$B$3:$O$57,3,FALSE)</f>
        <v>C4</v>
      </c>
      <c r="I11" t="str">
        <f>VLOOKUP(J11,'Gen-Tab'!$R$3:$S$26,2,FALSE)</f>
        <v>England</v>
      </c>
      <c r="J11" t="str">
        <f>VLOOKUP($D11,'Gen-Tab'!$B$3:$O$57,10,FALSE)</f>
        <v>ENG</v>
      </c>
      <c r="K11" t="str">
        <f>VLOOKUP($D11,'Gen-Tab'!$B$3:$O$57,14,FALSE)</f>
        <v>C</v>
      </c>
      <c r="L11" t="str">
        <f>VLOOKUP(D11,'Gen-Tab'!$B$3:$E$38,4,FALSE)</f>
        <v>C3-C4</v>
      </c>
      <c r="M11">
        <f>VLOOKUP($D11,'Gruppen-Tabellen'!$B$10:$K$90,8,FALSE)</f>
        <v>0</v>
      </c>
      <c r="N11" s="420">
        <f>VLOOKUP($D11,'Gruppen-Tabellen'!$B$10:$K$90,10,FALSE)</f>
        <v>0</v>
      </c>
      <c r="O11" s="420">
        <f t="shared" ref="O11" si="7">ABS(M10-M11)</f>
        <v>0</v>
      </c>
      <c r="P11" s="420"/>
      <c r="R11" s="420"/>
      <c r="S11" s="420"/>
      <c r="T11" s="420"/>
      <c r="U11" s="420"/>
      <c r="V11" s="420"/>
    </row>
    <row r="12" spans="1:22" x14ac:dyDescent="0.35">
      <c r="A12">
        <f>'Meine Tipps'!$E$51</f>
        <v>0</v>
      </c>
      <c r="B12">
        <f>'Meine Tipps'!$E$53</f>
        <v>0</v>
      </c>
      <c r="D12">
        <v>6</v>
      </c>
      <c r="E12">
        <v>1</v>
      </c>
      <c r="G12" s="418" t="s">
        <v>1049</v>
      </c>
      <c r="H12" t="str">
        <f>VLOOKUP($D12,'Gen-Tab'!$B$3:$O$57,2,FALSE)</f>
        <v>C1</v>
      </c>
      <c r="I12" t="str">
        <f>VLOOKUP(J12,'Gen-Tab'!$R$3:$S$26,2,FALSE)</f>
        <v>Slowenien</v>
      </c>
      <c r="J12" t="str">
        <f>VLOOKUP($D12,'Gen-Tab'!$B$3:$O$57,9,FALSE)</f>
        <v>SVN</v>
      </c>
      <c r="K12" t="str">
        <f>VLOOKUP($D12,'Gen-Tab'!$B$3:$O$57,14,FALSE)</f>
        <v>C</v>
      </c>
      <c r="L12" t="str">
        <f>VLOOKUP(D12,'Gen-Tab'!$B$3:$E$38,4,FALSE)</f>
        <v>C1-C2</v>
      </c>
      <c r="M12">
        <f>VLOOKUP($D12,'Gruppen-Tabellen'!$B$10:$K$90,6,FALSE)</f>
        <v>0</v>
      </c>
      <c r="N12" s="420">
        <f>VLOOKUP($D12,'Gruppen-Tabellen'!$B$10:$K$90,10,FALSE)</f>
        <v>0</v>
      </c>
      <c r="O12" s="420">
        <f t="shared" ref="O12" si="8">ABS(M12-M13)</f>
        <v>0</v>
      </c>
      <c r="P12" s="420"/>
      <c r="R12" s="420"/>
      <c r="S12" s="420"/>
      <c r="T12" s="420"/>
      <c r="U12" s="420"/>
      <c r="V12" s="420"/>
    </row>
    <row r="13" spans="1:22" x14ac:dyDescent="0.35">
      <c r="A13">
        <f>'Meine Tipps'!$E$51</f>
        <v>0</v>
      </c>
      <c r="B13">
        <f>'Meine Tipps'!$E$53</f>
        <v>0</v>
      </c>
      <c r="D13">
        <f>D12</f>
        <v>6</v>
      </c>
      <c r="E13">
        <v>2</v>
      </c>
      <c r="G13" s="418" t="s">
        <v>1049</v>
      </c>
      <c r="H13" t="str">
        <f>VLOOKUP($D13,'Gen-Tab'!$B$3:$O$57,3,FALSE)</f>
        <v>C2</v>
      </c>
      <c r="I13" t="str">
        <f>VLOOKUP(J13,'Gen-Tab'!$R$3:$S$26,2,FALSE)</f>
        <v>Dänemark</v>
      </c>
      <c r="J13" t="str">
        <f>VLOOKUP($D13,'Gen-Tab'!$B$3:$O$57,10,FALSE)</f>
        <v>DEN</v>
      </c>
      <c r="K13" t="str">
        <f>VLOOKUP($D13,'Gen-Tab'!$B$3:$O$57,14,FALSE)</f>
        <v>C</v>
      </c>
      <c r="L13" t="str">
        <f>VLOOKUP(D13,'Gen-Tab'!$B$3:$E$38,4,FALSE)</f>
        <v>C1-C2</v>
      </c>
      <c r="M13">
        <f>VLOOKUP($D13,'Gruppen-Tabellen'!$B$10:$K$90,8,FALSE)</f>
        <v>0</v>
      </c>
      <c r="N13" s="420">
        <f>VLOOKUP($D13,'Gruppen-Tabellen'!$B$10:$K$90,10,FALSE)</f>
        <v>0</v>
      </c>
      <c r="O13" s="420">
        <f t="shared" ref="O13" si="9">ABS(M12-M13)</f>
        <v>0</v>
      </c>
      <c r="P13" s="420"/>
      <c r="R13" s="420"/>
      <c r="S13" s="420"/>
      <c r="T13" s="420"/>
      <c r="U13" s="420"/>
      <c r="V13" s="420"/>
    </row>
    <row r="14" spans="1:22" x14ac:dyDescent="0.35">
      <c r="A14">
        <f>'Meine Tipps'!$E$51</f>
        <v>0</v>
      </c>
      <c r="B14">
        <f>'Meine Tipps'!$E$53</f>
        <v>0</v>
      </c>
      <c r="D14">
        <v>7</v>
      </c>
      <c r="E14">
        <v>1</v>
      </c>
      <c r="G14" s="418" t="s">
        <v>1049</v>
      </c>
      <c r="H14" t="str">
        <f>VLOOKUP($D14,'Gen-Tab'!$B$3:$O$57,2,FALSE)</f>
        <v>D1</v>
      </c>
      <c r="I14" t="str">
        <f>VLOOKUP(J14,'Gen-Tab'!$R$3:$S$26,2,FALSE)</f>
        <v>Polen</v>
      </c>
      <c r="J14" t="str">
        <f>VLOOKUP($D14,'Gen-Tab'!$B$3:$O$57,9,FALSE)</f>
        <v>POL</v>
      </c>
      <c r="K14" t="str">
        <f>VLOOKUP($D14,'Gen-Tab'!$B$3:$O$57,14,FALSE)</f>
        <v>D</v>
      </c>
      <c r="L14" t="str">
        <f>VLOOKUP(D14,'Gen-Tab'!$B$3:$E$38,4,FALSE)</f>
        <v>D1-D2</v>
      </c>
      <c r="M14">
        <f>VLOOKUP($D14,'Gruppen-Tabellen'!$B$10:$K$90,6,FALSE)</f>
        <v>0</v>
      </c>
      <c r="N14" s="420">
        <f>VLOOKUP($D14,'Gruppen-Tabellen'!$B$10:$K$90,10,FALSE)</f>
        <v>0</v>
      </c>
      <c r="O14" s="420">
        <f t="shared" ref="O14" si="10">ABS(M14-M15)</f>
        <v>0</v>
      </c>
      <c r="P14" s="420"/>
      <c r="R14" s="420"/>
      <c r="S14" s="420"/>
      <c r="T14" s="420"/>
      <c r="U14" s="420"/>
      <c r="V14" s="420"/>
    </row>
    <row r="15" spans="1:22" x14ac:dyDescent="0.35">
      <c r="A15">
        <f>'Meine Tipps'!$E$51</f>
        <v>0</v>
      </c>
      <c r="B15">
        <f>'Meine Tipps'!$E$53</f>
        <v>0</v>
      </c>
      <c r="D15">
        <f>D14</f>
        <v>7</v>
      </c>
      <c r="E15">
        <v>2</v>
      </c>
      <c r="G15" s="418" t="s">
        <v>1049</v>
      </c>
      <c r="H15" t="str">
        <f>VLOOKUP($D15,'Gen-Tab'!$B$3:$O$57,3,FALSE)</f>
        <v>D2</v>
      </c>
      <c r="I15" t="str">
        <f>VLOOKUP(J15,'Gen-Tab'!$R$3:$S$26,2,FALSE)</f>
        <v>Niederlande</v>
      </c>
      <c r="J15" t="str">
        <f>VLOOKUP($D15,'Gen-Tab'!$B$3:$O$57,10,FALSE)</f>
        <v>NED</v>
      </c>
      <c r="K15" t="str">
        <f>VLOOKUP($D15,'Gen-Tab'!$B$3:$O$57,14,FALSE)</f>
        <v>D</v>
      </c>
      <c r="L15" t="str">
        <f>VLOOKUP(D15,'Gen-Tab'!$B$3:$E$38,4,FALSE)</f>
        <v>D1-D2</v>
      </c>
      <c r="M15">
        <f>VLOOKUP($D15,'Gruppen-Tabellen'!$B$10:$K$90,8,FALSE)</f>
        <v>0</v>
      </c>
      <c r="N15" s="420">
        <f>VLOOKUP($D15,'Gruppen-Tabellen'!$B$10:$K$90,10,FALSE)</f>
        <v>0</v>
      </c>
      <c r="O15" s="420">
        <f t="shared" ref="O15" si="11">ABS(M14-M15)</f>
        <v>0</v>
      </c>
      <c r="P15" s="420"/>
      <c r="R15" s="420"/>
      <c r="S15" s="420"/>
      <c r="T15" s="420"/>
      <c r="U15" s="420"/>
      <c r="V15" s="420"/>
    </row>
    <row r="16" spans="1:22" x14ac:dyDescent="0.35">
      <c r="A16">
        <f>'Meine Tipps'!$E$51</f>
        <v>0</v>
      </c>
      <c r="B16">
        <f>'Meine Tipps'!$E$53</f>
        <v>0</v>
      </c>
      <c r="D16">
        <v>8</v>
      </c>
      <c r="E16">
        <v>1</v>
      </c>
      <c r="G16" s="418" t="s">
        <v>1049</v>
      </c>
      <c r="H16" t="str">
        <f>VLOOKUP($D16,'Gen-Tab'!$B$3:$O$57,2,FALSE)</f>
        <v>D3</v>
      </c>
      <c r="I16" t="str">
        <f>VLOOKUP(J16,'Gen-Tab'!$R$3:$S$26,2,FALSE)</f>
        <v>Österreich</v>
      </c>
      <c r="J16" t="str">
        <f>VLOOKUP($D16,'Gen-Tab'!$B$3:$O$57,9,FALSE)</f>
        <v>AUT</v>
      </c>
      <c r="K16" t="str">
        <f>VLOOKUP($D16,'Gen-Tab'!$B$3:$O$57,14,FALSE)</f>
        <v>D</v>
      </c>
      <c r="L16" t="str">
        <f>VLOOKUP(D16,'Gen-Tab'!$B$3:$E$38,4,FALSE)</f>
        <v>D3-D4</v>
      </c>
      <c r="M16">
        <f>VLOOKUP($D16,'Gruppen-Tabellen'!$B$10:$K$90,6,FALSE)</f>
        <v>0</v>
      </c>
      <c r="N16" s="420">
        <f>VLOOKUP($D16,'Gruppen-Tabellen'!$B$10:$K$90,10,FALSE)</f>
        <v>0</v>
      </c>
      <c r="O16" s="420">
        <f t="shared" ref="O16" si="12">ABS(M16-M17)</f>
        <v>0</v>
      </c>
      <c r="P16" s="420"/>
      <c r="R16" s="420"/>
      <c r="S16" s="420"/>
      <c r="T16" s="420"/>
      <c r="U16" s="420"/>
      <c r="V16" s="420"/>
    </row>
    <row r="17" spans="1:22" x14ac:dyDescent="0.35">
      <c r="A17">
        <f>'Meine Tipps'!$E$51</f>
        <v>0</v>
      </c>
      <c r="B17">
        <f>'Meine Tipps'!$E$53</f>
        <v>0</v>
      </c>
      <c r="D17">
        <f>D16</f>
        <v>8</v>
      </c>
      <c r="E17">
        <v>2</v>
      </c>
      <c r="G17" s="418" t="s">
        <v>1049</v>
      </c>
      <c r="H17" t="str">
        <f>VLOOKUP($D17,'Gen-Tab'!$B$3:$O$57,3,FALSE)</f>
        <v>D4</v>
      </c>
      <c r="I17" t="str">
        <f>VLOOKUP(J17,'Gen-Tab'!$R$3:$S$26,2,FALSE)</f>
        <v>Frankreich</v>
      </c>
      <c r="J17" t="str">
        <f>VLOOKUP($D17,'Gen-Tab'!$B$3:$O$57,10,FALSE)</f>
        <v>FRA</v>
      </c>
      <c r="K17" t="str">
        <f>VLOOKUP($D17,'Gen-Tab'!$B$3:$O$57,14,FALSE)</f>
        <v>D</v>
      </c>
      <c r="L17" t="str">
        <f>VLOOKUP(D17,'Gen-Tab'!$B$3:$E$38,4,FALSE)</f>
        <v>D3-D4</v>
      </c>
      <c r="M17">
        <f>VLOOKUP($D17,'Gruppen-Tabellen'!$B$10:$K$90,8,FALSE)</f>
        <v>0</v>
      </c>
      <c r="N17" s="420">
        <f>VLOOKUP($D17,'Gruppen-Tabellen'!$B$10:$K$90,10,FALSE)</f>
        <v>0</v>
      </c>
      <c r="O17" s="420">
        <f t="shared" ref="O17" si="13">ABS(M16-M17)</f>
        <v>0</v>
      </c>
      <c r="P17" s="420"/>
      <c r="R17" s="420"/>
      <c r="S17" s="420"/>
      <c r="T17" s="420"/>
      <c r="U17" s="420"/>
      <c r="V17" s="420"/>
    </row>
    <row r="18" spans="1:22" x14ac:dyDescent="0.35">
      <c r="A18">
        <f>'Meine Tipps'!$E$51</f>
        <v>0</v>
      </c>
      <c r="B18">
        <f>'Meine Tipps'!$E$53</f>
        <v>0</v>
      </c>
      <c r="D18">
        <v>9</v>
      </c>
      <c r="E18">
        <v>1</v>
      </c>
      <c r="G18" s="418" t="s">
        <v>1049</v>
      </c>
      <c r="H18" t="str">
        <f>VLOOKUP($D18,'Gen-Tab'!$B$3:$O$57,2,FALSE)</f>
        <v>E1</v>
      </c>
      <c r="I18" t="str">
        <f>VLOOKUP(J18,'Gen-Tab'!$R$3:$S$26,2,FALSE)</f>
        <v>Belgien</v>
      </c>
      <c r="J18" t="str">
        <f>VLOOKUP($D18,'Gen-Tab'!$B$3:$O$57,9,FALSE)</f>
        <v>BEL</v>
      </c>
      <c r="K18" t="str">
        <f>VLOOKUP($D18,'Gen-Tab'!$B$3:$O$57,14,FALSE)</f>
        <v>E</v>
      </c>
      <c r="L18" t="str">
        <f>VLOOKUP(D18,'Gen-Tab'!$B$3:$E$38,4,FALSE)</f>
        <v>E1-E2</v>
      </c>
      <c r="M18">
        <f>VLOOKUP($D18,'Gruppen-Tabellen'!$B$10:$K$90,6,FALSE)</f>
        <v>0</v>
      </c>
      <c r="N18" s="420">
        <f>VLOOKUP($D18,'Gruppen-Tabellen'!$B$10:$K$90,10,FALSE)</f>
        <v>0</v>
      </c>
      <c r="O18" s="420">
        <f t="shared" ref="O18" si="14">ABS(M18-M19)</f>
        <v>0</v>
      </c>
      <c r="P18" s="420"/>
      <c r="R18" s="420"/>
      <c r="S18" s="420"/>
      <c r="T18" s="420"/>
      <c r="U18" s="420"/>
      <c r="V18" s="420"/>
    </row>
    <row r="19" spans="1:22" x14ac:dyDescent="0.35">
      <c r="A19">
        <f>'Meine Tipps'!$E$51</f>
        <v>0</v>
      </c>
      <c r="B19">
        <f>'Meine Tipps'!$E$53</f>
        <v>0</v>
      </c>
      <c r="D19">
        <f>D18</f>
        <v>9</v>
      </c>
      <c r="E19">
        <v>2</v>
      </c>
      <c r="G19" s="418" t="s">
        <v>1049</v>
      </c>
      <c r="H19" t="str">
        <f>VLOOKUP($D19,'Gen-Tab'!$B$3:$O$57,3,FALSE)</f>
        <v>E2</v>
      </c>
      <c r="I19" t="str">
        <f>VLOOKUP(J19,'Gen-Tab'!$R$3:$S$26,2,FALSE)</f>
        <v>Slowakei</v>
      </c>
      <c r="J19" t="str">
        <f>VLOOKUP($D19,'Gen-Tab'!$B$3:$O$57,10,FALSE)</f>
        <v>SVK</v>
      </c>
      <c r="K19" t="str">
        <f>VLOOKUP($D19,'Gen-Tab'!$B$3:$O$57,14,FALSE)</f>
        <v>E</v>
      </c>
      <c r="L19" t="str">
        <f>VLOOKUP(D19,'Gen-Tab'!$B$3:$E$38,4,FALSE)</f>
        <v>E1-E2</v>
      </c>
      <c r="M19">
        <f>VLOOKUP($D19,'Gruppen-Tabellen'!$B$10:$K$90,8,FALSE)</f>
        <v>0</v>
      </c>
      <c r="N19" s="420">
        <f>VLOOKUP($D19,'Gruppen-Tabellen'!$B$10:$K$90,10,FALSE)</f>
        <v>0</v>
      </c>
      <c r="O19" s="420">
        <f t="shared" ref="O19" si="15">ABS(M18-M19)</f>
        <v>0</v>
      </c>
      <c r="P19" s="420"/>
      <c r="R19" s="420"/>
      <c r="S19" s="420"/>
      <c r="T19" s="420"/>
      <c r="U19" s="420"/>
      <c r="V19" s="420"/>
    </row>
    <row r="20" spans="1:22" x14ac:dyDescent="0.35">
      <c r="A20">
        <f>'Meine Tipps'!$E$51</f>
        <v>0</v>
      </c>
      <c r="B20">
        <f>'Meine Tipps'!$E$53</f>
        <v>0</v>
      </c>
      <c r="D20">
        <v>10</v>
      </c>
      <c r="E20">
        <v>1</v>
      </c>
      <c r="G20" s="418" t="s">
        <v>1049</v>
      </c>
      <c r="H20" t="str">
        <f>VLOOKUP($D20,'Gen-Tab'!$B$3:$O$57,2,FALSE)</f>
        <v>E3</v>
      </c>
      <c r="I20" t="str">
        <f>VLOOKUP(J20,'Gen-Tab'!$R$3:$S$26,2,FALSE)</f>
        <v>Rumänien</v>
      </c>
      <c r="J20" t="str">
        <f>VLOOKUP($D20,'Gen-Tab'!$B$3:$O$57,9,FALSE)</f>
        <v>ROU</v>
      </c>
      <c r="K20" t="str">
        <f>VLOOKUP($D20,'Gen-Tab'!$B$3:$O$57,14,FALSE)</f>
        <v>E</v>
      </c>
      <c r="L20" t="str">
        <f>VLOOKUP(D20,'Gen-Tab'!$B$3:$E$38,4,FALSE)</f>
        <v>E3-E4</v>
      </c>
      <c r="M20">
        <f>VLOOKUP($D20,'Gruppen-Tabellen'!$B$10:$K$90,6,FALSE)</f>
        <v>0</v>
      </c>
      <c r="N20" s="420">
        <f>VLOOKUP($D20,'Gruppen-Tabellen'!$B$10:$K$90,10,FALSE)</f>
        <v>0</v>
      </c>
      <c r="O20" s="420">
        <f t="shared" ref="O20" si="16">ABS(M20-M21)</f>
        <v>0</v>
      </c>
      <c r="P20" s="420"/>
      <c r="R20" s="420"/>
      <c r="S20" s="420"/>
      <c r="T20" s="420"/>
      <c r="U20" s="420"/>
      <c r="V20" s="420"/>
    </row>
    <row r="21" spans="1:22" x14ac:dyDescent="0.35">
      <c r="A21">
        <f>'Meine Tipps'!$E$51</f>
        <v>0</v>
      </c>
      <c r="B21">
        <f>'Meine Tipps'!$E$53</f>
        <v>0</v>
      </c>
      <c r="D21">
        <f>D20</f>
        <v>10</v>
      </c>
      <c r="E21">
        <v>2</v>
      </c>
      <c r="G21" s="418" t="s">
        <v>1049</v>
      </c>
      <c r="H21" t="str">
        <f>VLOOKUP($D21,'Gen-Tab'!$B$3:$O$57,3,FALSE)</f>
        <v>E4</v>
      </c>
      <c r="I21" t="str">
        <f>VLOOKUP(J21,'Gen-Tab'!$R$3:$S$26,2,FALSE)</f>
        <v>Ukraine</v>
      </c>
      <c r="J21" t="str">
        <f>VLOOKUP($D21,'Gen-Tab'!$B$3:$O$57,10,FALSE)</f>
        <v>UKR</v>
      </c>
      <c r="K21" t="str">
        <f>VLOOKUP($D21,'Gen-Tab'!$B$3:$O$57,14,FALSE)</f>
        <v>E</v>
      </c>
      <c r="L21" t="str">
        <f>VLOOKUP(D21,'Gen-Tab'!$B$3:$E$38,4,FALSE)</f>
        <v>E3-E4</v>
      </c>
      <c r="M21">
        <f>VLOOKUP($D21,'Gruppen-Tabellen'!$B$10:$K$90,8,FALSE)</f>
        <v>0</v>
      </c>
      <c r="N21" s="420">
        <f>VLOOKUP($D21,'Gruppen-Tabellen'!$B$10:$K$90,10,FALSE)</f>
        <v>0</v>
      </c>
      <c r="O21" s="420">
        <f t="shared" ref="O21" si="17">ABS(M20-M21)</f>
        <v>0</v>
      </c>
      <c r="P21" s="420"/>
      <c r="R21" s="420"/>
      <c r="S21" s="420"/>
      <c r="T21" s="420"/>
      <c r="U21" s="420"/>
      <c r="V21" s="420"/>
    </row>
    <row r="22" spans="1:22" x14ac:dyDescent="0.35">
      <c r="A22">
        <f>'Meine Tipps'!$E$51</f>
        <v>0</v>
      </c>
      <c r="B22">
        <f>'Meine Tipps'!$E$53</f>
        <v>0</v>
      </c>
      <c r="D22">
        <v>11</v>
      </c>
      <c r="E22">
        <v>1</v>
      </c>
      <c r="G22" s="418" t="s">
        <v>1049</v>
      </c>
      <c r="H22" t="str">
        <f>VLOOKUP($D22,'Gen-Tab'!$B$3:$O$57,2,FALSE)</f>
        <v>F1</v>
      </c>
      <c r="I22" t="str">
        <f>VLOOKUP(J22,'Gen-Tab'!$R$3:$S$26,2,FALSE)</f>
        <v>Türkei</v>
      </c>
      <c r="J22" t="str">
        <f>VLOOKUP($D22,'Gen-Tab'!$B$3:$O$57,9,FALSE)</f>
        <v>TUR</v>
      </c>
      <c r="K22" t="str">
        <f>VLOOKUP($D22,'Gen-Tab'!$B$3:$O$57,14,FALSE)</f>
        <v>F</v>
      </c>
      <c r="L22" t="str">
        <f>VLOOKUP(D22,'Gen-Tab'!$B$3:$E$38,4,FALSE)</f>
        <v>F1-F2</v>
      </c>
      <c r="M22">
        <f>VLOOKUP($D22,'Gruppen-Tabellen'!$B$10:$K$90,6,FALSE)</f>
        <v>0</v>
      </c>
      <c r="N22" s="420">
        <f>VLOOKUP($D22,'Gruppen-Tabellen'!$B$10:$K$90,10,FALSE)</f>
        <v>0</v>
      </c>
      <c r="O22" s="420">
        <f t="shared" ref="O22" si="18">ABS(M22-M23)</f>
        <v>0</v>
      </c>
      <c r="P22" s="420"/>
      <c r="R22" s="420"/>
      <c r="S22" s="420"/>
      <c r="T22" s="420"/>
      <c r="U22" s="420"/>
      <c r="V22" s="420"/>
    </row>
    <row r="23" spans="1:22" x14ac:dyDescent="0.35">
      <c r="A23">
        <f>'Meine Tipps'!$E$51</f>
        <v>0</v>
      </c>
      <c r="B23">
        <f>'Meine Tipps'!$E$53</f>
        <v>0</v>
      </c>
      <c r="D23">
        <f>D22</f>
        <v>11</v>
      </c>
      <c r="E23">
        <v>2</v>
      </c>
      <c r="G23" s="418" t="s">
        <v>1049</v>
      </c>
      <c r="H23" t="str">
        <f>VLOOKUP($D23,'Gen-Tab'!$B$3:$O$57,3,FALSE)</f>
        <v>F2</v>
      </c>
      <c r="I23" t="str">
        <f>VLOOKUP(J23,'Gen-Tab'!$R$3:$S$26,2,FALSE)</f>
        <v>Georgien</v>
      </c>
      <c r="J23" t="str">
        <f>VLOOKUP($D23,'Gen-Tab'!$B$3:$O$57,10,FALSE)</f>
        <v>GEO</v>
      </c>
      <c r="K23" t="str">
        <f>VLOOKUP($D23,'Gen-Tab'!$B$3:$O$57,14,FALSE)</f>
        <v>F</v>
      </c>
      <c r="L23" t="str">
        <f>VLOOKUP(D23,'Gen-Tab'!$B$3:$E$38,4,FALSE)</f>
        <v>F1-F2</v>
      </c>
      <c r="M23">
        <f>VLOOKUP($D23,'Gruppen-Tabellen'!$B$10:$K$90,8,FALSE)</f>
        <v>0</v>
      </c>
      <c r="N23" s="420">
        <f>VLOOKUP($D23,'Gruppen-Tabellen'!$B$10:$K$90,10,FALSE)</f>
        <v>0</v>
      </c>
      <c r="O23" s="420">
        <f t="shared" ref="O23" si="19">ABS(M22-M23)</f>
        <v>0</v>
      </c>
      <c r="P23" s="420"/>
      <c r="R23" s="420"/>
      <c r="S23" s="420"/>
      <c r="T23" s="420"/>
      <c r="U23" s="420"/>
      <c r="V23" s="420"/>
    </row>
    <row r="24" spans="1:22" x14ac:dyDescent="0.35">
      <c r="A24">
        <f>'Meine Tipps'!$E$51</f>
        <v>0</v>
      </c>
      <c r="B24">
        <f>'Meine Tipps'!$E$53</f>
        <v>0</v>
      </c>
      <c r="D24">
        <v>12</v>
      </c>
      <c r="E24">
        <v>1</v>
      </c>
      <c r="G24" s="418" t="s">
        <v>1049</v>
      </c>
      <c r="H24" t="str">
        <f>VLOOKUP($D24,'Gen-Tab'!$B$3:$O$57,2,FALSE)</f>
        <v>F3</v>
      </c>
      <c r="I24" t="str">
        <f>VLOOKUP(J24,'Gen-Tab'!$R$3:$S$26,2,FALSE)</f>
        <v>Portugal</v>
      </c>
      <c r="J24" t="str">
        <f>VLOOKUP($D24,'Gen-Tab'!$B$3:$O$57,9,FALSE)</f>
        <v>POR</v>
      </c>
      <c r="K24" t="str">
        <f>VLOOKUP($D24,'Gen-Tab'!$B$3:$O$57,14,FALSE)</f>
        <v>F</v>
      </c>
      <c r="L24" t="str">
        <f>VLOOKUP(D24,'Gen-Tab'!$B$3:$E$38,4,FALSE)</f>
        <v>F3-F4</v>
      </c>
      <c r="M24">
        <f>VLOOKUP($D24,'Gruppen-Tabellen'!$B$10:$K$90,6,FALSE)</f>
        <v>0</v>
      </c>
      <c r="N24" s="420">
        <f>VLOOKUP($D24,'Gruppen-Tabellen'!$B$10:$K$90,10,FALSE)</f>
        <v>0</v>
      </c>
      <c r="O24" s="420">
        <f t="shared" ref="O24" si="20">ABS(M24-M25)</f>
        <v>0</v>
      </c>
      <c r="P24" s="420"/>
      <c r="R24" s="420"/>
      <c r="S24" s="420"/>
      <c r="T24" s="420"/>
      <c r="U24" s="420"/>
      <c r="V24" s="420"/>
    </row>
    <row r="25" spans="1:22" x14ac:dyDescent="0.35">
      <c r="A25">
        <f>'Meine Tipps'!$E$51</f>
        <v>0</v>
      </c>
      <c r="B25">
        <f>'Meine Tipps'!$E$53</f>
        <v>0</v>
      </c>
      <c r="D25">
        <f>D24</f>
        <v>12</v>
      </c>
      <c r="E25">
        <v>2</v>
      </c>
      <c r="G25" s="418" t="s">
        <v>1049</v>
      </c>
      <c r="H25" t="str">
        <f>VLOOKUP($D25,'Gen-Tab'!$B$3:$O$57,3,FALSE)</f>
        <v>F4</v>
      </c>
      <c r="I25" t="str">
        <f>VLOOKUP(J25,'Gen-Tab'!$R$3:$S$26,2,FALSE)</f>
        <v>Tschechien</v>
      </c>
      <c r="J25" t="str">
        <f>VLOOKUP($D25,'Gen-Tab'!$B$3:$O$57,10,FALSE)</f>
        <v>CZE</v>
      </c>
      <c r="K25" t="str">
        <f>VLOOKUP($D25,'Gen-Tab'!$B$3:$O$57,14,FALSE)</f>
        <v>F</v>
      </c>
      <c r="L25" t="str">
        <f>VLOOKUP(D25,'Gen-Tab'!$B$3:$E$38,4,FALSE)</f>
        <v>F3-F4</v>
      </c>
      <c r="M25">
        <f>VLOOKUP($D25,'Gruppen-Tabellen'!$B$10:$K$90,8,FALSE)</f>
        <v>0</v>
      </c>
      <c r="N25" s="420">
        <f>VLOOKUP($D25,'Gruppen-Tabellen'!$B$10:$K$90,10,FALSE)</f>
        <v>0</v>
      </c>
      <c r="O25" s="420">
        <f t="shared" ref="O25" si="21">ABS(M24-M25)</f>
        <v>0</v>
      </c>
      <c r="P25" s="420"/>
      <c r="R25" s="420"/>
      <c r="S25" s="420"/>
      <c r="T25" s="420"/>
      <c r="U25" s="420"/>
      <c r="V25" s="420"/>
    </row>
    <row r="26" spans="1:22" x14ac:dyDescent="0.35">
      <c r="A26">
        <f>'Meine Tipps'!$E$51</f>
        <v>0</v>
      </c>
      <c r="B26">
        <f>'Meine Tipps'!$E$53</f>
        <v>0</v>
      </c>
      <c r="D26">
        <v>13</v>
      </c>
      <c r="E26">
        <v>1</v>
      </c>
      <c r="G26" s="418" t="s">
        <v>1049</v>
      </c>
      <c r="H26" t="str">
        <f>VLOOKUP($D26,'Gen-Tab'!$B$3:$O$57,2,FALSE)</f>
        <v>A2</v>
      </c>
      <c r="I26" t="str">
        <f>VLOOKUP(J26,'Gen-Tab'!$R$3:$S$26,2,FALSE)</f>
        <v>Schottland</v>
      </c>
      <c r="J26" t="str">
        <f>VLOOKUP($D26,'Gen-Tab'!$B$3:$O$57,9,FALSE)</f>
        <v>SCO</v>
      </c>
      <c r="K26" t="str">
        <f>VLOOKUP($D26,'Gen-Tab'!$B$3:$O$57,14,FALSE)</f>
        <v>A</v>
      </c>
      <c r="L26" t="str">
        <f>VLOOKUP(D26,'Gen-Tab'!$B$3:$E$38,4,FALSE)</f>
        <v>A2-A4</v>
      </c>
      <c r="M26">
        <f>VLOOKUP($D26,'Gruppen-Tabellen'!$B$10:$K$90,6,FALSE)</f>
        <v>0</v>
      </c>
      <c r="N26" s="420">
        <f>VLOOKUP($D26,'Gruppen-Tabellen'!$B$10:$K$90,10,FALSE)</f>
        <v>0</v>
      </c>
      <c r="O26" s="420">
        <f t="shared" ref="O26" si="22">ABS(M26-M27)</f>
        <v>0</v>
      </c>
      <c r="P26" s="420"/>
      <c r="R26" s="420"/>
      <c r="S26" s="420"/>
      <c r="T26" s="420"/>
      <c r="U26" s="420"/>
      <c r="V26" s="420"/>
    </row>
    <row r="27" spans="1:22" x14ac:dyDescent="0.35">
      <c r="A27">
        <f>'Meine Tipps'!$E$51</f>
        <v>0</v>
      </c>
      <c r="B27">
        <f>'Meine Tipps'!$E$53</f>
        <v>0</v>
      </c>
      <c r="D27">
        <f>D26</f>
        <v>13</v>
      </c>
      <c r="E27">
        <v>2</v>
      </c>
      <c r="G27" s="418" t="s">
        <v>1049</v>
      </c>
      <c r="H27" t="str">
        <f>VLOOKUP($D27,'Gen-Tab'!$B$3:$O$57,3,FALSE)</f>
        <v>A4</v>
      </c>
      <c r="I27" t="str">
        <f>VLOOKUP(J27,'Gen-Tab'!$R$3:$S$26,2,FALSE)</f>
        <v>Schweiz</v>
      </c>
      <c r="J27" t="str">
        <f>VLOOKUP($D27,'Gen-Tab'!$B$3:$O$57,10,FALSE)</f>
        <v>SUI</v>
      </c>
      <c r="K27" t="str">
        <f>VLOOKUP($D27,'Gen-Tab'!$B$3:$O$57,14,FALSE)</f>
        <v>A</v>
      </c>
      <c r="L27" t="str">
        <f>VLOOKUP(D27,'Gen-Tab'!$B$3:$E$38,4,FALSE)</f>
        <v>A2-A4</v>
      </c>
      <c r="M27">
        <f>VLOOKUP($D27,'Gruppen-Tabellen'!$B$10:$K$90,8,FALSE)</f>
        <v>0</v>
      </c>
      <c r="N27" s="420">
        <f>VLOOKUP($D27,'Gruppen-Tabellen'!$B$10:$K$90,10,FALSE)</f>
        <v>0</v>
      </c>
      <c r="O27" s="420">
        <f t="shared" ref="O27" si="23">ABS(M26-M27)</f>
        <v>0</v>
      </c>
      <c r="P27" s="420"/>
      <c r="R27" s="420"/>
      <c r="S27" s="420"/>
      <c r="T27" s="420"/>
      <c r="U27" s="420"/>
      <c r="V27" s="420"/>
    </row>
    <row r="28" spans="1:22" x14ac:dyDescent="0.35">
      <c r="A28">
        <f>'Meine Tipps'!$E$51</f>
        <v>0</v>
      </c>
      <c r="B28">
        <f>'Meine Tipps'!$E$53</f>
        <v>0</v>
      </c>
      <c r="D28">
        <v>14</v>
      </c>
      <c r="E28">
        <v>1</v>
      </c>
      <c r="G28" s="418" t="s">
        <v>1049</v>
      </c>
      <c r="H28" t="str">
        <f>VLOOKUP($D28,'Gen-Tab'!$B$3:$O$57,2,FALSE)</f>
        <v>A1</v>
      </c>
      <c r="I28" t="str">
        <f>VLOOKUP(J28,'Gen-Tab'!$R$3:$S$26,2,FALSE)</f>
        <v>Deutschland</v>
      </c>
      <c r="J28" t="str">
        <f>VLOOKUP($D28,'Gen-Tab'!$B$3:$O$57,9,FALSE)</f>
        <v>GER</v>
      </c>
      <c r="K28" t="str">
        <f>VLOOKUP($D28,'Gen-Tab'!$B$3:$O$57,14,FALSE)</f>
        <v>A</v>
      </c>
      <c r="L28" t="str">
        <f>VLOOKUP(D28,'Gen-Tab'!$B$3:$E$38,4,FALSE)</f>
        <v>A1-A3</v>
      </c>
      <c r="M28">
        <f>VLOOKUP($D28,'Gruppen-Tabellen'!$B$10:$K$90,6,FALSE)</f>
        <v>0</v>
      </c>
      <c r="N28" s="420">
        <f>VLOOKUP($D28,'Gruppen-Tabellen'!$B$10:$K$90,10,FALSE)</f>
        <v>0</v>
      </c>
      <c r="O28" s="420">
        <f t="shared" ref="O28" si="24">ABS(M28-M29)</f>
        <v>0</v>
      </c>
      <c r="P28" s="420"/>
      <c r="R28" s="420"/>
      <c r="S28" s="420"/>
      <c r="T28" s="420"/>
      <c r="U28" s="420"/>
      <c r="V28" s="420"/>
    </row>
    <row r="29" spans="1:22" x14ac:dyDescent="0.35">
      <c r="A29">
        <f>'Meine Tipps'!$E$51</f>
        <v>0</v>
      </c>
      <c r="B29">
        <f>'Meine Tipps'!$E$53</f>
        <v>0</v>
      </c>
      <c r="D29">
        <f>D28</f>
        <v>14</v>
      </c>
      <c r="E29">
        <v>2</v>
      </c>
      <c r="G29" s="418" t="s">
        <v>1049</v>
      </c>
      <c r="H29" t="str">
        <f>VLOOKUP($D29,'Gen-Tab'!$B$3:$O$57,3,FALSE)</f>
        <v>A3</v>
      </c>
      <c r="I29" t="str">
        <f>VLOOKUP(J29,'Gen-Tab'!$R$3:$S$26,2,FALSE)</f>
        <v>Ungarn</v>
      </c>
      <c r="J29" t="str">
        <f>VLOOKUP($D29,'Gen-Tab'!$B$3:$O$57,10,FALSE)</f>
        <v>HUN</v>
      </c>
      <c r="K29" t="str">
        <f>VLOOKUP($D29,'Gen-Tab'!$B$3:$O$57,14,FALSE)</f>
        <v>A</v>
      </c>
      <c r="L29" t="str">
        <f>VLOOKUP(D29,'Gen-Tab'!$B$3:$E$38,4,FALSE)</f>
        <v>A1-A3</v>
      </c>
      <c r="M29">
        <f>VLOOKUP($D29,'Gruppen-Tabellen'!$B$10:$K$90,8,FALSE)</f>
        <v>0</v>
      </c>
      <c r="N29" s="420">
        <f>VLOOKUP($D29,'Gruppen-Tabellen'!$B$10:$K$90,10,FALSE)</f>
        <v>0</v>
      </c>
      <c r="O29" s="420">
        <f t="shared" ref="O29" si="25">ABS(M28-M29)</f>
        <v>0</v>
      </c>
      <c r="P29" s="420"/>
      <c r="R29" s="420"/>
      <c r="S29" s="420"/>
      <c r="T29" s="420"/>
      <c r="U29" s="420"/>
      <c r="V29" s="420"/>
    </row>
    <row r="30" spans="1:22" x14ac:dyDescent="0.35">
      <c r="A30">
        <f>'Meine Tipps'!$E$51</f>
        <v>0</v>
      </c>
      <c r="B30">
        <f>'Meine Tipps'!$E$53</f>
        <v>0</v>
      </c>
      <c r="D30">
        <v>15</v>
      </c>
      <c r="E30">
        <v>1</v>
      </c>
      <c r="G30" s="418" t="s">
        <v>1049</v>
      </c>
      <c r="H30" t="str">
        <f>VLOOKUP($D30,'Gen-Tab'!$B$3:$O$57,2,FALSE)</f>
        <v>B2</v>
      </c>
      <c r="I30" t="str">
        <f>VLOOKUP(J30,'Gen-Tab'!$R$3:$S$26,2,FALSE)</f>
        <v>Kroatien</v>
      </c>
      <c r="J30" t="str">
        <f>VLOOKUP($D30,'Gen-Tab'!$B$3:$O$57,9,FALSE)</f>
        <v>CRO</v>
      </c>
      <c r="K30" t="str">
        <f>VLOOKUP($D30,'Gen-Tab'!$B$3:$O$57,14,FALSE)</f>
        <v>B</v>
      </c>
      <c r="L30" t="str">
        <f>VLOOKUP(D30,'Gen-Tab'!$B$3:$E$38,4,FALSE)</f>
        <v>B2-B4</v>
      </c>
      <c r="M30">
        <f>VLOOKUP($D30,'Gruppen-Tabellen'!$B$10:$K$90,6,FALSE)</f>
        <v>0</v>
      </c>
      <c r="N30" s="420">
        <f>VLOOKUP($D30,'Gruppen-Tabellen'!$B$10:$K$90,10,FALSE)</f>
        <v>0</v>
      </c>
      <c r="O30" s="420">
        <f t="shared" ref="O30" si="26">ABS(M30-M31)</f>
        <v>0</v>
      </c>
      <c r="P30" s="420"/>
      <c r="R30" s="420"/>
      <c r="S30" s="420"/>
      <c r="T30" s="420"/>
      <c r="U30" s="420"/>
      <c r="V30" s="420"/>
    </row>
    <row r="31" spans="1:22" x14ac:dyDescent="0.35">
      <c r="A31">
        <f>'Meine Tipps'!$E$51</f>
        <v>0</v>
      </c>
      <c r="B31">
        <f>'Meine Tipps'!$E$53</f>
        <v>0</v>
      </c>
      <c r="D31">
        <f>D30</f>
        <v>15</v>
      </c>
      <c r="E31">
        <v>2</v>
      </c>
      <c r="G31" s="418" t="s">
        <v>1049</v>
      </c>
      <c r="H31" t="str">
        <f>VLOOKUP($D31,'Gen-Tab'!$B$3:$O$57,3,FALSE)</f>
        <v>B4</v>
      </c>
      <c r="I31" t="str">
        <f>VLOOKUP(J31,'Gen-Tab'!$R$3:$S$26,2,FALSE)</f>
        <v>Albanien</v>
      </c>
      <c r="J31" t="str">
        <f>VLOOKUP($D31,'Gen-Tab'!$B$3:$O$57,10,FALSE)</f>
        <v>ALB</v>
      </c>
      <c r="K31" t="str">
        <f>VLOOKUP($D31,'Gen-Tab'!$B$3:$O$57,14,FALSE)</f>
        <v>B</v>
      </c>
      <c r="L31" t="str">
        <f>VLOOKUP(D31,'Gen-Tab'!$B$3:$E$38,4,FALSE)</f>
        <v>B2-B4</v>
      </c>
      <c r="M31">
        <f>VLOOKUP($D31,'Gruppen-Tabellen'!$B$10:$K$90,8,FALSE)</f>
        <v>0</v>
      </c>
      <c r="N31" s="420">
        <f>VLOOKUP($D31,'Gruppen-Tabellen'!$B$10:$K$90,10,FALSE)</f>
        <v>0</v>
      </c>
      <c r="O31" s="420">
        <f t="shared" ref="O31" si="27">ABS(M30-M31)</f>
        <v>0</v>
      </c>
      <c r="P31" s="420"/>
      <c r="R31" s="420"/>
      <c r="S31" s="420"/>
      <c r="T31" s="420"/>
      <c r="U31" s="420"/>
      <c r="V31" s="420"/>
    </row>
    <row r="32" spans="1:22" x14ac:dyDescent="0.35">
      <c r="A32">
        <f>'Meine Tipps'!$E$51</f>
        <v>0</v>
      </c>
      <c r="B32">
        <f>'Meine Tipps'!$E$53</f>
        <v>0</v>
      </c>
      <c r="D32">
        <v>16</v>
      </c>
      <c r="E32">
        <v>1</v>
      </c>
      <c r="G32" s="418" t="s">
        <v>1049</v>
      </c>
      <c r="H32" t="str">
        <f>VLOOKUP($D32,'Gen-Tab'!$B$3:$O$57,2,FALSE)</f>
        <v>B1</v>
      </c>
      <c r="I32" t="str">
        <f>VLOOKUP(J32,'Gen-Tab'!$R$3:$S$26,2,FALSE)</f>
        <v>Spanien</v>
      </c>
      <c r="J32" t="str">
        <f>VLOOKUP($D32,'Gen-Tab'!$B$3:$O$57,9,FALSE)</f>
        <v>ESP</v>
      </c>
      <c r="K32" t="str">
        <f>VLOOKUP($D32,'Gen-Tab'!$B$3:$O$57,14,FALSE)</f>
        <v>B</v>
      </c>
      <c r="L32" t="str">
        <f>VLOOKUP(D32,'Gen-Tab'!$B$3:$E$38,4,FALSE)</f>
        <v>B1-B3</v>
      </c>
      <c r="M32">
        <f>VLOOKUP($D32,'Gruppen-Tabellen'!$B$10:$K$90,6,FALSE)</f>
        <v>0</v>
      </c>
      <c r="N32" s="420">
        <f>VLOOKUP($D32,'Gruppen-Tabellen'!$B$10:$K$90,10,FALSE)</f>
        <v>0</v>
      </c>
      <c r="O32" s="420">
        <f t="shared" ref="O32" si="28">ABS(M32-M33)</f>
        <v>0</v>
      </c>
      <c r="P32" s="420"/>
      <c r="R32" s="420"/>
      <c r="S32" s="420"/>
      <c r="T32" s="420"/>
      <c r="U32" s="420"/>
      <c r="V32" s="420"/>
    </row>
    <row r="33" spans="1:22" x14ac:dyDescent="0.35">
      <c r="A33">
        <f>'Meine Tipps'!$E$51</f>
        <v>0</v>
      </c>
      <c r="B33">
        <f>'Meine Tipps'!$E$53</f>
        <v>0</v>
      </c>
      <c r="D33">
        <f>D32</f>
        <v>16</v>
      </c>
      <c r="E33">
        <v>2</v>
      </c>
      <c r="G33" s="418" t="s">
        <v>1049</v>
      </c>
      <c r="H33" t="str">
        <f>VLOOKUP($D33,'Gen-Tab'!$B$3:$O$57,3,FALSE)</f>
        <v>B3</v>
      </c>
      <c r="I33" t="str">
        <f>VLOOKUP(J33,'Gen-Tab'!$R$3:$S$26,2,FALSE)</f>
        <v>Italien</v>
      </c>
      <c r="J33" t="str">
        <f>VLOOKUP($D33,'Gen-Tab'!$B$3:$O$57,10,FALSE)</f>
        <v>ITA</v>
      </c>
      <c r="K33" t="str">
        <f>VLOOKUP($D33,'Gen-Tab'!$B$3:$O$57,14,FALSE)</f>
        <v>B</v>
      </c>
      <c r="L33" t="str">
        <f>VLOOKUP(D33,'Gen-Tab'!$B$3:$E$38,4,FALSE)</f>
        <v>B1-B3</v>
      </c>
      <c r="M33">
        <f>VLOOKUP($D33,'Gruppen-Tabellen'!$B$10:$K$90,8,FALSE)</f>
        <v>0</v>
      </c>
      <c r="N33" s="420">
        <f>VLOOKUP($D33,'Gruppen-Tabellen'!$B$10:$K$90,10,FALSE)</f>
        <v>0</v>
      </c>
      <c r="O33" s="420">
        <f t="shared" ref="O33" si="29">ABS(M32-M33)</f>
        <v>0</v>
      </c>
      <c r="P33" s="420"/>
      <c r="R33" s="420"/>
      <c r="S33" s="420"/>
      <c r="T33" s="420"/>
      <c r="U33" s="420"/>
      <c r="V33" s="420"/>
    </row>
    <row r="34" spans="1:22" x14ac:dyDescent="0.35">
      <c r="A34">
        <f>'Meine Tipps'!$E$51</f>
        <v>0</v>
      </c>
      <c r="B34">
        <f>'Meine Tipps'!$E$53</f>
        <v>0</v>
      </c>
      <c r="D34">
        <v>17</v>
      </c>
      <c r="E34">
        <v>1</v>
      </c>
      <c r="G34" s="418" t="s">
        <v>1049</v>
      </c>
      <c r="H34" t="str">
        <f>VLOOKUP($D34,'Gen-Tab'!$B$3:$O$57,2,FALSE)</f>
        <v>C2</v>
      </c>
      <c r="I34" t="str">
        <f>VLOOKUP(J34,'Gen-Tab'!$R$3:$S$26,2,FALSE)</f>
        <v>Dänemark</v>
      </c>
      <c r="J34" t="str">
        <f>VLOOKUP($D34,'Gen-Tab'!$B$3:$O$57,9,FALSE)</f>
        <v>DEN</v>
      </c>
      <c r="K34" t="str">
        <f>VLOOKUP($D34,'Gen-Tab'!$B$3:$O$57,14,FALSE)</f>
        <v>C</v>
      </c>
      <c r="L34" t="str">
        <f>VLOOKUP(D34,'Gen-Tab'!$B$3:$E$38,4,FALSE)</f>
        <v>C2-C4</v>
      </c>
      <c r="M34">
        <f>VLOOKUP($D34,'Gruppen-Tabellen'!$B$10:$K$90,6,FALSE)</f>
        <v>0</v>
      </c>
      <c r="N34" s="420">
        <f>VLOOKUP($D34,'Gruppen-Tabellen'!$B$10:$K$90,10,FALSE)</f>
        <v>0</v>
      </c>
      <c r="O34" s="420">
        <f t="shared" ref="O34" si="30">ABS(M34-M35)</f>
        <v>0</v>
      </c>
      <c r="P34" s="420"/>
      <c r="R34" s="420"/>
      <c r="S34" s="420"/>
      <c r="T34" s="420"/>
      <c r="U34" s="420"/>
      <c r="V34" s="420"/>
    </row>
    <row r="35" spans="1:22" x14ac:dyDescent="0.35">
      <c r="A35">
        <f>'Meine Tipps'!$E$51</f>
        <v>0</v>
      </c>
      <c r="B35">
        <f>'Meine Tipps'!$E$53</f>
        <v>0</v>
      </c>
      <c r="D35">
        <f>D34</f>
        <v>17</v>
      </c>
      <c r="E35">
        <v>2</v>
      </c>
      <c r="G35" s="418" t="s">
        <v>1049</v>
      </c>
      <c r="H35" t="str">
        <f>VLOOKUP($D35,'Gen-Tab'!$B$3:$O$57,3,FALSE)</f>
        <v>C4</v>
      </c>
      <c r="I35" t="str">
        <f>VLOOKUP(J35,'Gen-Tab'!$R$3:$S$26,2,FALSE)</f>
        <v>England</v>
      </c>
      <c r="J35" t="str">
        <f>VLOOKUP($D35,'Gen-Tab'!$B$3:$O$57,10,FALSE)</f>
        <v>ENG</v>
      </c>
      <c r="K35" t="str">
        <f>VLOOKUP($D35,'Gen-Tab'!$B$3:$O$57,14,FALSE)</f>
        <v>C</v>
      </c>
      <c r="L35" t="str">
        <f>VLOOKUP(D35,'Gen-Tab'!$B$3:$E$38,4,FALSE)</f>
        <v>C2-C4</v>
      </c>
      <c r="M35">
        <f>VLOOKUP($D35,'Gruppen-Tabellen'!$B$10:$K$90,8,FALSE)</f>
        <v>0</v>
      </c>
      <c r="N35" s="420">
        <f>VLOOKUP($D35,'Gruppen-Tabellen'!$B$10:$K$90,10,FALSE)</f>
        <v>0</v>
      </c>
      <c r="O35" s="420">
        <f t="shared" ref="O35" si="31">ABS(M34-M35)</f>
        <v>0</v>
      </c>
      <c r="P35" s="420"/>
      <c r="R35" s="420"/>
      <c r="S35" s="420"/>
      <c r="T35" s="420"/>
      <c r="U35" s="420"/>
      <c r="V35" s="420"/>
    </row>
    <row r="36" spans="1:22" x14ac:dyDescent="0.35">
      <c r="A36">
        <f>'Meine Tipps'!$E$51</f>
        <v>0</v>
      </c>
      <c r="B36">
        <f>'Meine Tipps'!$E$53</f>
        <v>0</v>
      </c>
      <c r="D36">
        <v>18</v>
      </c>
      <c r="E36">
        <v>1</v>
      </c>
      <c r="G36" s="418" t="s">
        <v>1049</v>
      </c>
      <c r="H36" t="str">
        <f>VLOOKUP($D36,'Gen-Tab'!$B$3:$O$57,2,FALSE)</f>
        <v>C1</v>
      </c>
      <c r="I36" t="str">
        <f>VLOOKUP(J36,'Gen-Tab'!$R$3:$S$26,2,FALSE)</f>
        <v>Slowenien</v>
      </c>
      <c r="J36" t="str">
        <f>VLOOKUP($D36,'Gen-Tab'!$B$3:$O$57,9,FALSE)</f>
        <v>SVN</v>
      </c>
      <c r="K36" t="str">
        <f>VLOOKUP($D36,'Gen-Tab'!$B$3:$O$57,14,FALSE)</f>
        <v>C</v>
      </c>
      <c r="L36" t="str">
        <f>VLOOKUP(D36,'Gen-Tab'!$B$3:$E$38,4,FALSE)</f>
        <v>C1-C3</v>
      </c>
      <c r="M36">
        <f>VLOOKUP($D36,'Gruppen-Tabellen'!$B$10:$K$90,6,FALSE)</f>
        <v>0</v>
      </c>
      <c r="N36" s="420">
        <f>VLOOKUP($D36,'Gruppen-Tabellen'!$B$10:$K$90,10,FALSE)</f>
        <v>0</v>
      </c>
      <c r="O36" s="420">
        <f t="shared" ref="O36" si="32">ABS(M36-M37)</f>
        <v>0</v>
      </c>
      <c r="P36" s="420"/>
      <c r="R36" s="420"/>
      <c r="S36" s="420"/>
      <c r="T36" s="420"/>
      <c r="U36" s="420"/>
      <c r="V36" s="420"/>
    </row>
    <row r="37" spans="1:22" x14ac:dyDescent="0.35">
      <c r="A37">
        <f>'Meine Tipps'!$E$51</f>
        <v>0</v>
      </c>
      <c r="B37">
        <f>'Meine Tipps'!$E$53</f>
        <v>0</v>
      </c>
      <c r="D37">
        <f>D36</f>
        <v>18</v>
      </c>
      <c r="E37">
        <v>2</v>
      </c>
      <c r="G37" s="418" t="s">
        <v>1049</v>
      </c>
      <c r="H37" t="str">
        <f>VLOOKUP($D37,'Gen-Tab'!$B$3:$O$57,3,FALSE)</f>
        <v>C3</v>
      </c>
      <c r="I37" t="str">
        <f>VLOOKUP(J37,'Gen-Tab'!$R$3:$S$26,2,FALSE)</f>
        <v>Serbien</v>
      </c>
      <c r="J37" t="str">
        <f>VLOOKUP($D37,'Gen-Tab'!$B$3:$O$57,10,FALSE)</f>
        <v>SRB</v>
      </c>
      <c r="K37" t="str">
        <f>VLOOKUP($D37,'Gen-Tab'!$B$3:$O$57,14,FALSE)</f>
        <v>C</v>
      </c>
      <c r="L37" t="str">
        <f>VLOOKUP(D37,'Gen-Tab'!$B$3:$E$38,4,FALSE)</f>
        <v>C1-C3</v>
      </c>
      <c r="M37">
        <f>VLOOKUP($D37,'Gruppen-Tabellen'!$B$10:$K$90,8,FALSE)</f>
        <v>0</v>
      </c>
      <c r="N37" s="420">
        <f>VLOOKUP($D37,'Gruppen-Tabellen'!$B$10:$K$90,10,FALSE)</f>
        <v>0</v>
      </c>
      <c r="O37" s="420">
        <f t="shared" ref="O37" si="33">ABS(M36-M37)</f>
        <v>0</v>
      </c>
      <c r="P37" s="420"/>
      <c r="R37" s="420"/>
      <c r="S37" s="420"/>
      <c r="T37" s="420"/>
      <c r="U37" s="420"/>
      <c r="V37" s="420"/>
    </row>
    <row r="38" spans="1:22" x14ac:dyDescent="0.35">
      <c r="A38">
        <f>'Meine Tipps'!$E$51</f>
        <v>0</v>
      </c>
      <c r="B38">
        <f>'Meine Tipps'!$E$53</f>
        <v>0</v>
      </c>
      <c r="D38">
        <v>19</v>
      </c>
      <c r="E38">
        <v>1</v>
      </c>
      <c r="G38" s="418" t="s">
        <v>1049</v>
      </c>
      <c r="H38" t="str">
        <f>VLOOKUP($D38,'Gen-Tab'!$B$3:$O$57,2,FALSE)</f>
        <v>D1</v>
      </c>
      <c r="I38" t="str">
        <f>VLOOKUP(J38,'Gen-Tab'!$R$3:$S$26,2,FALSE)</f>
        <v>Polen</v>
      </c>
      <c r="J38" t="str">
        <f>VLOOKUP($D38,'Gen-Tab'!$B$3:$O$57,9,FALSE)</f>
        <v>POL</v>
      </c>
      <c r="K38" t="str">
        <f>VLOOKUP($D38,'Gen-Tab'!$B$3:$O$57,14,FALSE)</f>
        <v>D</v>
      </c>
      <c r="L38" t="str">
        <f>VLOOKUP(D38,'Gen-Tab'!$B$3:$E$38,4,FALSE)</f>
        <v>D1-D3</v>
      </c>
      <c r="M38">
        <f>VLOOKUP($D38,'Gruppen-Tabellen'!$B$10:$K$90,6,FALSE)</f>
        <v>0</v>
      </c>
      <c r="N38" s="420">
        <f>VLOOKUP($D38,'Gruppen-Tabellen'!$B$10:$K$90,10,FALSE)</f>
        <v>0</v>
      </c>
      <c r="O38" s="420">
        <f t="shared" ref="O38" si="34">ABS(M38-M39)</f>
        <v>0</v>
      </c>
      <c r="P38" s="420"/>
      <c r="R38" s="420"/>
      <c r="S38" s="420"/>
      <c r="T38" s="420"/>
      <c r="U38" s="420"/>
      <c r="V38" s="420"/>
    </row>
    <row r="39" spans="1:22" x14ac:dyDescent="0.35">
      <c r="A39">
        <f>'Meine Tipps'!$E$51</f>
        <v>0</v>
      </c>
      <c r="B39">
        <f>'Meine Tipps'!$E$53</f>
        <v>0</v>
      </c>
      <c r="D39">
        <f>D38</f>
        <v>19</v>
      </c>
      <c r="E39">
        <v>2</v>
      </c>
      <c r="G39" s="418" t="s">
        <v>1049</v>
      </c>
      <c r="H39" t="str">
        <f>VLOOKUP($D39,'Gen-Tab'!$B$3:$O$57,3,FALSE)</f>
        <v>D3</v>
      </c>
      <c r="I39" t="str">
        <f>VLOOKUP(J39,'Gen-Tab'!$R$3:$S$26,2,FALSE)</f>
        <v>Österreich</v>
      </c>
      <c r="J39" t="str">
        <f>VLOOKUP($D39,'Gen-Tab'!$B$3:$O$57,10,FALSE)</f>
        <v>AUT</v>
      </c>
      <c r="K39" t="str">
        <f>VLOOKUP($D39,'Gen-Tab'!$B$3:$O$57,14,FALSE)</f>
        <v>D</v>
      </c>
      <c r="L39" t="str">
        <f>VLOOKUP(D39,'Gen-Tab'!$B$3:$E$38,4,FALSE)</f>
        <v>D1-D3</v>
      </c>
      <c r="M39">
        <f>VLOOKUP($D39,'Gruppen-Tabellen'!$B$10:$K$90,8,FALSE)</f>
        <v>0</v>
      </c>
      <c r="N39" s="420">
        <f>VLOOKUP($D39,'Gruppen-Tabellen'!$B$10:$K$90,10,FALSE)</f>
        <v>0</v>
      </c>
      <c r="O39" s="420">
        <f t="shared" ref="O39" si="35">ABS(M38-M39)</f>
        <v>0</v>
      </c>
      <c r="P39" s="420"/>
      <c r="R39" s="420"/>
      <c r="S39" s="420"/>
      <c r="T39" s="420"/>
      <c r="U39" s="420"/>
      <c r="V39" s="420"/>
    </row>
    <row r="40" spans="1:22" x14ac:dyDescent="0.35">
      <c r="A40">
        <f>'Meine Tipps'!$E$51</f>
        <v>0</v>
      </c>
      <c r="B40">
        <f>'Meine Tipps'!$E$53</f>
        <v>0</v>
      </c>
      <c r="D40">
        <v>20</v>
      </c>
      <c r="E40">
        <v>1</v>
      </c>
      <c r="G40" s="418" t="s">
        <v>1049</v>
      </c>
      <c r="H40" t="str">
        <f>VLOOKUP($D40,'Gen-Tab'!$B$3:$O$57,2,FALSE)</f>
        <v>D2</v>
      </c>
      <c r="I40" t="str">
        <f>VLOOKUP(J40,'Gen-Tab'!$R$3:$S$26,2,FALSE)</f>
        <v>Niederlande</v>
      </c>
      <c r="J40" t="str">
        <f>VLOOKUP($D40,'Gen-Tab'!$B$3:$O$57,9,FALSE)</f>
        <v>NED</v>
      </c>
      <c r="K40" t="str">
        <f>VLOOKUP($D40,'Gen-Tab'!$B$3:$O$57,14,FALSE)</f>
        <v>D</v>
      </c>
      <c r="L40" t="str">
        <f>VLOOKUP(D40,'Gen-Tab'!$B$3:$E$38,4,FALSE)</f>
        <v>D2-D4</v>
      </c>
      <c r="M40">
        <f>VLOOKUP($D40,'Gruppen-Tabellen'!$B$10:$K$90,6,FALSE)</f>
        <v>0</v>
      </c>
      <c r="N40" s="420">
        <f>VLOOKUP($D40,'Gruppen-Tabellen'!$B$10:$K$90,10,FALSE)</f>
        <v>0</v>
      </c>
      <c r="O40" s="420">
        <f t="shared" ref="O40" si="36">ABS(M40-M41)</f>
        <v>0</v>
      </c>
      <c r="P40" s="420"/>
      <c r="R40" s="420"/>
      <c r="S40" s="420"/>
      <c r="T40" s="420"/>
      <c r="U40" s="420"/>
      <c r="V40" s="420"/>
    </row>
    <row r="41" spans="1:22" x14ac:dyDescent="0.35">
      <c r="A41">
        <f>'Meine Tipps'!$E$51</f>
        <v>0</v>
      </c>
      <c r="B41">
        <f>'Meine Tipps'!$E$53</f>
        <v>0</v>
      </c>
      <c r="D41">
        <f>D40</f>
        <v>20</v>
      </c>
      <c r="E41">
        <v>2</v>
      </c>
      <c r="G41" s="418" t="s">
        <v>1049</v>
      </c>
      <c r="H41" t="str">
        <f>VLOOKUP($D41,'Gen-Tab'!$B$3:$O$57,3,FALSE)</f>
        <v>D4</v>
      </c>
      <c r="I41" t="str">
        <f>VLOOKUP(J41,'Gen-Tab'!$R$3:$S$26,2,FALSE)</f>
        <v>Frankreich</v>
      </c>
      <c r="J41" t="str">
        <f>VLOOKUP($D41,'Gen-Tab'!$B$3:$O$57,10,FALSE)</f>
        <v>FRA</v>
      </c>
      <c r="K41" t="str">
        <f>VLOOKUP($D41,'Gen-Tab'!$B$3:$O$57,14,FALSE)</f>
        <v>D</v>
      </c>
      <c r="L41" t="str">
        <f>VLOOKUP(D41,'Gen-Tab'!$B$3:$E$38,4,FALSE)</f>
        <v>D2-D4</v>
      </c>
      <c r="M41">
        <f>VLOOKUP($D41,'Gruppen-Tabellen'!$B$10:$K$90,8,FALSE)</f>
        <v>0</v>
      </c>
      <c r="N41" s="420">
        <f>VLOOKUP($D41,'Gruppen-Tabellen'!$B$10:$K$90,10,FALSE)</f>
        <v>0</v>
      </c>
      <c r="O41" s="420">
        <f t="shared" ref="O41" si="37">ABS(M40-M41)</f>
        <v>0</v>
      </c>
      <c r="P41" s="420"/>
      <c r="R41" s="420"/>
      <c r="S41" s="420"/>
      <c r="T41" s="420"/>
      <c r="U41" s="420"/>
      <c r="V41" s="420"/>
    </row>
    <row r="42" spans="1:22" x14ac:dyDescent="0.35">
      <c r="A42">
        <f>'Meine Tipps'!$E$51</f>
        <v>0</v>
      </c>
      <c r="B42">
        <f>'Meine Tipps'!$E$53</f>
        <v>0</v>
      </c>
      <c r="D42">
        <v>21</v>
      </c>
      <c r="E42">
        <v>1</v>
      </c>
      <c r="G42" s="418" t="s">
        <v>1049</v>
      </c>
      <c r="H42" t="str">
        <f>VLOOKUP($D42,'Gen-Tab'!$B$3:$O$57,2,FALSE)</f>
        <v>E2</v>
      </c>
      <c r="I42" t="str">
        <f>VLOOKUP(J42,'Gen-Tab'!$R$3:$S$26,2,FALSE)</f>
        <v>Slowakei</v>
      </c>
      <c r="J42" t="str">
        <f>VLOOKUP($D42,'Gen-Tab'!$B$3:$O$57,9,FALSE)</f>
        <v>SVK</v>
      </c>
      <c r="K42" t="str">
        <f>VLOOKUP($D42,'Gen-Tab'!$B$3:$O$57,14,FALSE)</f>
        <v>E</v>
      </c>
      <c r="L42" t="str">
        <f>VLOOKUP(D42,'Gen-Tab'!$B$3:$E$38,4,FALSE)</f>
        <v>E2-E4</v>
      </c>
      <c r="M42">
        <f>VLOOKUP($D42,'Gruppen-Tabellen'!$B$10:$K$90,6,FALSE)</f>
        <v>0</v>
      </c>
      <c r="N42" s="420">
        <f>VLOOKUP($D42,'Gruppen-Tabellen'!$B$10:$K$90,10,FALSE)</f>
        <v>0</v>
      </c>
      <c r="O42" s="420">
        <f t="shared" ref="O42" si="38">ABS(M42-M43)</f>
        <v>0</v>
      </c>
      <c r="P42" s="420"/>
      <c r="R42" s="420"/>
      <c r="S42" s="420"/>
      <c r="T42" s="420"/>
      <c r="U42" s="420"/>
      <c r="V42" s="420"/>
    </row>
    <row r="43" spans="1:22" x14ac:dyDescent="0.35">
      <c r="A43">
        <f>'Meine Tipps'!$E$51</f>
        <v>0</v>
      </c>
      <c r="B43">
        <f>'Meine Tipps'!$E$53</f>
        <v>0</v>
      </c>
      <c r="D43">
        <f>D42</f>
        <v>21</v>
      </c>
      <c r="E43">
        <v>2</v>
      </c>
      <c r="G43" s="418" t="s">
        <v>1049</v>
      </c>
      <c r="H43" t="str">
        <f>VLOOKUP($D43,'Gen-Tab'!$B$3:$O$57,3,FALSE)</f>
        <v>E4</v>
      </c>
      <c r="I43" t="str">
        <f>VLOOKUP(J43,'Gen-Tab'!$R$3:$S$26,2,FALSE)</f>
        <v>Ukraine</v>
      </c>
      <c r="J43" t="str">
        <f>VLOOKUP($D43,'Gen-Tab'!$B$3:$O$57,10,FALSE)</f>
        <v>UKR</v>
      </c>
      <c r="K43" t="str">
        <f>VLOOKUP($D43,'Gen-Tab'!$B$3:$O$57,14,FALSE)</f>
        <v>E</v>
      </c>
      <c r="L43" t="str">
        <f>VLOOKUP(D43,'Gen-Tab'!$B$3:$E$38,4,FALSE)</f>
        <v>E2-E4</v>
      </c>
      <c r="M43">
        <f>VLOOKUP($D43,'Gruppen-Tabellen'!$B$10:$K$90,8,FALSE)</f>
        <v>0</v>
      </c>
      <c r="N43" s="420">
        <f>VLOOKUP($D43,'Gruppen-Tabellen'!$B$10:$K$90,10,FALSE)</f>
        <v>0</v>
      </c>
      <c r="O43" s="420">
        <f t="shared" ref="O43" si="39">ABS(M42-M43)</f>
        <v>0</v>
      </c>
      <c r="P43" s="420"/>
      <c r="R43" s="420"/>
      <c r="S43" s="420"/>
      <c r="T43" s="420"/>
      <c r="U43" s="420"/>
      <c r="V43" s="420"/>
    </row>
    <row r="44" spans="1:22" x14ac:dyDescent="0.35">
      <c r="A44">
        <f>'Meine Tipps'!$E$51</f>
        <v>0</v>
      </c>
      <c r="B44">
        <f>'Meine Tipps'!$E$53</f>
        <v>0</v>
      </c>
      <c r="D44">
        <v>22</v>
      </c>
      <c r="E44">
        <v>1</v>
      </c>
      <c r="G44" s="418" t="s">
        <v>1049</v>
      </c>
      <c r="H44" t="str">
        <f>VLOOKUP($D44,'Gen-Tab'!$B$3:$O$57,2,FALSE)</f>
        <v>E1</v>
      </c>
      <c r="I44" t="str">
        <f>VLOOKUP(J44,'Gen-Tab'!$R$3:$S$26,2,FALSE)</f>
        <v>Belgien</v>
      </c>
      <c r="J44" t="str">
        <f>VLOOKUP($D44,'Gen-Tab'!$B$3:$O$57,9,FALSE)</f>
        <v>BEL</v>
      </c>
      <c r="K44" t="str">
        <f>VLOOKUP($D44,'Gen-Tab'!$B$3:$O$57,14,FALSE)</f>
        <v>E</v>
      </c>
      <c r="L44" t="str">
        <f>VLOOKUP(D44,'Gen-Tab'!$B$3:$E$38,4,FALSE)</f>
        <v>E1-E3</v>
      </c>
      <c r="M44">
        <f>VLOOKUP($D44,'Gruppen-Tabellen'!$B$10:$K$90,6,FALSE)</f>
        <v>0</v>
      </c>
      <c r="N44" s="420">
        <f>VLOOKUP($D44,'Gruppen-Tabellen'!$B$10:$K$90,10,FALSE)</f>
        <v>0</v>
      </c>
      <c r="O44" s="420">
        <f t="shared" ref="O44" si="40">ABS(M44-M45)</f>
        <v>0</v>
      </c>
      <c r="P44" s="420"/>
      <c r="R44" s="420"/>
      <c r="S44" s="420"/>
      <c r="T44" s="420"/>
      <c r="U44" s="420"/>
      <c r="V44" s="420"/>
    </row>
    <row r="45" spans="1:22" x14ac:dyDescent="0.35">
      <c r="A45">
        <f>'Meine Tipps'!$E$51</f>
        <v>0</v>
      </c>
      <c r="B45">
        <f>'Meine Tipps'!$E$53</f>
        <v>0</v>
      </c>
      <c r="D45">
        <f>D44</f>
        <v>22</v>
      </c>
      <c r="E45">
        <v>2</v>
      </c>
      <c r="G45" s="418" t="s">
        <v>1049</v>
      </c>
      <c r="H45" t="str">
        <f>VLOOKUP($D45,'Gen-Tab'!$B$3:$O$57,3,FALSE)</f>
        <v>E3</v>
      </c>
      <c r="I45" t="str">
        <f>VLOOKUP(J45,'Gen-Tab'!$R$3:$S$26,2,FALSE)</f>
        <v>Rumänien</v>
      </c>
      <c r="J45" t="str">
        <f>VLOOKUP($D45,'Gen-Tab'!$B$3:$O$57,10,FALSE)</f>
        <v>ROU</v>
      </c>
      <c r="K45" t="str">
        <f>VLOOKUP($D45,'Gen-Tab'!$B$3:$O$57,14,FALSE)</f>
        <v>E</v>
      </c>
      <c r="L45" t="str">
        <f>VLOOKUP(D45,'Gen-Tab'!$B$3:$E$38,4,FALSE)</f>
        <v>E1-E3</v>
      </c>
      <c r="M45">
        <f>VLOOKUP($D45,'Gruppen-Tabellen'!$B$10:$K$90,8,FALSE)</f>
        <v>0</v>
      </c>
      <c r="N45" s="420">
        <f>VLOOKUP($D45,'Gruppen-Tabellen'!$B$10:$K$90,10,FALSE)</f>
        <v>0</v>
      </c>
      <c r="O45" s="420">
        <f t="shared" ref="O45" si="41">ABS(M44-M45)</f>
        <v>0</v>
      </c>
      <c r="P45" s="420"/>
      <c r="R45" s="420"/>
      <c r="S45" s="420"/>
      <c r="T45" s="420"/>
      <c r="U45" s="420"/>
      <c r="V45" s="420"/>
    </row>
    <row r="46" spans="1:22" x14ac:dyDescent="0.35">
      <c r="A46">
        <f>'Meine Tipps'!$E$51</f>
        <v>0</v>
      </c>
      <c r="B46">
        <f>'Meine Tipps'!$E$53</f>
        <v>0</v>
      </c>
      <c r="D46">
        <v>23</v>
      </c>
      <c r="E46">
        <v>1</v>
      </c>
      <c r="G46" s="418" t="s">
        <v>1049</v>
      </c>
      <c r="H46" t="str">
        <f>VLOOKUP($D46,'Gen-Tab'!$B$3:$O$57,2,FALSE)</f>
        <v>F1</v>
      </c>
      <c r="I46" t="str">
        <f>VLOOKUP(J46,'Gen-Tab'!$R$3:$S$26,2,FALSE)</f>
        <v>Türkei</v>
      </c>
      <c r="J46" t="str">
        <f>VLOOKUP($D46,'Gen-Tab'!$B$3:$O$57,9,FALSE)</f>
        <v>TUR</v>
      </c>
      <c r="K46" t="str">
        <f>VLOOKUP($D46,'Gen-Tab'!$B$3:$O$57,14,FALSE)</f>
        <v>F</v>
      </c>
      <c r="L46" t="str">
        <f>VLOOKUP(D46,'Gen-Tab'!$B$3:$E$38,4,FALSE)</f>
        <v>F1-F3</v>
      </c>
      <c r="M46">
        <f>VLOOKUP($D46,'Gruppen-Tabellen'!$B$10:$K$90,6,FALSE)</f>
        <v>0</v>
      </c>
      <c r="N46" s="420">
        <f>VLOOKUP($D46,'Gruppen-Tabellen'!$B$10:$K$90,10,FALSE)</f>
        <v>0</v>
      </c>
      <c r="O46" s="420">
        <f t="shared" ref="O46" si="42">ABS(M46-M47)</f>
        <v>0</v>
      </c>
      <c r="P46" s="420"/>
      <c r="R46" s="420"/>
      <c r="S46" s="420"/>
      <c r="T46" s="420"/>
      <c r="U46" s="420"/>
      <c r="V46" s="420"/>
    </row>
    <row r="47" spans="1:22" x14ac:dyDescent="0.35">
      <c r="A47">
        <f>'Meine Tipps'!$E$51</f>
        <v>0</v>
      </c>
      <c r="B47">
        <f>'Meine Tipps'!$E$53</f>
        <v>0</v>
      </c>
      <c r="D47">
        <f>D46</f>
        <v>23</v>
      </c>
      <c r="E47">
        <v>2</v>
      </c>
      <c r="G47" s="418" t="s">
        <v>1049</v>
      </c>
      <c r="H47" t="str">
        <f>VLOOKUP($D47,'Gen-Tab'!$B$3:$O$57,3,FALSE)</f>
        <v>F3</v>
      </c>
      <c r="I47" t="str">
        <f>VLOOKUP(J47,'Gen-Tab'!$R$3:$S$26,2,FALSE)</f>
        <v>Portugal</v>
      </c>
      <c r="J47" t="str">
        <f>VLOOKUP($D47,'Gen-Tab'!$B$3:$O$57,10,FALSE)</f>
        <v>POR</v>
      </c>
      <c r="K47" t="str">
        <f>VLOOKUP($D47,'Gen-Tab'!$B$3:$O$57,14,FALSE)</f>
        <v>F</v>
      </c>
      <c r="L47" t="str">
        <f>VLOOKUP(D47,'Gen-Tab'!$B$3:$E$38,4,FALSE)</f>
        <v>F1-F3</v>
      </c>
      <c r="M47">
        <f>VLOOKUP($D47,'Gruppen-Tabellen'!$B$10:$K$90,8,FALSE)</f>
        <v>0</v>
      </c>
      <c r="N47" s="420">
        <f>VLOOKUP($D47,'Gruppen-Tabellen'!$B$10:$K$90,10,FALSE)</f>
        <v>0</v>
      </c>
      <c r="O47" s="420">
        <f t="shared" ref="O47" si="43">ABS(M46-M47)</f>
        <v>0</v>
      </c>
      <c r="P47" s="420"/>
      <c r="R47" s="420"/>
      <c r="S47" s="420"/>
      <c r="T47" s="420"/>
      <c r="U47" s="420"/>
      <c r="V47" s="420"/>
    </row>
    <row r="48" spans="1:22" x14ac:dyDescent="0.35">
      <c r="A48">
        <f>'Meine Tipps'!$E$51</f>
        <v>0</v>
      </c>
      <c r="B48">
        <f>'Meine Tipps'!$E$53</f>
        <v>0</v>
      </c>
      <c r="D48">
        <v>24</v>
      </c>
      <c r="E48">
        <v>1</v>
      </c>
      <c r="G48" s="418" t="s">
        <v>1049</v>
      </c>
      <c r="H48" t="str">
        <f>VLOOKUP($D48,'Gen-Tab'!$B$3:$O$57,2,FALSE)</f>
        <v>F2</v>
      </c>
      <c r="I48" t="str">
        <f>VLOOKUP(J48,'Gen-Tab'!$R$3:$S$26,2,FALSE)</f>
        <v>Georgien</v>
      </c>
      <c r="J48" t="str">
        <f>VLOOKUP($D48,'Gen-Tab'!$B$3:$O$57,9,FALSE)</f>
        <v>GEO</v>
      </c>
      <c r="K48" t="str">
        <f>VLOOKUP($D48,'Gen-Tab'!$B$3:$O$57,14,FALSE)</f>
        <v>F</v>
      </c>
      <c r="L48" t="str">
        <f>VLOOKUP(D48,'Gen-Tab'!$B$3:$E$38,4,FALSE)</f>
        <v>F2-F4</v>
      </c>
      <c r="M48">
        <f>VLOOKUP($D48,'Gruppen-Tabellen'!$B$10:$K$90,6,FALSE)</f>
        <v>0</v>
      </c>
      <c r="N48" s="420">
        <f>VLOOKUP($D48,'Gruppen-Tabellen'!$B$10:$K$90,10,FALSE)</f>
        <v>0</v>
      </c>
      <c r="O48" s="420">
        <f t="shared" ref="O48" si="44">ABS(M48-M49)</f>
        <v>0</v>
      </c>
      <c r="P48" s="420"/>
      <c r="R48" s="420"/>
      <c r="S48" s="420"/>
      <c r="T48" s="420"/>
      <c r="U48" s="420"/>
      <c r="V48" s="420"/>
    </row>
    <row r="49" spans="1:22" x14ac:dyDescent="0.35">
      <c r="A49">
        <f>'Meine Tipps'!$E$51</f>
        <v>0</v>
      </c>
      <c r="B49">
        <f>'Meine Tipps'!$E$53</f>
        <v>0</v>
      </c>
      <c r="D49">
        <f>D48</f>
        <v>24</v>
      </c>
      <c r="E49">
        <v>2</v>
      </c>
      <c r="G49" s="418" t="s">
        <v>1049</v>
      </c>
      <c r="H49" t="str">
        <f>VLOOKUP($D49,'Gen-Tab'!$B$3:$O$57,3,FALSE)</f>
        <v>F4</v>
      </c>
      <c r="I49" t="str">
        <f>VLOOKUP(J49,'Gen-Tab'!$R$3:$S$26,2,FALSE)</f>
        <v>Tschechien</v>
      </c>
      <c r="J49" t="str">
        <f>VLOOKUP($D49,'Gen-Tab'!$B$3:$O$57,10,FALSE)</f>
        <v>CZE</v>
      </c>
      <c r="K49" t="str">
        <f>VLOOKUP($D49,'Gen-Tab'!$B$3:$O$57,14,FALSE)</f>
        <v>F</v>
      </c>
      <c r="L49" t="str">
        <f>VLOOKUP(D49,'Gen-Tab'!$B$3:$E$38,4,FALSE)</f>
        <v>F2-F4</v>
      </c>
      <c r="M49">
        <f>VLOOKUP($D49,'Gruppen-Tabellen'!$B$10:$K$90,8,FALSE)</f>
        <v>0</v>
      </c>
      <c r="N49" s="420">
        <f>VLOOKUP($D49,'Gruppen-Tabellen'!$B$10:$K$90,10,FALSE)</f>
        <v>0</v>
      </c>
      <c r="O49" s="420">
        <f t="shared" ref="O49" si="45">ABS(M48-M49)</f>
        <v>0</v>
      </c>
      <c r="P49" s="420"/>
      <c r="R49" s="420"/>
      <c r="S49" s="420"/>
      <c r="T49" s="420"/>
      <c r="U49" s="420"/>
      <c r="V49" s="420"/>
    </row>
    <row r="50" spans="1:22" x14ac:dyDescent="0.35">
      <c r="A50">
        <f>'Meine Tipps'!$E$51</f>
        <v>0</v>
      </c>
      <c r="B50">
        <f>'Meine Tipps'!$E$53</f>
        <v>0</v>
      </c>
      <c r="D50">
        <v>25</v>
      </c>
      <c r="E50">
        <v>1</v>
      </c>
      <c r="G50" s="418" t="s">
        <v>1049</v>
      </c>
      <c r="H50" t="str">
        <f>VLOOKUP($D50,'Gen-Tab'!$B$3:$O$57,2,FALSE)</f>
        <v>A4</v>
      </c>
      <c r="I50" t="str">
        <f>VLOOKUP(J50,'Gen-Tab'!$R$3:$S$26,2,FALSE)</f>
        <v>Schweiz</v>
      </c>
      <c r="J50" t="str">
        <f>VLOOKUP($D50,'Gen-Tab'!$B$3:$O$57,9,FALSE)</f>
        <v>SUI</v>
      </c>
      <c r="K50" t="str">
        <f>VLOOKUP($D50,'Gen-Tab'!$B$3:$O$57,14,FALSE)</f>
        <v>A</v>
      </c>
      <c r="L50" t="str">
        <f>VLOOKUP(D50,'Gen-Tab'!$B$3:$E$38,4,FALSE)</f>
        <v>A4-A1</v>
      </c>
      <c r="M50">
        <f>VLOOKUP($D50,'Gruppen-Tabellen'!$B$10:$K$90,6,FALSE)</f>
        <v>0</v>
      </c>
      <c r="N50" s="420">
        <f>VLOOKUP($D50,'Gruppen-Tabellen'!$B$10:$K$90,10,FALSE)</f>
        <v>0</v>
      </c>
      <c r="O50" s="420">
        <f t="shared" ref="O50" si="46">ABS(M50-M51)</f>
        <v>0</v>
      </c>
      <c r="P50" s="420"/>
      <c r="R50" s="420"/>
      <c r="S50" s="420"/>
      <c r="T50" s="420"/>
      <c r="U50" s="420"/>
      <c r="V50" s="420"/>
    </row>
    <row r="51" spans="1:22" x14ac:dyDescent="0.35">
      <c r="A51">
        <f>'Meine Tipps'!$E$51</f>
        <v>0</v>
      </c>
      <c r="B51">
        <f>'Meine Tipps'!$E$53</f>
        <v>0</v>
      </c>
      <c r="D51">
        <f>D50</f>
        <v>25</v>
      </c>
      <c r="E51">
        <v>2</v>
      </c>
      <c r="G51" s="418" t="s">
        <v>1049</v>
      </c>
      <c r="H51" t="str">
        <f>VLOOKUP($D51,'Gen-Tab'!$B$3:$O$57,3,FALSE)</f>
        <v>A1</v>
      </c>
      <c r="I51" t="str">
        <f>VLOOKUP(J51,'Gen-Tab'!$R$3:$S$26,2,FALSE)</f>
        <v>Deutschland</v>
      </c>
      <c r="J51" t="str">
        <f>VLOOKUP($D51,'Gen-Tab'!$B$3:$O$57,10,FALSE)</f>
        <v>GER</v>
      </c>
      <c r="K51" t="str">
        <f>VLOOKUP($D51,'Gen-Tab'!$B$3:$O$57,14,FALSE)</f>
        <v>A</v>
      </c>
      <c r="L51" t="str">
        <f>VLOOKUP(D51,'Gen-Tab'!$B$3:$E$38,4,FALSE)</f>
        <v>A4-A1</v>
      </c>
      <c r="M51">
        <f>VLOOKUP($D51,'Gruppen-Tabellen'!$B$10:$K$90,8,FALSE)</f>
        <v>0</v>
      </c>
      <c r="N51" s="420">
        <f>VLOOKUP($D51,'Gruppen-Tabellen'!$B$10:$K$90,10,FALSE)</f>
        <v>0</v>
      </c>
      <c r="O51" s="420">
        <f t="shared" ref="O51" si="47">ABS(M50-M51)</f>
        <v>0</v>
      </c>
      <c r="P51" s="420"/>
      <c r="R51" s="420"/>
      <c r="S51" s="420"/>
      <c r="T51" s="420"/>
      <c r="U51" s="420"/>
      <c r="V51" s="420"/>
    </row>
    <row r="52" spans="1:22" x14ac:dyDescent="0.35">
      <c r="A52">
        <f>'Meine Tipps'!$E$51</f>
        <v>0</v>
      </c>
      <c r="B52">
        <f>'Meine Tipps'!$E$53</f>
        <v>0</v>
      </c>
      <c r="D52">
        <v>26</v>
      </c>
      <c r="E52">
        <v>1</v>
      </c>
      <c r="G52" s="418" t="s">
        <v>1049</v>
      </c>
      <c r="H52" t="str">
        <f>VLOOKUP($D52,'Gen-Tab'!$B$3:$O$57,2,FALSE)</f>
        <v>A2</v>
      </c>
      <c r="I52" t="str">
        <f>VLOOKUP(J52,'Gen-Tab'!$R$3:$S$26,2,FALSE)</f>
        <v>Schottland</v>
      </c>
      <c r="J52" t="str">
        <f>VLOOKUP($D52,'Gen-Tab'!$B$3:$O$57,9,FALSE)</f>
        <v>SCO</v>
      </c>
      <c r="K52" t="str">
        <f>VLOOKUP($D52,'Gen-Tab'!$B$3:$O$57,14,FALSE)</f>
        <v>A</v>
      </c>
      <c r="L52" t="str">
        <f>VLOOKUP(D52,'Gen-Tab'!$B$3:$E$38,4,FALSE)</f>
        <v>A2-A3</v>
      </c>
      <c r="M52">
        <f>VLOOKUP($D52,'Gruppen-Tabellen'!$B$10:$K$90,6,FALSE)</f>
        <v>0</v>
      </c>
      <c r="N52" s="420">
        <f>VLOOKUP($D52,'Gruppen-Tabellen'!$B$10:$K$90,10,FALSE)</f>
        <v>0</v>
      </c>
      <c r="O52" s="420">
        <f t="shared" ref="O52" si="48">ABS(M52-M53)</f>
        <v>0</v>
      </c>
      <c r="P52" s="420"/>
      <c r="R52" s="420"/>
      <c r="S52" s="420"/>
      <c r="T52" s="420"/>
      <c r="U52" s="420"/>
      <c r="V52" s="420"/>
    </row>
    <row r="53" spans="1:22" x14ac:dyDescent="0.35">
      <c r="A53">
        <f>'Meine Tipps'!$E$51</f>
        <v>0</v>
      </c>
      <c r="B53">
        <f>'Meine Tipps'!$E$53</f>
        <v>0</v>
      </c>
      <c r="D53">
        <f>D52</f>
        <v>26</v>
      </c>
      <c r="E53">
        <v>2</v>
      </c>
      <c r="G53" s="418" t="s">
        <v>1049</v>
      </c>
      <c r="H53" t="str">
        <f>VLOOKUP($D53,'Gen-Tab'!$B$3:$O$57,3,FALSE)</f>
        <v>A3</v>
      </c>
      <c r="I53" t="str">
        <f>VLOOKUP(J53,'Gen-Tab'!$R$3:$S$26,2,FALSE)</f>
        <v>Ungarn</v>
      </c>
      <c r="J53" t="str">
        <f>VLOOKUP($D53,'Gen-Tab'!$B$3:$O$57,10,FALSE)</f>
        <v>HUN</v>
      </c>
      <c r="K53" t="str">
        <f>VLOOKUP($D53,'Gen-Tab'!$B$3:$O$57,14,FALSE)</f>
        <v>A</v>
      </c>
      <c r="L53" t="str">
        <f>VLOOKUP(D53,'Gen-Tab'!$B$3:$E$38,4,FALSE)</f>
        <v>A2-A3</v>
      </c>
      <c r="M53">
        <f>VLOOKUP($D53,'Gruppen-Tabellen'!$B$10:$K$90,8,FALSE)</f>
        <v>0</v>
      </c>
      <c r="N53" s="420">
        <f>VLOOKUP($D53,'Gruppen-Tabellen'!$B$10:$K$90,10,FALSE)</f>
        <v>0</v>
      </c>
      <c r="O53" s="420">
        <f t="shared" ref="O53" si="49">ABS(M52-M53)</f>
        <v>0</v>
      </c>
      <c r="P53" s="420"/>
      <c r="R53" s="420"/>
      <c r="S53" s="420"/>
      <c r="T53" s="420"/>
      <c r="U53" s="420"/>
      <c r="V53" s="420"/>
    </row>
    <row r="54" spans="1:22" x14ac:dyDescent="0.35">
      <c r="A54">
        <f>'Meine Tipps'!$E$51</f>
        <v>0</v>
      </c>
      <c r="B54">
        <f>'Meine Tipps'!$E$53</f>
        <v>0</v>
      </c>
      <c r="D54">
        <v>27</v>
      </c>
      <c r="E54">
        <v>1</v>
      </c>
      <c r="G54" s="418" t="s">
        <v>1049</v>
      </c>
      <c r="H54" t="str">
        <f>VLOOKUP($D54,'Gen-Tab'!$B$3:$O$57,2,FALSE)</f>
        <v>B4</v>
      </c>
      <c r="I54" t="str">
        <f>VLOOKUP(J54,'Gen-Tab'!$R$3:$S$26,2,FALSE)</f>
        <v>Albanien</v>
      </c>
      <c r="J54" t="str">
        <f>VLOOKUP($D54,'Gen-Tab'!$B$3:$O$57,9,FALSE)</f>
        <v>ALB</v>
      </c>
      <c r="K54" t="str">
        <f>VLOOKUP($D54,'Gen-Tab'!$B$3:$O$57,14,FALSE)</f>
        <v>B</v>
      </c>
      <c r="L54" t="str">
        <f>VLOOKUP(D54,'Gen-Tab'!$B$3:$E$38,4,FALSE)</f>
        <v>B4-B1</v>
      </c>
      <c r="M54">
        <f>VLOOKUP($D54,'Gruppen-Tabellen'!$B$10:$K$90,6,FALSE)</f>
        <v>0</v>
      </c>
      <c r="N54" s="420">
        <f>VLOOKUP($D54,'Gruppen-Tabellen'!$B$10:$K$90,10,FALSE)</f>
        <v>0</v>
      </c>
      <c r="O54" s="420">
        <f t="shared" ref="O54" si="50">ABS(M54-M55)</f>
        <v>0</v>
      </c>
      <c r="P54" s="420"/>
      <c r="R54" s="420"/>
      <c r="S54" s="420"/>
      <c r="T54" s="420"/>
      <c r="U54" s="420"/>
      <c r="V54" s="420"/>
    </row>
    <row r="55" spans="1:22" x14ac:dyDescent="0.35">
      <c r="A55">
        <f>'Meine Tipps'!$E$51</f>
        <v>0</v>
      </c>
      <c r="B55">
        <f>'Meine Tipps'!$E$53</f>
        <v>0</v>
      </c>
      <c r="D55">
        <f>D54</f>
        <v>27</v>
      </c>
      <c r="E55">
        <v>2</v>
      </c>
      <c r="G55" s="418" t="s">
        <v>1049</v>
      </c>
      <c r="H55" t="str">
        <f>VLOOKUP($D55,'Gen-Tab'!$B$3:$O$57,3,FALSE)</f>
        <v>B1</v>
      </c>
      <c r="I55" t="str">
        <f>VLOOKUP(J55,'Gen-Tab'!$R$3:$S$26,2,FALSE)</f>
        <v>Spanien</v>
      </c>
      <c r="J55" t="str">
        <f>VLOOKUP($D55,'Gen-Tab'!$B$3:$O$57,10,FALSE)</f>
        <v>ESP</v>
      </c>
      <c r="K55" t="str">
        <f>VLOOKUP($D55,'Gen-Tab'!$B$3:$O$57,14,FALSE)</f>
        <v>B</v>
      </c>
      <c r="L55" t="str">
        <f>VLOOKUP(D55,'Gen-Tab'!$B$3:$E$38,4,FALSE)</f>
        <v>B4-B1</v>
      </c>
      <c r="M55">
        <f>VLOOKUP($D55,'Gruppen-Tabellen'!$B$10:$K$90,8,FALSE)</f>
        <v>0</v>
      </c>
      <c r="N55" s="420">
        <f>VLOOKUP($D55,'Gruppen-Tabellen'!$B$10:$K$90,10,FALSE)</f>
        <v>0</v>
      </c>
      <c r="O55" s="420">
        <f t="shared" ref="O55" si="51">ABS(M54-M55)</f>
        <v>0</v>
      </c>
      <c r="P55" s="420"/>
      <c r="R55" s="420"/>
      <c r="S55" s="420"/>
      <c r="T55" s="420"/>
      <c r="U55" s="420"/>
      <c r="V55" s="420"/>
    </row>
    <row r="56" spans="1:22" x14ac:dyDescent="0.35">
      <c r="A56">
        <f>'Meine Tipps'!$E$51</f>
        <v>0</v>
      </c>
      <c r="B56">
        <f>'Meine Tipps'!$E$53</f>
        <v>0</v>
      </c>
      <c r="D56">
        <v>28</v>
      </c>
      <c r="E56">
        <v>1</v>
      </c>
      <c r="G56" s="418" t="s">
        <v>1049</v>
      </c>
      <c r="H56" t="str">
        <f>VLOOKUP($D56,'Gen-Tab'!$B$3:$O$57,2,FALSE)</f>
        <v>B2</v>
      </c>
      <c r="I56" t="str">
        <f>VLOOKUP(J56,'Gen-Tab'!$R$3:$S$26,2,FALSE)</f>
        <v>Kroatien</v>
      </c>
      <c r="J56" t="str">
        <f>VLOOKUP($D56,'Gen-Tab'!$B$3:$O$57,9,FALSE)</f>
        <v>CRO</v>
      </c>
      <c r="K56" t="str">
        <f>VLOOKUP($D56,'Gen-Tab'!$B$3:$O$57,14,FALSE)</f>
        <v>B</v>
      </c>
      <c r="L56" t="str">
        <f>VLOOKUP(D56,'Gen-Tab'!$B$3:$E$38,4,FALSE)</f>
        <v>B2-B3</v>
      </c>
      <c r="M56">
        <f>VLOOKUP($D56,'Gruppen-Tabellen'!$B$10:$K$90,6,FALSE)</f>
        <v>0</v>
      </c>
      <c r="N56" s="420">
        <f>VLOOKUP($D56,'Gruppen-Tabellen'!$B$10:$K$90,10,FALSE)</f>
        <v>0</v>
      </c>
      <c r="O56" s="420">
        <f t="shared" ref="O56" si="52">ABS(M56-M57)</f>
        <v>0</v>
      </c>
      <c r="P56" s="420"/>
      <c r="R56" s="420"/>
      <c r="S56" s="420"/>
      <c r="T56" s="420"/>
      <c r="U56" s="420"/>
      <c r="V56" s="420"/>
    </row>
    <row r="57" spans="1:22" x14ac:dyDescent="0.35">
      <c r="A57">
        <f>'Meine Tipps'!$E$51</f>
        <v>0</v>
      </c>
      <c r="B57">
        <f>'Meine Tipps'!$E$53</f>
        <v>0</v>
      </c>
      <c r="D57">
        <f>D56</f>
        <v>28</v>
      </c>
      <c r="E57">
        <v>2</v>
      </c>
      <c r="G57" s="418" t="s">
        <v>1049</v>
      </c>
      <c r="H57" t="str">
        <f>VLOOKUP($D57,'Gen-Tab'!$B$3:$O$57,3,FALSE)</f>
        <v>B3</v>
      </c>
      <c r="I57" t="str">
        <f>VLOOKUP(J57,'Gen-Tab'!$R$3:$S$26,2,FALSE)</f>
        <v>Italien</v>
      </c>
      <c r="J57" t="str">
        <f>VLOOKUP($D57,'Gen-Tab'!$B$3:$O$57,10,FALSE)</f>
        <v>ITA</v>
      </c>
      <c r="K57" t="str">
        <f>VLOOKUP($D57,'Gen-Tab'!$B$3:$O$57,14,FALSE)</f>
        <v>B</v>
      </c>
      <c r="L57" t="str">
        <f>VLOOKUP(D57,'Gen-Tab'!$B$3:$E$38,4,FALSE)</f>
        <v>B2-B3</v>
      </c>
      <c r="M57">
        <f>VLOOKUP($D57,'Gruppen-Tabellen'!$B$10:$K$90,8,FALSE)</f>
        <v>0</v>
      </c>
      <c r="N57" s="420">
        <f>VLOOKUP($D57,'Gruppen-Tabellen'!$B$10:$K$90,10,FALSE)</f>
        <v>0</v>
      </c>
      <c r="O57" s="420">
        <f t="shared" ref="O57" si="53">ABS(M56-M57)</f>
        <v>0</v>
      </c>
      <c r="P57" s="420"/>
      <c r="R57" s="420"/>
      <c r="S57" s="420"/>
      <c r="T57" s="420"/>
      <c r="U57" s="420"/>
      <c r="V57" s="420"/>
    </row>
    <row r="58" spans="1:22" x14ac:dyDescent="0.35">
      <c r="A58">
        <f>'Meine Tipps'!$E$51</f>
        <v>0</v>
      </c>
      <c r="B58">
        <f>'Meine Tipps'!$E$53</f>
        <v>0</v>
      </c>
      <c r="D58">
        <v>29</v>
      </c>
      <c r="E58">
        <v>1</v>
      </c>
      <c r="G58" s="418" t="s">
        <v>1049</v>
      </c>
      <c r="H58" t="str">
        <f>VLOOKUP($D58,'Gen-Tab'!$B$3:$O$57,2,FALSE)</f>
        <v>C4</v>
      </c>
      <c r="I58" t="str">
        <f>VLOOKUP(J58,'Gen-Tab'!$R$3:$S$26,2,FALSE)</f>
        <v>England</v>
      </c>
      <c r="J58" t="str">
        <f>VLOOKUP($D58,'Gen-Tab'!$B$3:$O$57,9,FALSE)</f>
        <v>ENG</v>
      </c>
      <c r="K58" t="str">
        <f>VLOOKUP($D58,'Gen-Tab'!$B$3:$O$57,14,FALSE)</f>
        <v>C</v>
      </c>
      <c r="L58" t="str">
        <f>VLOOKUP(D58,'Gen-Tab'!$B$3:$E$38,4,FALSE)</f>
        <v>C4-C1</v>
      </c>
      <c r="M58">
        <f>VLOOKUP($D58,'Gruppen-Tabellen'!$B$10:$K$90,6,FALSE)</f>
        <v>0</v>
      </c>
      <c r="N58" s="420">
        <f>VLOOKUP($D58,'Gruppen-Tabellen'!$B$10:$K$90,10,FALSE)</f>
        <v>0</v>
      </c>
      <c r="O58" s="420">
        <f t="shared" ref="O58" si="54">ABS(M58-M59)</f>
        <v>0</v>
      </c>
      <c r="P58" s="420"/>
      <c r="R58" s="420"/>
      <c r="S58" s="420"/>
      <c r="T58" s="420"/>
      <c r="U58" s="420"/>
      <c r="V58" s="420"/>
    </row>
    <row r="59" spans="1:22" x14ac:dyDescent="0.35">
      <c r="A59">
        <f>'Meine Tipps'!$E$51</f>
        <v>0</v>
      </c>
      <c r="B59">
        <f>'Meine Tipps'!$E$53</f>
        <v>0</v>
      </c>
      <c r="D59">
        <f>D58</f>
        <v>29</v>
      </c>
      <c r="E59">
        <v>2</v>
      </c>
      <c r="G59" s="418" t="s">
        <v>1049</v>
      </c>
      <c r="H59" t="str">
        <f>VLOOKUP($D59,'Gen-Tab'!$B$3:$O$57,3,FALSE)</f>
        <v>C1</v>
      </c>
      <c r="I59" t="str">
        <f>VLOOKUP(J59,'Gen-Tab'!$R$3:$S$26,2,FALSE)</f>
        <v>Slowenien</v>
      </c>
      <c r="J59" t="str">
        <f>VLOOKUP($D59,'Gen-Tab'!$B$3:$O$57,10,FALSE)</f>
        <v>SVN</v>
      </c>
      <c r="K59" t="str">
        <f>VLOOKUP($D59,'Gen-Tab'!$B$3:$O$57,14,FALSE)</f>
        <v>C</v>
      </c>
      <c r="L59" t="str">
        <f>VLOOKUP(D59,'Gen-Tab'!$B$3:$E$38,4,FALSE)</f>
        <v>C4-C1</v>
      </c>
      <c r="M59">
        <f>VLOOKUP($D59,'Gruppen-Tabellen'!$B$10:$K$90,8,FALSE)</f>
        <v>0</v>
      </c>
      <c r="N59" s="420">
        <f>VLOOKUP($D59,'Gruppen-Tabellen'!$B$10:$K$90,10,FALSE)</f>
        <v>0</v>
      </c>
      <c r="O59" s="420">
        <f t="shared" ref="O59" si="55">ABS(M58-M59)</f>
        <v>0</v>
      </c>
      <c r="P59" s="420"/>
      <c r="R59" s="420"/>
      <c r="S59" s="420"/>
      <c r="T59" s="420"/>
      <c r="U59" s="420"/>
      <c r="V59" s="420"/>
    </row>
    <row r="60" spans="1:22" x14ac:dyDescent="0.35">
      <c r="A60">
        <f>'Meine Tipps'!$E$51</f>
        <v>0</v>
      </c>
      <c r="B60">
        <f>'Meine Tipps'!$E$53</f>
        <v>0</v>
      </c>
      <c r="D60">
        <v>30</v>
      </c>
      <c r="E60">
        <v>1</v>
      </c>
      <c r="G60" s="418" t="s">
        <v>1049</v>
      </c>
      <c r="H60" t="str">
        <f>VLOOKUP($D60,'Gen-Tab'!$B$3:$O$57,2,FALSE)</f>
        <v>C2</v>
      </c>
      <c r="I60" t="str">
        <f>VLOOKUP(J60,'Gen-Tab'!$R$3:$S$26,2,FALSE)</f>
        <v>Dänemark</v>
      </c>
      <c r="J60" t="str">
        <f>VLOOKUP($D60,'Gen-Tab'!$B$3:$O$57,9,FALSE)</f>
        <v>DEN</v>
      </c>
      <c r="K60" t="str">
        <f>VLOOKUP($D60,'Gen-Tab'!$B$3:$O$57,14,FALSE)</f>
        <v>C</v>
      </c>
      <c r="L60" t="str">
        <f>VLOOKUP(D60,'Gen-Tab'!$B$3:$E$38,4,FALSE)</f>
        <v>C2-C3</v>
      </c>
      <c r="M60">
        <f>VLOOKUP($D60,'Gruppen-Tabellen'!$B$10:$K$90,6,FALSE)</f>
        <v>0</v>
      </c>
      <c r="N60" s="420">
        <f>VLOOKUP($D60,'Gruppen-Tabellen'!$B$10:$K$90,10,FALSE)</f>
        <v>0</v>
      </c>
      <c r="O60" s="420">
        <f t="shared" ref="O60" si="56">ABS(M60-M61)</f>
        <v>0</v>
      </c>
      <c r="P60" s="420"/>
      <c r="R60" s="420"/>
      <c r="S60" s="420"/>
      <c r="T60" s="420"/>
      <c r="U60" s="420"/>
      <c r="V60" s="420"/>
    </row>
    <row r="61" spans="1:22" x14ac:dyDescent="0.35">
      <c r="A61">
        <f>'Meine Tipps'!$E$51</f>
        <v>0</v>
      </c>
      <c r="B61">
        <f>'Meine Tipps'!$E$53</f>
        <v>0</v>
      </c>
      <c r="D61">
        <f>D60</f>
        <v>30</v>
      </c>
      <c r="E61">
        <v>2</v>
      </c>
      <c r="G61" s="418" t="s">
        <v>1049</v>
      </c>
      <c r="H61" t="str">
        <f>VLOOKUP($D61,'Gen-Tab'!$B$3:$O$57,3,FALSE)</f>
        <v>C3</v>
      </c>
      <c r="I61" t="str">
        <f>VLOOKUP(J61,'Gen-Tab'!$R$3:$S$26,2,FALSE)</f>
        <v>Serbien</v>
      </c>
      <c r="J61" t="str">
        <f>VLOOKUP($D61,'Gen-Tab'!$B$3:$O$57,10,FALSE)</f>
        <v>SRB</v>
      </c>
      <c r="K61" t="str">
        <f>VLOOKUP($D61,'Gen-Tab'!$B$3:$O$57,14,FALSE)</f>
        <v>C</v>
      </c>
      <c r="L61" t="str">
        <f>VLOOKUP(D61,'Gen-Tab'!$B$3:$E$38,4,FALSE)</f>
        <v>C2-C3</v>
      </c>
      <c r="M61">
        <f>VLOOKUP($D61,'Gruppen-Tabellen'!$B$10:$K$90,8,FALSE)</f>
        <v>0</v>
      </c>
      <c r="N61" s="420">
        <f>VLOOKUP($D61,'Gruppen-Tabellen'!$B$10:$K$90,10,FALSE)</f>
        <v>0</v>
      </c>
      <c r="O61" s="420">
        <f t="shared" ref="O61" si="57">ABS(M60-M61)</f>
        <v>0</v>
      </c>
      <c r="P61" s="420"/>
      <c r="R61" s="420"/>
      <c r="S61" s="420"/>
      <c r="T61" s="420"/>
      <c r="U61" s="420"/>
      <c r="V61" s="420"/>
    </row>
    <row r="62" spans="1:22" x14ac:dyDescent="0.35">
      <c r="A62">
        <f>'Meine Tipps'!$E$51</f>
        <v>0</v>
      </c>
      <c r="B62">
        <f>'Meine Tipps'!$E$53</f>
        <v>0</v>
      </c>
      <c r="D62">
        <v>31</v>
      </c>
      <c r="E62">
        <v>1</v>
      </c>
      <c r="G62" s="418" t="s">
        <v>1049</v>
      </c>
      <c r="H62" t="str">
        <f>VLOOKUP($D62,'Gen-Tab'!$B$3:$O$57,2,FALSE)</f>
        <v>D2</v>
      </c>
      <c r="I62" t="str">
        <f>VLOOKUP(J62,'Gen-Tab'!$R$3:$S$26,2,FALSE)</f>
        <v>Niederlande</v>
      </c>
      <c r="J62" t="str">
        <f>VLOOKUP($D62,'Gen-Tab'!$B$3:$O$57,9,FALSE)</f>
        <v>NED</v>
      </c>
      <c r="K62" t="str">
        <f>VLOOKUP($D62,'Gen-Tab'!$B$3:$O$57,14,FALSE)</f>
        <v>D</v>
      </c>
      <c r="L62" t="str">
        <f>VLOOKUP(D62,'Gen-Tab'!$B$3:$E$38,4,FALSE)</f>
        <v>D2-D3</v>
      </c>
      <c r="M62">
        <f>VLOOKUP($D62,'Gruppen-Tabellen'!$B$10:$K$90,6,FALSE)</f>
        <v>0</v>
      </c>
      <c r="N62" s="420">
        <f>VLOOKUP($D62,'Gruppen-Tabellen'!$B$10:$K$90,10,FALSE)</f>
        <v>0</v>
      </c>
      <c r="O62" s="420">
        <f t="shared" ref="O62" si="58">ABS(M62-M63)</f>
        <v>0</v>
      </c>
      <c r="P62" s="420"/>
      <c r="R62" s="420"/>
      <c r="S62" s="420"/>
      <c r="T62" s="420"/>
      <c r="U62" s="420"/>
      <c r="V62" s="420"/>
    </row>
    <row r="63" spans="1:22" x14ac:dyDescent="0.35">
      <c r="A63">
        <f>'Meine Tipps'!$E$51</f>
        <v>0</v>
      </c>
      <c r="B63">
        <f>'Meine Tipps'!$E$53</f>
        <v>0</v>
      </c>
      <c r="D63">
        <f>D62</f>
        <v>31</v>
      </c>
      <c r="E63">
        <v>2</v>
      </c>
      <c r="G63" s="418" t="s">
        <v>1049</v>
      </c>
      <c r="H63" t="str">
        <f>VLOOKUP($D63,'Gen-Tab'!$B$3:$O$57,3,FALSE)</f>
        <v>D3</v>
      </c>
      <c r="I63" t="str">
        <f>VLOOKUP(J63,'Gen-Tab'!$R$3:$S$26,2,FALSE)</f>
        <v>Österreich</v>
      </c>
      <c r="J63" t="str">
        <f>VLOOKUP($D63,'Gen-Tab'!$B$3:$O$57,10,FALSE)</f>
        <v>AUT</v>
      </c>
      <c r="K63" t="str">
        <f>VLOOKUP($D63,'Gen-Tab'!$B$3:$O$57,14,FALSE)</f>
        <v>D</v>
      </c>
      <c r="L63" t="str">
        <f>VLOOKUP(D63,'Gen-Tab'!$B$3:$E$38,4,FALSE)</f>
        <v>D2-D3</v>
      </c>
      <c r="M63">
        <f>VLOOKUP($D63,'Gruppen-Tabellen'!$B$10:$K$90,8,FALSE)</f>
        <v>0</v>
      </c>
      <c r="N63" s="420">
        <f>VLOOKUP($D63,'Gruppen-Tabellen'!$B$10:$K$90,10,FALSE)</f>
        <v>0</v>
      </c>
      <c r="O63" s="420">
        <f t="shared" ref="O63" si="59">ABS(M62-M63)</f>
        <v>0</v>
      </c>
      <c r="P63" s="420"/>
      <c r="R63" s="420"/>
      <c r="S63" s="420"/>
      <c r="T63" s="420"/>
      <c r="U63" s="420"/>
      <c r="V63" s="420"/>
    </row>
    <row r="64" spans="1:22" x14ac:dyDescent="0.35">
      <c r="A64">
        <f>'Meine Tipps'!$E$51</f>
        <v>0</v>
      </c>
      <c r="B64">
        <f>'Meine Tipps'!$E$53</f>
        <v>0</v>
      </c>
      <c r="D64">
        <v>32</v>
      </c>
      <c r="E64">
        <v>1</v>
      </c>
      <c r="G64" s="418" t="s">
        <v>1049</v>
      </c>
      <c r="H64" t="str">
        <f>VLOOKUP($D64,'Gen-Tab'!$B$3:$O$57,2,FALSE)</f>
        <v>D4</v>
      </c>
      <c r="I64" t="str">
        <f>VLOOKUP(J64,'Gen-Tab'!$R$3:$S$26,2,FALSE)</f>
        <v>Frankreich</v>
      </c>
      <c r="J64" t="str">
        <f>VLOOKUP($D64,'Gen-Tab'!$B$3:$O$57,9,FALSE)</f>
        <v>FRA</v>
      </c>
      <c r="K64" t="str">
        <f>VLOOKUP($D64,'Gen-Tab'!$B$3:$O$57,14,FALSE)</f>
        <v>D</v>
      </c>
      <c r="L64" t="str">
        <f>VLOOKUP(D64,'Gen-Tab'!$B$3:$E$38,4,FALSE)</f>
        <v>D4-D1</v>
      </c>
      <c r="M64">
        <f>VLOOKUP($D64,'Gruppen-Tabellen'!$B$10:$K$90,6,FALSE)</f>
        <v>0</v>
      </c>
      <c r="N64" s="420">
        <f>VLOOKUP($D64,'Gruppen-Tabellen'!$B$10:$K$90,10,FALSE)</f>
        <v>0</v>
      </c>
      <c r="O64" s="420">
        <f t="shared" ref="O64" si="60">ABS(M64-M65)</f>
        <v>0</v>
      </c>
      <c r="P64" s="420"/>
      <c r="R64" s="420"/>
      <c r="S64" s="420"/>
      <c r="T64" s="420"/>
      <c r="U64" s="420"/>
      <c r="V64" s="420"/>
    </row>
    <row r="65" spans="1:22" x14ac:dyDescent="0.35">
      <c r="A65">
        <f>'Meine Tipps'!$E$51</f>
        <v>0</v>
      </c>
      <c r="B65">
        <f>'Meine Tipps'!$E$53</f>
        <v>0</v>
      </c>
      <c r="D65">
        <f>D64</f>
        <v>32</v>
      </c>
      <c r="E65">
        <v>2</v>
      </c>
      <c r="G65" s="418" t="s">
        <v>1049</v>
      </c>
      <c r="H65" t="str">
        <f>VLOOKUP($D65,'Gen-Tab'!$B$3:$O$57,3,FALSE)</f>
        <v>D1</v>
      </c>
      <c r="I65" t="str">
        <f>VLOOKUP(J65,'Gen-Tab'!$R$3:$S$26,2,FALSE)</f>
        <v>Polen</v>
      </c>
      <c r="J65" t="str">
        <f>VLOOKUP($D65,'Gen-Tab'!$B$3:$O$57,10,FALSE)</f>
        <v>POL</v>
      </c>
      <c r="K65" t="str">
        <f>VLOOKUP($D65,'Gen-Tab'!$B$3:$O$57,14,FALSE)</f>
        <v>D</v>
      </c>
      <c r="L65" t="str">
        <f>VLOOKUP(D65,'Gen-Tab'!$B$3:$E$38,4,FALSE)</f>
        <v>D4-D1</v>
      </c>
      <c r="M65">
        <f>VLOOKUP($D65,'Gruppen-Tabellen'!$B$10:$K$90,8,FALSE)</f>
        <v>0</v>
      </c>
      <c r="N65" s="420">
        <f>VLOOKUP($D65,'Gruppen-Tabellen'!$B$10:$K$90,10,FALSE)</f>
        <v>0</v>
      </c>
      <c r="O65" s="420">
        <f t="shared" ref="O65" si="61">ABS(M64-M65)</f>
        <v>0</v>
      </c>
      <c r="P65" s="420"/>
      <c r="R65" s="420"/>
      <c r="S65" s="420"/>
      <c r="T65" s="420"/>
      <c r="U65" s="420"/>
      <c r="V65" s="420"/>
    </row>
    <row r="66" spans="1:22" x14ac:dyDescent="0.35">
      <c r="A66">
        <f>'Meine Tipps'!$E$51</f>
        <v>0</v>
      </c>
      <c r="B66">
        <f>'Meine Tipps'!$E$53</f>
        <v>0</v>
      </c>
      <c r="D66">
        <v>33</v>
      </c>
      <c r="E66">
        <v>1</v>
      </c>
      <c r="G66" s="418" t="s">
        <v>1049</v>
      </c>
      <c r="H66" t="str">
        <f>VLOOKUP($D66,'Gen-Tab'!$B$3:$O$57,2,FALSE)</f>
        <v>E2</v>
      </c>
      <c r="I66" t="str">
        <f>VLOOKUP(J66,'Gen-Tab'!$R$3:$S$26,2,FALSE)</f>
        <v>Slowakei</v>
      </c>
      <c r="J66" t="str">
        <f>VLOOKUP($D66,'Gen-Tab'!$B$3:$O$57,9,FALSE)</f>
        <v>SVK</v>
      </c>
      <c r="K66" t="str">
        <f>VLOOKUP($D66,'Gen-Tab'!$B$3:$O$57,14,FALSE)</f>
        <v>E</v>
      </c>
      <c r="L66" t="str">
        <f>VLOOKUP(D66,'Gen-Tab'!$B$3:$E$38,4,FALSE)</f>
        <v>E2-E3</v>
      </c>
      <c r="M66">
        <f>VLOOKUP($D66,'Gruppen-Tabellen'!$B$10:$K$90,6,FALSE)</f>
        <v>0</v>
      </c>
      <c r="N66" s="420">
        <f>VLOOKUP($D66,'Gruppen-Tabellen'!$B$10:$K$90,10,FALSE)</f>
        <v>0</v>
      </c>
      <c r="O66" s="420">
        <f t="shared" ref="O66" si="62">ABS(M66-M67)</f>
        <v>0</v>
      </c>
      <c r="P66" s="420"/>
      <c r="R66" s="420"/>
      <c r="S66" s="420"/>
      <c r="T66" s="420"/>
      <c r="U66" s="420"/>
      <c r="V66" s="420"/>
    </row>
    <row r="67" spans="1:22" x14ac:dyDescent="0.35">
      <c r="A67">
        <f>'Meine Tipps'!$E$51</f>
        <v>0</v>
      </c>
      <c r="B67">
        <f>'Meine Tipps'!$E$53</f>
        <v>0</v>
      </c>
      <c r="D67">
        <f>D66</f>
        <v>33</v>
      </c>
      <c r="E67">
        <v>2</v>
      </c>
      <c r="G67" s="418" t="s">
        <v>1049</v>
      </c>
      <c r="H67" t="str">
        <f>VLOOKUP($D67,'Gen-Tab'!$B$3:$O$57,3,FALSE)</f>
        <v>E3</v>
      </c>
      <c r="I67" t="str">
        <f>VLOOKUP(J67,'Gen-Tab'!$R$3:$S$26,2,FALSE)</f>
        <v>Rumänien</v>
      </c>
      <c r="J67" t="str">
        <f>VLOOKUP($D67,'Gen-Tab'!$B$3:$O$57,10,FALSE)</f>
        <v>ROU</v>
      </c>
      <c r="K67" t="str">
        <f>VLOOKUP($D67,'Gen-Tab'!$B$3:$O$57,14,FALSE)</f>
        <v>E</v>
      </c>
      <c r="L67" t="str">
        <f>VLOOKUP(D67,'Gen-Tab'!$B$3:$E$38,4,FALSE)</f>
        <v>E2-E3</v>
      </c>
      <c r="M67">
        <f>VLOOKUP($D67,'Gruppen-Tabellen'!$B$10:$K$90,8,FALSE)</f>
        <v>0</v>
      </c>
      <c r="N67" s="420">
        <f>VLOOKUP($D67,'Gruppen-Tabellen'!$B$10:$K$90,10,FALSE)</f>
        <v>0</v>
      </c>
      <c r="O67" s="420">
        <f t="shared" ref="O67" si="63">ABS(M66-M67)</f>
        <v>0</v>
      </c>
      <c r="P67" s="420"/>
      <c r="R67" s="420"/>
      <c r="S67" s="420"/>
      <c r="T67" s="420"/>
      <c r="U67" s="420"/>
      <c r="V67" s="420"/>
    </row>
    <row r="68" spans="1:22" x14ac:dyDescent="0.35">
      <c r="A68">
        <f>'Meine Tipps'!$E$51</f>
        <v>0</v>
      </c>
      <c r="B68">
        <f>'Meine Tipps'!$E$53</f>
        <v>0</v>
      </c>
      <c r="D68">
        <v>34</v>
      </c>
      <c r="E68">
        <v>1</v>
      </c>
      <c r="G68" s="418" t="s">
        <v>1049</v>
      </c>
      <c r="H68" t="str">
        <f>VLOOKUP($D68,'Gen-Tab'!$B$3:$O$57,2,FALSE)</f>
        <v>E4</v>
      </c>
      <c r="I68" t="str">
        <f>VLOOKUP(J68,'Gen-Tab'!$R$3:$S$26,2,FALSE)</f>
        <v>Ukraine</v>
      </c>
      <c r="J68" t="str">
        <f>VLOOKUP($D68,'Gen-Tab'!$B$3:$O$57,9,FALSE)</f>
        <v>UKR</v>
      </c>
      <c r="K68" t="str">
        <f>VLOOKUP($D68,'Gen-Tab'!$B$3:$O$57,14,FALSE)</f>
        <v>E</v>
      </c>
      <c r="L68" t="str">
        <f>VLOOKUP(D68,'Gen-Tab'!$B$3:$E$38,4,FALSE)</f>
        <v>E4-E1</v>
      </c>
      <c r="M68">
        <f>VLOOKUP($D68,'Gruppen-Tabellen'!$B$10:$K$90,6,FALSE)</f>
        <v>0</v>
      </c>
      <c r="N68" s="420">
        <f>VLOOKUP($D68,'Gruppen-Tabellen'!$B$10:$K$90,10,FALSE)</f>
        <v>0</v>
      </c>
      <c r="O68" s="420">
        <f t="shared" ref="O68" si="64">ABS(M68-M69)</f>
        <v>0</v>
      </c>
      <c r="P68" s="420"/>
      <c r="R68" s="420"/>
      <c r="S68" s="420"/>
      <c r="T68" s="420"/>
      <c r="U68" s="420"/>
      <c r="V68" s="420"/>
    </row>
    <row r="69" spans="1:22" x14ac:dyDescent="0.35">
      <c r="A69">
        <f>'Meine Tipps'!$E$51</f>
        <v>0</v>
      </c>
      <c r="B69">
        <f>'Meine Tipps'!$E$53</f>
        <v>0</v>
      </c>
      <c r="D69">
        <f>D68</f>
        <v>34</v>
      </c>
      <c r="E69">
        <v>2</v>
      </c>
      <c r="G69" s="418" t="s">
        <v>1049</v>
      </c>
      <c r="H69" t="str">
        <f>VLOOKUP($D69,'Gen-Tab'!$B$3:$O$57,3,FALSE)</f>
        <v>E1</v>
      </c>
      <c r="I69" t="str">
        <f>VLOOKUP(J69,'Gen-Tab'!$R$3:$S$26,2,FALSE)</f>
        <v>Belgien</v>
      </c>
      <c r="J69" t="str">
        <f>VLOOKUP($D69,'Gen-Tab'!$B$3:$O$57,10,FALSE)</f>
        <v>BEL</v>
      </c>
      <c r="K69" t="str">
        <f>VLOOKUP($D69,'Gen-Tab'!$B$3:$O$57,14,FALSE)</f>
        <v>E</v>
      </c>
      <c r="L69" t="str">
        <f>VLOOKUP(D69,'Gen-Tab'!$B$3:$E$38,4,FALSE)</f>
        <v>E4-E1</v>
      </c>
      <c r="M69">
        <f>VLOOKUP($D69,'Gruppen-Tabellen'!$B$10:$K$90,8,FALSE)</f>
        <v>0</v>
      </c>
      <c r="N69" s="420">
        <f>VLOOKUP($D69,'Gruppen-Tabellen'!$B$10:$K$90,10,FALSE)</f>
        <v>0</v>
      </c>
      <c r="O69" s="420">
        <f t="shared" ref="O69" si="65">ABS(M68-M69)</f>
        <v>0</v>
      </c>
      <c r="P69" s="420"/>
      <c r="R69" s="420"/>
      <c r="S69" s="420"/>
      <c r="T69" s="420"/>
      <c r="U69" s="420"/>
      <c r="V69" s="420"/>
    </row>
    <row r="70" spans="1:22" x14ac:dyDescent="0.35">
      <c r="A70">
        <f>'Meine Tipps'!$E$51</f>
        <v>0</v>
      </c>
      <c r="B70">
        <f>'Meine Tipps'!$E$53</f>
        <v>0</v>
      </c>
      <c r="D70">
        <v>35</v>
      </c>
      <c r="E70">
        <v>1</v>
      </c>
      <c r="G70" s="418" t="s">
        <v>1049</v>
      </c>
      <c r="H70" t="str">
        <f>VLOOKUP($D70,'Gen-Tab'!$B$3:$O$57,2,FALSE)</f>
        <v>F2</v>
      </c>
      <c r="I70" t="str">
        <f>VLOOKUP(J70,'Gen-Tab'!$R$3:$S$26,2,FALSE)</f>
        <v>Georgien</v>
      </c>
      <c r="J70" t="str">
        <f>VLOOKUP($D70,'Gen-Tab'!$B$3:$O$57,9,FALSE)</f>
        <v>GEO</v>
      </c>
      <c r="K70" t="str">
        <f>VLOOKUP($D70,'Gen-Tab'!$B$3:$O$57,14,FALSE)</f>
        <v>F</v>
      </c>
      <c r="L70" t="str">
        <f>VLOOKUP(D70,'Gen-Tab'!$B$3:$E$38,4,FALSE)</f>
        <v>F2-F3</v>
      </c>
      <c r="M70">
        <f>VLOOKUP($D70,'Gruppen-Tabellen'!$B$10:$K$90,6,FALSE)</f>
        <v>0</v>
      </c>
      <c r="N70" s="420">
        <f>VLOOKUP($D70,'Gruppen-Tabellen'!$B$10:$K$90,10,FALSE)</f>
        <v>0</v>
      </c>
      <c r="O70" s="420">
        <f t="shared" ref="O70" si="66">ABS(M70-M71)</f>
        <v>0</v>
      </c>
      <c r="P70" s="420"/>
      <c r="R70" s="420"/>
      <c r="S70" s="420"/>
      <c r="T70" s="420"/>
      <c r="U70" s="420"/>
      <c r="V70" s="420"/>
    </row>
    <row r="71" spans="1:22" x14ac:dyDescent="0.35">
      <c r="A71">
        <f>'Meine Tipps'!$E$51</f>
        <v>0</v>
      </c>
      <c r="B71">
        <f>'Meine Tipps'!$E$53</f>
        <v>0</v>
      </c>
      <c r="D71">
        <f>D70</f>
        <v>35</v>
      </c>
      <c r="E71">
        <v>2</v>
      </c>
      <c r="G71" s="418" t="s">
        <v>1049</v>
      </c>
      <c r="H71" t="str">
        <f>VLOOKUP($D71,'Gen-Tab'!$B$3:$O$57,3,FALSE)</f>
        <v>F3</v>
      </c>
      <c r="I71" t="str">
        <f>VLOOKUP(J71,'Gen-Tab'!$R$3:$S$26,2,FALSE)</f>
        <v>Portugal</v>
      </c>
      <c r="J71" t="str">
        <f>VLOOKUP($D71,'Gen-Tab'!$B$3:$O$57,10,FALSE)</f>
        <v>POR</v>
      </c>
      <c r="K71" t="str">
        <f>VLOOKUP($D71,'Gen-Tab'!$B$3:$O$57,14,FALSE)</f>
        <v>F</v>
      </c>
      <c r="L71" t="str">
        <f>VLOOKUP(D71,'Gen-Tab'!$B$3:$E$38,4,FALSE)</f>
        <v>F2-F3</v>
      </c>
      <c r="M71">
        <f>VLOOKUP($D71,'Gruppen-Tabellen'!$B$10:$K$90,8,FALSE)</f>
        <v>0</v>
      </c>
      <c r="N71" s="420">
        <f>VLOOKUP($D71,'Gruppen-Tabellen'!$B$10:$K$90,10,FALSE)</f>
        <v>0</v>
      </c>
      <c r="O71" s="420">
        <f t="shared" ref="O71" si="67">ABS(M70-M71)</f>
        <v>0</v>
      </c>
      <c r="P71" s="420"/>
      <c r="R71" s="420"/>
      <c r="S71" s="420"/>
      <c r="T71" s="420"/>
      <c r="U71" s="420"/>
      <c r="V71" s="420"/>
    </row>
    <row r="72" spans="1:22" x14ac:dyDescent="0.35">
      <c r="A72">
        <f>'Meine Tipps'!$E$51</f>
        <v>0</v>
      </c>
      <c r="B72">
        <f>'Meine Tipps'!$E$53</f>
        <v>0</v>
      </c>
      <c r="D72">
        <v>36</v>
      </c>
      <c r="E72">
        <v>1</v>
      </c>
      <c r="G72" s="418" t="s">
        <v>1049</v>
      </c>
      <c r="H72" t="str">
        <f>VLOOKUP($D72,'Gen-Tab'!$B$3:$O$57,2,FALSE)</f>
        <v>F4</v>
      </c>
      <c r="I72" t="str">
        <f>VLOOKUP(J72,'Gen-Tab'!$R$3:$S$26,2,FALSE)</f>
        <v>Tschechien</v>
      </c>
      <c r="J72" t="str">
        <f>VLOOKUP($D72,'Gen-Tab'!$B$3:$O$57,9,FALSE)</f>
        <v>CZE</v>
      </c>
      <c r="K72" t="str">
        <f>VLOOKUP($D72,'Gen-Tab'!$B$3:$O$57,14,FALSE)</f>
        <v>F</v>
      </c>
      <c r="L72" t="str">
        <f>VLOOKUP(D72,'Gen-Tab'!$B$3:$E$38,4,FALSE)</f>
        <v>F4-F1</v>
      </c>
      <c r="M72">
        <f>VLOOKUP($D72,'Gruppen-Tabellen'!$B$10:$K$90,6,FALSE)</f>
        <v>0</v>
      </c>
      <c r="N72" s="420">
        <f>VLOOKUP($D72,'Gruppen-Tabellen'!$B$10:$K$90,10,FALSE)</f>
        <v>0</v>
      </c>
      <c r="O72" s="420">
        <f t="shared" ref="O72" si="68">ABS(M72-M73)</f>
        <v>0</v>
      </c>
      <c r="P72" s="420"/>
      <c r="R72" s="420"/>
      <c r="S72" s="420"/>
      <c r="T72" s="420"/>
      <c r="U72" s="420"/>
      <c r="V72" s="420"/>
    </row>
    <row r="73" spans="1:22" x14ac:dyDescent="0.35">
      <c r="A73">
        <f>'Meine Tipps'!$E$51</f>
        <v>0</v>
      </c>
      <c r="B73">
        <f>'Meine Tipps'!$E$53</f>
        <v>0</v>
      </c>
      <c r="D73">
        <f>D72</f>
        <v>36</v>
      </c>
      <c r="E73">
        <v>2</v>
      </c>
      <c r="G73" s="418" t="s">
        <v>1049</v>
      </c>
      <c r="H73" t="str">
        <f>VLOOKUP($D73,'Gen-Tab'!$B$3:$O$57,3,FALSE)</f>
        <v>F1</v>
      </c>
      <c r="I73" t="str">
        <f>VLOOKUP(J73,'Gen-Tab'!$R$3:$S$26,2,FALSE)</f>
        <v>Türkei</v>
      </c>
      <c r="J73" t="str">
        <f>VLOOKUP($D73,'Gen-Tab'!$B$3:$O$57,10,FALSE)</f>
        <v>TUR</v>
      </c>
      <c r="K73" t="str">
        <f>VLOOKUP($D73,'Gen-Tab'!$B$3:$O$57,14,FALSE)</f>
        <v>F</v>
      </c>
      <c r="L73" t="str">
        <f>VLOOKUP(D73,'Gen-Tab'!$B$3:$E$38,4,FALSE)</f>
        <v>F4-F1</v>
      </c>
      <c r="M73">
        <f>VLOOKUP($D73,'Gruppen-Tabellen'!$B$10:$K$90,8,FALSE)</f>
        <v>0</v>
      </c>
      <c r="N73" s="420">
        <f>VLOOKUP($D73,'Gruppen-Tabellen'!$B$10:$K$90,10,FALSE)</f>
        <v>0</v>
      </c>
      <c r="O73" s="420">
        <f t="shared" ref="O73" si="69">ABS(M72-M73)</f>
        <v>0</v>
      </c>
      <c r="P73" s="420"/>
      <c r="R73" s="420"/>
      <c r="S73" s="420"/>
      <c r="T73" s="420"/>
      <c r="U73" s="420"/>
      <c r="V73" s="420"/>
    </row>
    <row r="74" spans="1:22" x14ac:dyDescent="0.35">
      <c r="A74">
        <f>'Meine Tipps'!$E$51</f>
        <v>0</v>
      </c>
      <c r="B74">
        <f>'Meine Tipps'!$E$53</f>
        <v>0</v>
      </c>
      <c r="D74">
        <v>37</v>
      </c>
      <c r="E74">
        <v>1</v>
      </c>
      <c r="G74" s="418" t="s">
        <v>1050</v>
      </c>
      <c r="H74" t="str">
        <f>VLOOKUP($D74,'Gen-Tab'!$B$3:$O$57,2,FALSE)</f>
        <v>1A</v>
      </c>
      <c r="I74" t="str">
        <f>VLOOKUP(J74,'Gen-Tab'!$R$3:$S$26,2,FALSE)</f>
        <v>Deutschland</v>
      </c>
      <c r="J74" t="str">
        <f>VLOOKUP($D74,'Gen-Tab'!$B$3:$O$57,9,FALSE)</f>
        <v>GER</v>
      </c>
      <c r="L74" t="str">
        <f>VLOOKUP($D74,'Gen-Tab'!$B$3:$O$57,14,FALSE)</f>
        <v>AF1</v>
      </c>
      <c r="M74">
        <f>'Meine Tipps'!AO4</f>
        <v>0</v>
      </c>
      <c r="N74" s="420">
        <f>'Meine Tipps'!AT4</f>
        <v>0</v>
      </c>
      <c r="O74" s="420">
        <f t="shared" ref="O74" si="70">ABS(M74-M75)</f>
        <v>0</v>
      </c>
    </row>
    <row r="75" spans="1:22" x14ac:dyDescent="0.35">
      <c r="A75">
        <f>'Meine Tipps'!$E$51</f>
        <v>0</v>
      </c>
      <c r="B75">
        <f>'Meine Tipps'!$E$53</f>
        <v>0</v>
      </c>
      <c r="D75">
        <f>D74</f>
        <v>37</v>
      </c>
      <c r="E75">
        <v>2</v>
      </c>
      <c r="G75" s="418" t="s">
        <v>1050</v>
      </c>
      <c r="H75" t="str">
        <f>VLOOKUP($D75,'Gen-Tab'!$B$3:$O$57,3,FALSE)</f>
        <v>2C</v>
      </c>
      <c r="I75" t="str">
        <f>VLOOKUP(J75,'Gen-Tab'!$R$3:$S$26,2,FALSE)</f>
        <v>Dänemark</v>
      </c>
      <c r="J75" t="str">
        <f>VLOOKUP($D75,'Gen-Tab'!$B$3:$O$57,10,FALSE)</f>
        <v>DEN</v>
      </c>
      <c r="L75" t="str">
        <f>VLOOKUP($D75,'Gen-Tab'!$B$3:$O$57,14,FALSE)</f>
        <v>AF1</v>
      </c>
      <c r="M75">
        <f>'Meine Tipps'!AQ4</f>
        <v>0</v>
      </c>
      <c r="N75" s="420">
        <f>'Meine Tipps'!AT4</f>
        <v>0</v>
      </c>
      <c r="O75" s="420">
        <f t="shared" ref="O75" si="71">ABS(M74-M75)</f>
        <v>0</v>
      </c>
      <c r="P75" s="420"/>
    </row>
    <row r="76" spans="1:22" x14ac:dyDescent="0.35">
      <c r="A76">
        <f>'Meine Tipps'!$E$51</f>
        <v>0</v>
      </c>
      <c r="B76">
        <f>'Meine Tipps'!$E$53</f>
        <v>0</v>
      </c>
      <c r="D76">
        <v>38</v>
      </c>
      <c r="E76">
        <v>1</v>
      </c>
      <c r="G76" s="418" t="s">
        <v>1050</v>
      </c>
      <c r="H76" t="str">
        <f>VLOOKUP($D76,'Gen-Tab'!$B$3:$O$57,2,FALSE)</f>
        <v>2A</v>
      </c>
      <c r="I76" t="str">
        <f>VLOOKUP(J76,'Gen-Tab'!$R$3:$S$26,2,FALSE)</f>
        <v>Ungarn</v>
      </c>
      <c r="J76" t="str">
        <f>VLOOKUP($D76,'Gen-Tab'!$B$3:$O$57,9,FALSE)</f>
        <v>HUN</v>
      </c>
      <c r="L76" t="str">
        <f>VLOOKUP($D76,'Gen-Tab'!$B$3:$O$57,14,FALSE)</f>
        <v>AF2</v>
      </c>
      <c r="M76">
        <f>'Meine Tipps'!AO6</f>
        <v>0</v>
      </c>
      <c r="N76" s="420">
        <f>'Meine Tipps'!AT6</f>
        <v>0</v>
      </c>
      <c r="O76" s="420">
        <f t="shared" ref="O76" si="72">ABS(M76-M77)</f>
        <v>0</v>
      </c>
      <c r="P76" s="420"/>
    </row>
    <row r="77" spans="1:22" x14ac:dyDescent="0.35">
      <c r="A77">
        <f>'Meine Tipps'!$E$51</f>
        <v>0</v>
      </c>
      <c r="B77">
        <f>'Meine Tipps'!$E$53</f>
        <v>0</v>
      </c>
      <c r="D77">
        <f>D76</f>
        <v>38</v>
      </c>
      <c r="E77">
        <v>2</v>
      </c>
      <c r="G77" s="418" t="s">
        <v>1050</v>
      </c>
      <c r="H77" t="str">
        <f>VLOOKUP($D77,'Gen-Tab'!$B$3:$O$57,3,FALSE)</f>
        <v>2B</v>
      </c>
      <c r="I77" t="str">
        <f>VLOOKUP(J77,'Gen-Tab'!$R$3:$S$26,2,FALSE)</f>
        <v>Albanien</v>
      </c>
      <c r="J77" t="str">
        <f>VLOOKUP($D77,'Gen-Tab'!$B$3:$O$57,10,FALSE)</f>
        <v>ALB</v>
      </c>
      <c r="L77" t="str">
        <f>VLOOKUP($D77,'Gen-Tab'!$B$3:$O$57,14,FALSE)</f>
        <v>AF2</v>
      </c>
      <c r="M77">
        <f>'Meine Tipps'!AQ6</f>
        <v>0</v>
      </c>
      <c r="N77" s="420">
        <f>'Meine Tipps'!AT6</f>
        <v>0</v>
      </c>
      <c r="O77" s="420">
        <f t="shared" ref="O77" si="73">ABS(M76-M77)</f>
        <v>0</v>
      </c>
      <c r="P77" s="420"/>
    </row>
    <row r="78" spans="1:22" x14ac:dyDescent="0.35">
      <c r="A78">
        <f>'Meine Tipps'!$E$51</f>
        <v>0</v>
      </c>
      <c r="B78">
        <f>'Meine Tipps'!$E$53</f>
        <v>0</v>
      </c>
      <c r="D78">
        <v>39</v>
      </c>
      <c r="E78">
        <v>1</v>
      </c>
      <c r="G78" s="418" t="s">
        <v>1050</v>
      </c>
      <c r="H78" t="str">
        <f>VLOOKUP($D78,'Gen-Tab'!$B$3:$O$57,2,FALSE)</f>
        <v>1B</v>
      </c>
      <c r="I78" t="str">
        <f>VLOOKUP(J78,'Gen-Tab'!$R$3:$S$26,2,FALSE)</f>
        <v>Spanien</v>
      </c>
      <c r="J78" t="str">
        <f>VLOOKUP($D78,'Gen-Tab'!$B$3:$O$57,9,FALSE)</f>
        <v>ESP</v>
      </c>
      <c r="L78" t="str">
        <f>VLOOKUP($D78,'Gen-Tab'!$B$3:$O$57,14,FALSE)</f>
        <v>AF3</v>
      </c>
      <c r="M78">
        <f>'Meine Tipps'!AO8</f>
        <v>0</v>
      </c>
      <c r="N78" s="420">
        <f>'Meine Tipps'!AT8</f>
        <v>0</v>
      </c>
      <c r="O78" s="420">
        <f t="shared" ref="O78" si="74">ABS(M78-M79)</f>
        <v>0</v>
      </c>
      <c r="P78" s="420"/>
    </row>
    <row r="79" spans="1:22" x14ac:dyDescent="0.35">
      <c r="A79">
        <f>'Meine Tipps'!$E$51</f>
        <v>0</v>
      </c>
      <c r="B79">
        <f>'Meine Tipps'!$E$53</f>
        <v>0</v>
      </c>
      <c r="D79">
        <f>D78</f>
        <v>39</v>
      </c>
      <c r="E79">
        <v>2</v>
      </c>
      <c r="G79" s="418" t="s">
        <v>1050</v>
      </c>
      <c r="H79" t="str">
        <f>VLOOKUP($D79,'Gen-Tab'!$B$3:$O$57,3,FALSE)</f>
        <v>3A</v>
      </c>
      <c r="I79" t="str">
        <f>VLOOKUP(J79,'Gen-Tab'!$R$3:$S$26,2,FALSE)</f>
        <v>Schottland</v>
      </c>
      <c r="J79" t="str">
        <f>VLOOKUP($D79,'Gen-Tab'!$B$3:$O$57,10,FALSE)</f>
        <v>SCO</v>
      </c>
      <c r="L79" t="str">
        <f>VLOOKUP($D79,'Gen-Tab'!$B$3:$O$57,14,FALSE)</f>
        <v>AF3</v>
      </c>
      <c r="M79">
        <f>'Meine Tipps'!AO9</f>
        <v>0</v>
      </c>
      <c r="N79" s="420">
        <f>'Meine Tipps'!AT8</f>
        <v>0</v>
      </c>
      <c r="O79" s="420">
        <f t="shared" ref="O79" si="75">ABS(M78-M79)</f>
        <v>0</v>
      </c>
      <c r="P79" s="420"/>
    </row>
    <row r="80" spans="1:22" x14ac:dyDescent="0.35">
      <c r="A80">
        <f>'Meine Tipps'!$E$51</f>
        <v>0</v>
      </c>
      <c r="B80">
        <f>'Meine Tipps'!$E$53</f>
        <v>0</v>
      </c>
      <c r="D80">
        <v>40</v>
      </c>
      <c r="E80">
        <v>1</v>
      </c>
      <c r="G80" s="418" t="s">
        <v>1050</v>
      </c>
      <c r="H80" t="str">
        <f>VLOOKUP($D80,'Gen-Tab'!$B$3:$O$57,2,FALSE)</f>
        <v>1C</v>
      </c>
      <c r="I80" t="str">
        <f>VLOOKUP(J80,'Gen-Tab'!$R$3:$S$26,2,FALSE)</f>
        <v>England</v>
      </c>
      <c r="J80" t="str">
        <f>VLOOKUP($D80,'Gen-Tab'!$B$3:$O$57,9,FALSE)</f>
        <v>ENG</v>
      </c>
      <c r="L80" t="str">
        <f>VLOOKUP($D80,'Gen-Tab'!$B$3:$O$57,14,FALSE)</f>
        <v>AF4</v>
      </c>
      <c r="M80">
        <f>'Meine Tipps'!AQ9</f>
        <v>0</v>
      </c>
      <c r="N80" s="420">
        <f>'Meine Tipps'!AT10</f>
        <v>0</v>
      </c>
      <c r="O80" s="420">
        <f t="shared" ref="O80" si="76">ABS(M80-M81)</f>
        <v>0</v>
      </c>
      <c r="P80" s="420"/>
    </row>
    <row r="81" spans="1:16" x14ac:dyDescent="0.35">
      <c r="A81">
        <f>'Meine Tipps'!$E$51</f>
        <v>0</v>
      </c>
      <c r="B81">
        <f>'Meine Tipps'!$E$53</f>
        <v>0</v>
      </c>
      <c r="D81">
        <f>D80</f>
        <v>40</v>
      </c>
      <c r="E81">
        <v>2</v>
      </c>
      <c r="G81" s="418" t="s">
        <v>1050</v>
      </c>
      <c r="H81" t="str">
        <f>VLOOKUP($D81,'Gen-Tab'!$B$3:$O$57,3,FALSE)</f>
        <v>3D</v>
      </c>
      <c r="I81" t="str">
        <f>VLOOKUP(J81,'Gen-Tab'!$R$3:$S$26,2,FALSE)</f>
        <v>Niederlande</v>
      </c>
      <c r="J81" t="str">
        <f>VLOOKUP($D81,'Gen-Tab'!$B$3:$O$57,10,FALSE)</f>
        <v>NED</v>
      </c>
      <c r="L81" t="str">
        <f>VLOOKUP($D81,'Gen-Tab'!$B$3:$O$57,14,FALSE)</f>
        <v>AF4</v>
      </c>
      <c r="M81">
        <f>'Meine Tipps'!AO11</f>
        <v>0</v>
      </c>
      <c r="N81" s="420">
        <f>'Meine Tipps'!AT10</f>
        <v>0</v>
      </c>
      <c r="O81" s="420">
        <f t="shared" ref="O81" si="77">ABS(M80-M81)</f>
        <v>0</v>
      </c>
      <c r="P81" s="420"/>
    </row>
    <row r="82" spans="1:16" x14ac:dyDescent="0.35">
      <c r="A82">
        <f>'Meine Tipps'!$E$51</f>
        <v>0</v>
      </c>
      <c r="B82">
        <f>'Meine Tipps'!$E$53</f>
        <v>0</v>
      </c>
      <c r="D82">
        <v>41</v>
      </c>
      <c r="E82">
        <v>1</v>
      </c>
      <c r="G82" s="418" t="s">
        <v>1050</v>
      </c>
      <c r="H82" t="str">
        <f>VLOOKUP($D82,'Gen-Tab'!$B$3:$O$57,2,FALSE)</f>
        <v>1F</v>
      </c>
      <c r="I82" t="str">
        <f>VLOOKUP(J82,'Gen-Tab'!$R$3:$S$26,2,FALSE)</f>
        <v>Portugal</v>
      </c>
      <c r="J82" t="str">
        <f>VLOOKUP($D82,'Gen-Tab'!$B$3:$O$57,9,FALSE)</f>
        <v>POR</v>
      </c>
      <c r="L82" t="str">
        <f>VLOOKUP($D82,'Gen-Tab'!$B$3:$O$57,14,FALSE)</f>
        <v>AF5</v>
      </c>
      <c r="M82">
        <f>'Meine Tipps'!AQ11</f>
        <v>0</v>
      </c>
      <c r="N82" s="420">
        <f>'Meine Tipps'!AT12</f>
        <v>0</v>
      </c>
      <c r="O82" s="420">
        <f t="shared" ref="O82" si="78">ABS(M82-M83)</f>
        <v>0</v>
      </c>
      <c r="P82" s="420"/>
    </row>
    <row r="83" spans="1:16" x14ac:dyDescent="0.35">
      <c r="A83">
        <f>'Meine Tipps'!$E$51</f>
        <v>0</v>
      </c>
      <c r="B83">
        <f>'Meine Tipps'!$E$53</f>
        <v>0</v>
      </c>
      <c r="D83">
        <f>D82</f>
        <v>41</v>
      </c>
      <c r="E83">
        <v>2</v>
      </c>
      <c r="G83" s="418" t="s">
        <v>1050</v>
      </c>
      <c r="H83" t="str">
        <f>VLOOKUP($D83,'Gen-Tab'!$B$3:$O$57,3,FALSE)</f>
        <v>3C</v>
      </c>
      <c r="I83" t="str">
        <f>VLOOKUP(J83,'Gen-Tab'!$R$3:$S$26,2,FALSE)</f>
        <v>Slowenien</v>
      </c>
      <c r="J83" t="str">
        <f>VLOOKUP($D83,'Gen-Tab'!$B$3:$O$57,10,FALSE)</f>
        <v>SVN</v>
      </c>
      <c r="L83" t="str">
        <f>VLOOKUP($D83,'Gen-Tab'!$B$3:$O$57,14,FALSE)</f>
        <v>AF5</v>
      </c>
      <c r="M83">
        <f>'Meine Tipps'!AO13</f>
        <v>0</v>
      </c>
      <c r="N83" s="420">
        <f>'Meine Tipps'!AT12</f>
        <v>0</v>
      </c>
      <c r="O83" s="420">
        <f t="shared" ref="O83" si="79">ABS(M82-M83)</f>
        <v>0</v>
      </c>
      <c r="P83" s="420"/>
    </row>
    <row r="84" spans="1:16" x14ac:dyDescent="0.35">
      <c r="A84">
        <f>'Meine Tipps'!$E$51</f>
        <v>0</v>
      </c>
      <c r="B84">
        <f>'Meine Tipps'!$E$53</f>
        <v>0</v>
      </c>
      <c r="D84">
        <v>42</v>
      </c>
      <c r="E84">
        <v>1</v>
      </c>
      <c r="G84" s="418" t="s">
        <v>1050</v>
      </c>
      <c r="H84" t="str">
        <f>VLOOKUP($D84,'Gen-Tab'!$B$3:$O$57,2,FALSE)</f>
        <v>2D</v>
      </c>
      <c r="I84" t="str">
        <f>VLOOKUP(J84,'Gen-Tab'!$R$3:$S$26,2,FALSE)</f>
        <v>Österreich</v>
      </c>
      <c r="J84" t="str">
        <f>VLOOKUP($D84,'Gen-Tab'!$B$3:$O$57,9,FALSE)</f>
        <v>AUT</v>
      </c>
      <c r="L84" t="str">
        <f>VLOOKUP($D84,'Gen-Tab'!$B$3:$O$57,14,FALSE)</f>
        <v>AF6</v>
      </c>
      <c r="M84">
        <f>'Meine Tipps'!AO14</f>
        <v>0</v>
      </c>
      <c r="N84" s="420">
        <f>'Meine Tipps'!AT14</f>
        <v>0</v>
      </c>
      <c r="O84" s="420">
        <f t="shared" ref="O84" si="80">ABS(M84-M85)</f>
        <v>0</v>
      </c>
      <c r="P84" s="420"/>
    </row>
    <row r="85" spans="1:16" x14ac:dyDescent="0.35">
      <c r="A85">
        <f>'Meine Tipps'!$E$51</f>
        <v>0</v>
      </c>
      <c r="B85">
        <f>'Meine Tipps'!$E$53</f>
        <v>0</v>
      </c>
      <c r="D85">
        <f>D84</f>
        <v>42</v>
      </c>
      <c r="E85">
        <v>2</v>
      </c>
      <c r="G85" s="418" t="s">
        <v>1050</v>
      </c>
      <c r="H85" t="str">
        <f>VLOOKUP($D85,'Gen-Tab'!$B$3:$O$57,3,FALSE)</f>
        <v>2E</v>
      </c>
      <c r="I85" t="str">
        <f>VLOOKUP(J85,'Gen-Tab'!$R$3:$S$26,2,FALSE)</f>
        <v>Rumänien</v>
      </c>
      <c r="J85" t="str">
        <f>VLOOKUP($D85,'Gen-Tab'!$B$3:$O$57,10,FALSE)</f>
        <v>ROU</v>
      </c>
      <c r="L85" t="str">
        <f>VLOOKUP($D85,'Gen-Tab'!$B$3:$O$57,14,FALSE)</f>
        <v>AF6</v>
      </c>
      <c r="M85">
        <f>'Meine Tipps'!AQ14</f>
        <v>0</v>
      </c>
      <c r="N85" s="420">
        <f>'Meine Tipps'!AT14</f>
        <v>0</v>
      </c>
      <c r="O85" s="420">
        <f t="shared" ref="O85" si="81">ABS(M84-M85)</f>
        <v>0</v>
      </c>
      <c r="P85" s="420"/>
    </row>
    <row r="86" spans="1:16" x14ac:dyDescent="0.35">
      <c r="A86">
        <f>'Meine Tipps'!$E$51</f>
        <v>0</v>
      </c>
      <c r="B86">
        <f>'Meine Tipps'!$E$53</f>
        <v>0</v>
      </c>
      <c r="D86">
        <v>43</v>
      </c>
      <c r="E86">
        <v>1</v>
      </c>
      <c r="G86" s="418" t="s">
        <v>1050</v>
      </c>
      <c r="H86" t="str">
        <f>VLOOKUP($D86,'Gen-Tab'!$B$3:$O$57,2,FALSE)</f>
        <v>1E</v>
      </c>
      <c r="I86" t="str">
        <f>VLOOKUP(J86,'Gen-Tab'!$R$3:$S$26,2,FALSE)</f>
        <v>Belgien</v>
      </c>
      <c r="J86" t="str">
        <f>VLOOKUP($D86,'Gen-Tab'!$B$3:$O$57,9,FALSE)</f>
        <v>BEL</v>
      </c>
      <c r="L86" t="str">
        <f>VLOOKUP($D86,'Gen-Tab'!$B$3:$O$57,14,FALSE)</f>
        <v>AF7</v>
      </c>
      <c r="M86">
        <f>'Meine Tipps'!AO16</f>
        <v>0</v>
      </c>
      <c r="N86" s="420">
        <f>'Meine Tipps'!AT16</f>
        <v>0</v>
      </c>
      <c r="O86" s="420">
        <f t="shared" ref="O86" si="82">ABS(M86-M87)</f>
        <v>0</v>
      </c>
      <c r="P86" s="420"/>
    </row>
    <row r="87" spans="1:16" x14ac:dyDescent="0.35">
      <c r="A87">
        <f>'Meine Tipps'!$E$51</f>
        <v>0</v>
      </c>
      <c r="B87">
        <f>'Meine Tipps'!$E$53</f>
        <v>0</v>
      </c>
      <c r="D87">
        <f>D86</f>
        <v>43</v>
      </c>
      <c r="E87">
        <v>2</v>
      </c>
      <c r="G87" s="418" t="s">
        <v>1050</v>
      </c>
      <c r="H87" t="str">
        <f>VLOOKUP($D87,'Gen-Tab'!$B$3:$O$57,3,FALSE)</f>
        <v>3B</v>
      </c>
      <c r="I87" t="str">
        <f>VLOOKUP(J87,'Gen-Tab'!$R$3:$S$26,2,FALSE)</f>
        <v>Kroatien</v>
      </c>
      <c r="J87" t="str">
        <f>VLOOKUP($D87,'Gen-Tab'!$B$3:$O$57,10,FALSE)</f>
        <v>CRO</v>
      </c>
      <c r="L87" t="str">
        <f>VLOOKUP($D87,'Gen-Tab'!$B$3:$O$57,14,FALSE)</f>
        <v>AF7</v>
      </c>
      <c r="M87">
        <f>'Meine Tipps'!AQ16</f>
        <v>0</v>
      </c>
      <c r="N87" s="420">
        <f>'Meine Tipps'!AT16</f>
        <v>0</v>
      </c>
      <c r="O87" s="420">
        <f t="shared" ref="O87" si="83">ABS(M86-M87)</f>
        <v>0</v>
      </c>
      <c r="P87" s="420"/>
    </row>
    <row r="88" spans="1:16" x14ac:dyDescent="0.35">
      <c r="A88">
        <f>'Meine Tipps'!$E$51</f>
        <v>0</v>
      </c>
      <c r="B88">
        <f>'Meine Tipps'!$E$53</f>
        <v>0</v>
      </c>
      <c r="D88">
        <v>44</v>
      </c>
      <c r="E88">
        <v>1</v>
      </c>
      <c r="G88" s="418" t="s">
        <v>1050</v>
      </c>
      <c r="H88" t="str">
        <f>VLOOKUP($D88,'Gen-Tab'!$B$3:$O$57,2,FALSE)</f>
        <v>1D</v>
      </c>
      <c r="I88" t="str">
        <f>VLOOKUP(J88,'Gen-Tab'!$R$3:$S$26,2,FALSE)</f>
        <v>Frankreich</v>
      </c>
      <c r="J88" t="str">
        <f>VLOOKUP($D88,'Gen-Tab'!$B$3:$O$57,9,FALSE)</f>
        <v>FRA</v>
      </c>
      <c r="L88" t="str">
        <f>VLOOKUP($D88,'Gen-Tab'!$B$3:$O$57,14,FALSE)</f>
        <v>AF8</v>
      </c>
      <c r="M88">
        <f>'Meine Tipps'!AO18</f>
        <v>0</v>
      </c>
      <c r="N88" s="420">
        <f>'Meine Tipps'!AT18</f>
        <v>0</v>
      </c>
      <c r="O88" s="420">
        <f t="shared" ref="O88" si="84">ABS(M88-M89)</f>
        <v>0</v>
      </c>
      <c r="P88" s="420"/>
    </row>
    <row r="89" spans="1:16" x14ac:dyDescent="0.35">
      <c r="A89">
        <f>'Meine Tipps'!$E$51</f>
        <v>0</v>
      </c>
      <c r="B89">
        <f>'Meine Tipps'!$E$53</f>
        <v>0</v>
      </c>
      <c r="D89">
        <f>D88</f>
        <v>44</v>
      </c>
      <c r="E89">
        <v>2</v>
      </c>
      <c r="G89" s="418" t="s">
        <v>1050</v>
      </c>
      <c r="H89" t="str">
        <f>VLOOKUP($D89,'Gen-Tab'!$B$3:$O$57,3,FALSE)</f>
        <v>2F</v>
      </c>
      <c r="I89" t="str">
        <f>VLOOKUP(J89,'Gen-Tab'!$R$3:$S$26,2,FALSE)</f>
        <v>Türkei</v>
      </c>
      <c r="J89" t="str">
        <f>VLOOKUP($D89,'Gen-Tab'!$B$3:$O$57,10,FALSE)</f>
        <v>TUR</v>
      </c>
      <c r="L89" t="str">
        <f>VLOOKUP($D89,'Gen-Tab'!$B$3:$O$57,14,FALSE)</f>
        <v>AF8</v>
      </c>
      <c r="M89">
        <f>'Meine Tipps'!AQ18</f>
        <v>0</v>
      </c>
      <c r="N89" s="420">
        <f>'Meine Tipps'!AT18</f>
        <v>0</v>
      </c>
      <c r="O89" s="420">
        <f t="shared" ref="O89" si="85">ABS(M88-M89)</f>
        <v>0</v>
      </c>
      <c r="P89" s="420"/>
    </row>
    <row r="90" spans="1:16" x14ac:dyDescent="0.35">
      <c r="A90">
        <f>'Meine Tipps'!$E$51</f>
        <v>0</v>
      </c>
      <c r="B90">
        <f>'Meine Tipps'!$E$53</f>
        <v>0</v>
      </c>
      <c r="D90">
        <v>45</v>
      </c>
      <c r="E90">
        <v>1</v>
      </c>
      <c r="G90" s="418" t="s">
        <v>1051</v>
      </c>
      <c r="H90" t="str">
        <f>VLOOKUP($D90,'Gen-Tab'!$B$3:$O$57,2,FALSE)</f>
        <v>1AF3</v>
      </c>
      <c r="I90" t="e">
        <f>VLOOKUP(J90,'Gen-Tab'!$R$3:$S$26,2,FALSE)</f>
        <v>#N/A</v>
      </c>
      <c r="J90" t="str">
        <f>VLOOKUP($D90,'Gen-Tab'!$B$3:$O$57,9,FALSE)</f>
        <v/>
      </c>
      <c r="L90" t="str">
        <f>VLOOKUP($D90,'Gen-Tab'!$B$3:$O$57,14,FALSE)</f>
        <v>VF1</v>
      </c>
      <c r="M90">
        <f>'Meine Tipps'!AO25</f>
        <v>0</v>
      </c>
      <c r="N90" s="420">
        <f>'Meine Tipps'!AT25</f>
        <v>0</v>
      </c>
      <c r="O90" s="420">
        <f t="shared" ref="O90" si="86">ABS(M90-M91)</f>
        <v>0</v>
      </c>
      <c r="P90" s="420"/>
    </row>
    <row r="91" spans="1:16" x14ac:dyDescent="0.35">
      <c r="A91">
        <f>'Meine Tipps'!$E$51</f>
        <v>0</v>
      </c>
      <c r="B91">
        <f>'Meine Tipps'!$E$53</f>
        <v>0</v>
      </c>
      <c r="D91">
        <f>D90</f>
        <v>45</v>
      </c>
      <c r="E91">
        <v>2</v>
      </c>
      <c r="G91" s="418" t="s">
        <v>1051</v>
      </c>
      <c r="H91" t="str">
        <f>VLOOKUP($D91,'Gen-Tab'!$B$3:$O$57,3,FALSE)</f>
        <v>1AF1</v>
      </c>
      <c r="I91" t="e">
        <f>VLOOKUP(J91,'Gen-Tab'!$R$3:$S$26,2,FALSE)</f>
        <v>#N/A</v>
      </c>
      <c r="J91" t="str">
        <f>VLOOKUP($D91,'Gen-Tab'!$B$3:$O$57,10,FALSE)</f>
        <v/>
      </c>
      <c r="L91" t="str">
        <f>VLOOKUP($D91,'Gen-Tab'!$B$3:$O$57,14,FALSE)</f>
        <v>VF1</v>
      </c>
      <c r="M91">
        <f>'Meine Tipps'!AQ25</f>
        <v>0</v>
      </c>
      <c r="N91" s="420">
        <f>'Meine Tipps'!AT25</f>
        <v>0</v>
      </c>
      <c r="O91" s="420">
        <f t="shared" ref="O91" si="87">ABS(M90-M91)</f>
        <v>0</v>
      </c>
      <c r="P91" s="420"/>
    </row>
    <row r="92" spans="1:16" x14ac:dyDescent="0.35">
      <c r="A92">
        <f>'Meine Tipps'!$E$51</f>
        <v>0</v>
      </c>
      <c r="B92">
        <f>'Meine Tipps'!$E$53</f>
        <v>0</v>
      </c>
      <c r="D92">
        <v>46</v>
      </c>
      <c r="E92">
        <v>1</v>
      </c>
      <c r="G92" s="418" t="s">
        <v>1051</v>
      </c>
      <c r="H92" t="str">
        <f>VLOOKUP($D92,'Gen-Tab'!$B$3:$O$57,2,FALSE)</f>
        <v>1AF5</v>
      </c>
      <c r="I92" t="e">
        <f>VLOOKUP(J92,'Gen-Tab'!$R$3:$S$26,2,FALSE)</f>
        <v>#N/A</v>
      </c>
      <c r="J92" t="str">
        <f>VLOOKUP($D92,'Gen-Tab'!$B$3:$O$57,9,FALSE)</f>
        <v/>
      </c>
      <c r="L92" t="str">
        <f>VLOOKUP($D92,'Gen-Tab'!$B$3:$O$57,14,FALSE)</f>
        <v>VF2</v>
      </c>
      <c r="M92">
        <f>'Meine Tipps'!AO27</f>
        <v>0</v>
      </c>
      <c r="N92" s="420">
        <f>'Meine Tipps'!AT27</f>
        <v>0</v>
      </c>
      <c r="O92" s="420">
        <f t="shared" ref="O92" si="88">ABS(M92-M93)</f>
        <v>0</v>
      </c>
      <c r="P92" s="420"/>
    </row>
    <row r="93" spans="1:16" x14ac:dyDescent="0.35">
      <c r="A93">
        <f>'Meine Tipps'!$E$51</f>
        <v>0</v>
      </c>
      <c r="B93">
        <f>'Meine Tipps'!$E$53</f>
        <v>0</v>
      </c>
      <c r="D93">
        <f>D92</f>
        <v>46</v>
      </c>
      <c r="E93">
        <v>2</v>
      </c>
      <c r="G93" s="418" t="s">
        <v>1051</v>
      </c>
      <c r="H93" t="str">
        <f>VLOOKUP($D93,'Gen-Tab'!$B$3:$O$57,3,FALSE)</f>
        <v>1AF6</v>
      </c>
      <c r="I93" t="e">
        <f>VLOOKUP(J93,'Gen-Tab'!$R$3:$S$26,2,FALSE)</f>
        <v>#N/A</v>
      </c>
      <c r="J93" t="str">
        <f>VLOOKUP($D93,'Gen-Tab'!$B$3:$O$57,10,FALSE)</f>
        <v/>
      </c>
      <c r="L93" t="str">
        <f>VLOOKUP($D93,'Gen-Tab'!$B$3:$O$57,14,FALSE)</f>
        <v>VF2</v>
      </c>
      <c r="M93">
        <f>'Meine Tipps'!AQ27</f>
        <v>0</v>
      </c>
      <c r="N93" s="420">
        <f>'Meine Tipps'!AT27</f>
        <v>0</v>
      </c>
      <c r="O93" s="420">
        <f t="shared" ref="O93" si="89">ABS(M92-M93)</f>
        <v>0</v>
      </c>
      <c r="P93" s="420"/>
    </row>
    <row r="94" spans="1:16" x14ac:dyDescent="0.35">
      <c r="A94">
        <f>'Meine Tipps'!$E$51</f>
        <v>0</v>
      </c>
      <c r="B94">
        <f>'Meine Tipps'!$E$53</f>
        <v>0</v>
      </c>
      <c r="D94">
        <v>47</v>
      </c>
      <c r="E94">
        <v>1</v>
      </c>
      <c r="G94" s="418" t="s">
        <v>1051</v>
      </c>
      <c r="H94" t="str">
        <f>VLOOKUP($D94,'Gen-Tab'!$B$3:$O$57,2,FALSE)</f>
        <v>1AF7</v>
      </c>
      <c r="I94" t="e">
        <f>VLOOKUP(J94,'Gen-Tab'!$R$3:$S$26,2,FALSE)</f>
        <v>#N/A</v>
      </c>
      <c r="J94" t="str">
        <f>VLOOKUP($D94,'Gen-Tab'!$B$3:$O$57,9,FALSE)</f>
        <v/>
      </c>
      <c r="L94" t="str">
        <f>VLOOKUP($D94,'Gen-Tab'!$B$3:$O$57,14,FALSE)</f>
        <v>VF3</v>
      </c>
      <c r="M94">
        <f>'Meine Tipps'!AO29</f>
        <v>0</v>
      </c>
      <c r="N94" s="420">
        <f>'Meine Tipps'!AT29</f>
        <v>0</v>
      </c>
      <c r="O94" s="420">
        <f t="shared" ref="O94" si="90">ABS(M94-M95)</f>
        <v>0</v>
      </c>
      <c r="P94" s="420"/>
    </row>
    <row r="95" spans="1:16" x14ac:dyDescent="0.35">
      <c r="A95">
        <f>'Meine Tipps'!$E$51</f>
        <v>0</v>
      </c>
      <c r="B95">
        <f>'Meine Tipps'!$E$53</f>
        <v>0</v>
      </c>
      <c r="D95">
        <f>D94</f>
        <v>47</v>
      </c>
      <c r="E95">
        <v>2</v>
      </c>
      <c r="G95" s="418" t="s">
        <v>1051</v>
      </c>
      <c r="H95" t="str">
        <f>VLOOKUP($D95,'Gen-Tab'!$B$3:$O$57,3,FALSE)</f>
        <v>1AF8</v>
      </c>
      <c r="I95" t="e">
        <f>VLOOKUP(J95,'Gen-Tab'!$R$3:$S$26,2,FALSE)</f>
        <v>#N/A</v>
      </c>
      <c r="J95" t="str">
        <f>VLOOKUP($D95,'Gen-Tab'!$B$3:$O$57,10,FALSE)</f>
        <v/>
      </c>
      <c r="L95" t="str">
        <f>VLOOKUP($D95,'Gen-Tab'!$B$3:$O$57,14,FALSE)</f>
        <v>VF3</v>
      </c>
      <c r="M95">
        <f>'Meine Tipps'!AQ29</f>
        <v>0</v>
      </c>
      <c r="N95" s="420">
        <f>'Meine Tipps'!AT29</f>
        <v>0</v>
      </c>
      <c r="O95" s="420">
        <f t="shared" ref="O95" si="91">ABS(M94-M95)</f>
        <v>0</v>
      </c>
      <c r="P95" s="420"/>
    </row>
    <row r="96" spans="1:16" x14ac:dyDescent="0.35">
      <c r="A96">
        <f>'Meine Tipps'!$E$51</f>
        <v>0</v>
      </c>
      <c r="B96">
        <f>'Meine Tipps'!$E$53</f>
        <v>0</v>
      </c>
      <c r="D96">
        <v>48</v>
      </c>
      <c r="E96">
        <v>1</v>
      </c>
      <c r="G96" s="418" t="s">
        <v>1051</v>
      </c>
      <c r="H96" t="str">
        <f>VLOOKUP($D96,'Gen-Tab'!$B$3:$O$57,2,FALSE)</f>
        <v>1AF4</v>
      </c>
      <c r="I96" t="e">
        <f>VLOOKUP(J96,'Gen-Tab'!$R$3:$S$26,2,FALSE)</f>
        <v>#N/A</v>
      </c>
      <c r="J96" t="str">
        <f>VLOOKUP($D96,'Gen-Tab'!$B$3:$O$57,9,FALSE)</f>
        <v/>
      </c>
      <c r="L96" t="str">
        <f>VLOOKUP($D96,'Gen-Tab'!$B$3:$O$57,14,FALSE)</f>
        <v>VF4</v>
      </c>
      <c r="M96">
        <f>'Meine Tipps'!AO31</f>
        <v>0</v>
      </c>
      <c r="N96" s="420">
        <f>'Meine Tipps'!AT31</f>
        <v>0</v>
      </c>
      <c r="O96" s="420">
        <f t="shared" ref="O96" si="92">ABS(M96-M97)</f>
        <v>0</v>
      </c>
      <c r="P96" s="420"/>
    </row>
    <row r="97" spans="1:16" x14ac:dyDescent="0.35">
      <c r="A97">
        <f>'Meine Tipps'!$E$51</f>
        <v>0</v>
      </c>
      <c r="B97">
        <f>'Meine Tipps'!$E$53</f>
        <v>0</v>
      </c>
      <c r="D97">
        <f>D96</f>
        <v>48</v>
      </c>
      <c r="E97">
        <v>2</v>
      </c>
      <c r="G97" s="418" t="s">
        <v>1051</v>
      </c>
      <c r="H97" t="str">
        <f>VLOOKUP($D97,'Gen-Tab'!$B$3:$O$57,3,FALSE)</f>
        <v>1AF2</v>
      </c>
      <c r="I97" t="e">
        <f>VLOOKUP(J97,'Gen-Tab'!$R$3:$S$26,2,FALSE)</f>
        <v>#N/A</v>
      </c>
      <c r="J97" t="str">
        <f>VLOOKUP($D97,'Gen-Tab'!$B$3:$O$57,10,FALSE)</f>
        <v/>
      </c>
      <c r="L97" t="str">
        <f>VLOOKUP($D97,'Gen-Tab'!$B$3:$O$57,14,FALSE)</f>
        <v>VF4</v>
      </c>
      <c r="M97">
        <f>'Meine Tipps'!AQ31</f>
        <v>0</v>
      </c>
      <c r="N97" s="420">
        <f>'Meine Tipps'!AT31</f>
        <v>0</v>
      </c>
      <c r="O97" s="420">
        <f t="shared" ref="O97" si="93">ABS(M96-M97)</f>
        <v>0</v>
      </c>
      <c r="P97" s="420"/>
    </row>
    <row r="98" spans="1:16" x14ac:dyDescent="0.35">
      <c r="A98">
        <f>'Meine Tipps'!$E$51</f>
        <v>0</v>
      </c>
      <c r="B98">
        <f>'Meine Tipps'!$E$53</f>
        <v>0</v>
      </c>
      <c r="D98">
        <v>49</v>
      </c>
      <c r="E98">
        <v>1</v>
      </c>
      <c r="G98" s="418" t="s">
        <v>1052</v>
      </c>
      <c r="H98" t="str">
        <f>VLOOKUP($D98,'Gen-Tab'!$B$3:$O$57,2,FALSE)</f>
        <v>1VF1</v>
      </c>
      <c r="I98" t="e">
        <f>VLOOKUP(J98,'Gen-Tab'!$R$3:$S$26,2,FALSE)</f>
        <v>#N/A</v>
      </c>
      <c r="J98" t="str">
        <f>VLOOKUP($D98,'Gen-Tab'!$B$3:$O$57,9,FALSE)</f>
        <v/>
      </c>
      <c r="L98" t="str">
        <f>VLOOKUP($D98,'Gen-Tab'!$B$3:$O$57,14,FALSE)</f>
        <v>HF1</v>
      </c>
      <c r="M98">
        <f>'Meine Tipps'!AO38</f>
        <v>0</v>
      </c>
      <c r="N98" s="420">
        <f>'Meine Tipps'!AT38</f>
        <v>0</v>
      </c>
      <c r="O98" s="420">
        <f t="shared" ref="O98" si="94">ABS(M98-M99)</f>
        <v>0</v>
      </c>
      <c r="P98" s="420"/>
    </row>
    <row r="99" spans="1:16" x14ac:dyDescent="0.35">
      <c r="A99">
        <f>'Meine Tipps'!$E$51</f>
        <v>0</v>
      </c>
      <c r="B99">
        <f>'Meine Tipps'!$E$53</f>
        <v>0</v>
      </c>
      <c r="D99">
        <f>D98</f>
        <v>49</v>
      </c>
      <c r="E99">
        <v>2</v>
      </c>
      <c r="G99" s="418" t="s">
        <v>1052</v>
      </c>
      <c r="H99" t="str">
        <f>VLOOKUP($D99,'Gen-Tab'!$B$3:$O$57,3,FALSE)</f>
        <v>1VF2</v>
      </c>
      <c r="I99" t="e">
        <f>VLOOKUP(J99,'Gen-Tab'!$R$3:$S$26,2,FALSE)</f>
        <v>#N/A</v>
      </c>
      <c r="J99" t="str">
        <f>VLOOKUP($D99,'Gen-Tab'!$B$3:$O$57,10,FALSE)</f>
        <v/>
      </c>
      <c r="L99" t="str">
        <f>VLOOKUP($D99,'Gen-Tab'!$B$3:$O$57,14,FALSE)</f>
        <v>HF1</v>
      </c>
      <c r="M99">
        <f>'Meine Tipps'!AQ38</f>
        <v>0</v>
      </c>
      <c r="N99" s="420">
        <f>'Meine Tipps'!AT38</f>
        <v>0</v>
      </c>
      <c r="O99" s="420">
        <f t="shared" ref="O99" si="95">ABS(M98-M99)</f>
        <v>0</v>
      </c>
      <c r="P99" s="420"/>
    </row>
    <row r="100" spans="1:16" x14ac:dyDescent="0.35">
      <c r="A100">
        <f>'Meine Tipps'!$E$51</f>
        <v>0</v>
      </c>
      <c r="B100">
        <f>'Meine Tipps'!$E$53</f>
        <v>0</v>
      </c>
      <c r="D100">
        <v>50</v>
      </c>
      <c r="E100">
        <v>1</v>
      </c>
      <c r="G100" s="418" t="s">
        <v>1052</v>
      </c>
      <c r="H100" t="str">
        <f>VLOOKUP($D100,'Gen-Tab'!$B$3:$O$57,2,FALSE)</f>
        <v>1VF3</v>
      </c>
      <c r="I100" t="e">
        <f>VLOOKUP(J100,'Gen-Tab'!$R$3:$S$26,2,FALSE)</f>
        <v>#N/A</v>
      </c>
      <c r="J100" t="str">
        <f>VLOOKUP($D100,'Gen-Tab'!$B$3:$O$57,9,FALSE)</f>
        <v/>
      </c>
      <c r="L100" t="str">
        <f>VLOOKUP($D100,'Gen-Tab'!$B$3:$O$57,14,FALSE)</f>
        <v>HF2</v>
      </c>
      <c r="M100">
        <f>'Meine Tipps'!AO40</f>
        <v>0</v>
      </c>
      <c r="N100" s="420">
        <f>'Meine Tipps'!AT40</f>
        <v>0</v>
      </c>
      <c r="O100" s="420">
        <f t="shared" ref="O100" si="96">ABS(M100-M101)</f>
        <v>0</v>
      </c>
      <c r="P100" s="420"/>
    </row>
    <row r="101" spans="1:16" x14ac:dyDescent="0.35">
      <c r="A101">
        <f>'Meine Tipps'!$E$51</f>
        <v>0</v>
      </c>
      <c r="B101">
        <f>'Meine Tipps'!$E$53</f>
        <v>0</v>
      </c>
      <c r="D101">
        <f>D100</f>
        <v>50</v>
      </c>
      <c r="E101">
        <v>2</v>
      </c>
      <c r="G101" s="418" t="s">
        <v>1052</v>
      </c>
      <c r="H101" t="str">
        <f>VLOOKUP($D101,'Gen-Tab'!$B$3:$O$57,3,FALSE)</f>
        <v>1VF4</v>
      </c>
      <c r="I101" t="e">
        <f>VLOOKUP(J101,'Gen-Tab'!$R$3:$S$26,2,FALSE)</f>
        <v>#N/A</v>
      </c>
      <c r="J101" t="str">
        <f>VLOOKUP($D101,'Gen-Tab'!$B$3:$O$57,10,FALSE)</f>
        <v/>
      </c>
      <c r="L101" t="str">
        <f>VLOOKUP($D101,'Gen-Tab'!$B$3:$O$57,14,FALSE)</f>
        <v>HF2</v>
      </c>
      <c r="M101">
        <f>'Meine Tipps'!AQ40</f>
        <v>0</v>
      </c>
      <c r="N101" s="420">
        <f>'Meine Tipps'!AT40</f>
        <v>0</v>
      </c>
      <c r="O101" s="420">
        <f t="shared" ref="O101" si="97">ABS(M100-M101)</f>
        <v>0</v>
      </c>
      <c r="P101" s="420"/>
    </row>
    <row r="102" spans="1:16" x14ac:dyDescent="0.35">
      <c r="A102">
        <f>'Meine Tipps'!$E$51</f>
        <v>0</v>
      </c>
      <c r="B102">
        <f>'Meine Tipps'!$E$53</f>
        <v>0</v>
      </c>
      <c r="D102">
        <v>51</v>
      </c>
      <c r="E102">
        <v>1</v>
      </c>
      <c r="G102" s="418" t="s">
        <v>59</v>
      </c>
      <c r="H102" t="str">
        <f>VLOOKUP($D102,'Gen-Tab'!$B$3:$O$57,2,FALSE)</f>
        <v>1HF1</v>
      </c>
      <c r="I102" t="e">
        <f>VLOOKUP(J102,'Gen-Tab'!$R$3:$S$26,2,FALSE)</f>
        <v>#N/A</v>
      </c>
      <c r="J102" t="str">
        <f>VLOOKUP($D102,'Gen-Tab'!$B$3:$O$57,9,FALSE)</f>
        <v/>
      </c>
      <c r="L102" t="str">
        <f>VLOOKUP($D102,'Gen-Tab'!$B$3:$O$57,14,FALSE)</f>
        <v>Finale</v>
      </c>
      <c r="M102">
        <f>'Meine Tipps'!AO47</f>
        <v>0</v>
      </c>
      <c r="N102" s="420">
        <f>'Meine Tipps'!AT47</f>
        <v>0</v>
      </c>
      <c r="O102" s="420">
        <f t="shared" ref="O102" si="98">ABS(M102-M103)</f>
        <v>0</v>
      </c>
      <c r="P102" s="420"/>
    </row>
    <row r="103" spans="1:16" x14ac:dyDescent="0.35">
      <c r="A103">
        <f>'Meine Tipps'!$E$51</f>
        <v>0</v>
      </c>
      <c r="B103">
        <f>'Meine Tipps'!$E$53</f>
        <v>0</v>
      </c>
      <c r="D103">
        <f>D102</f>
        <v>51</v>
      </c>
      <c r="E103">
        <v>2</v>
      </c>
      <c r="G103" s="418" t="s">
        <v>59</v>
      </c>
      <c r="H103" t="str">
        <f>VLOOKUP($D103,'Gen-Tab'!$B$3:$O$57,3,FALSE)</f>
        <v>1HF2</v>
      </c>
      <c r="I103" t="e">
        <f>VLOOKUP(J103,'Gen-Tab'!$R$3:$S$26,2,FALSE)</f>
        <v>#N/A</v>
      </c>
      <c r="J103" t="str">
        <f>VLOOKUP($D103,'Gen-Tab'!$B$3:$O$57,10,FALSE)</f>
        <v/>
      </c>
      <c r="L103" t="str">
        <f>VLOOKUP($D103,'Gen-Tab'!$B$3:$O$57,14,FALSE)</f>
        <v>Finale</v>
      </c>
      <c r="M103">
        <f>'Meine Tipps'!AQ47</f>
        <v>0</v>
      </c>
      <c r="N103" s="420">
        <f>'Meine Tipps'!AT47</f>
        <v>0</v>
      </c>
      <c r="O103" s="420">
        <f t="shared" ref="O103" si="99">ABS(M102-M103)</f>
        <v>0</v>
      </c>
      <c r="P103" s="420"/>
    </row>
    <row r="104" spans="1:16" x14ac:dyDescent="0.35">
      <c r="A104">
        <f>'Meine Tipps'!$E$51</f>
        <v>0</v>
      </c>
      <c r="B104">
        <f>'Meine Tipps'!$E$53</f>
        <v>0</v>
      </c>
      <c r="D104">
        <v>52</v>
      </c>
      <c r="E104">
        <v>1</v>
      </c>
      <c r="G104" s="418" t="s">
        <v>1053</v>
      </c>
      <c r="I104" t="str">
        <f>'Meine Tipps'!AN51</f>
        <v/>
      </c>
      <c r="J104" t="e">
        <f>VLOOKUP(I104,'Gen-Tab'!$S$3:$U$26,3,FALSE)</f>
        <v>#N/A</v>
      </c>
      <c r="L104" s="418"/>
      <c r="P104" s="420"/>
    </row>
    <row r="105" spans="1:16" x14ac:dyDescent="0.35">
      <c r="A105">
        <f>'Meine Tipps'!$E$51</f>
        <v>0</v>
      </c>
      <c r="B105">
        <f>'Meine Tipps'!$E$53</f>
        <v>0</v>
      </c>
      <c r="D105">
        <v>53</v>
      </c>
      <c r="G105" s="418" t="s">
        <v>1054</v>
      </c>
      <c r="H105" t="str">
        <f>'Gruppen-Tabellen'!E3</f>
        <v>A1</v>
      </c>
      <c r="I105" t="str">
        <f>'Gruppen-Tabellen'!F3</f>
        <v>Deutschland</v>
      </c>
      <c r="J105" t="str">
        <f>VLOOKUP(I105,'Gen-Tab'!$S$3:$U$26,3,FALSE)</f>
        <v>GER</v>
      </c>
      <c r="K105" t="s">
        <v>71</v>
      </c>
      <c r="P105">
        <f>'Gruppen-Tabellen'!AB3</f>
        <v>1</v>
      </c>
    </row>
    <row r="106" spans="1:16" x14ac:dyDescent="0.35">
      <c r="A106">
        <f>'Meine Tipps'!$E$51</f>
        <v>0</v>
      </c>
      <c r="B106">
        <f>'Meine Tipps'!$E$53</f>
        <v>0</v>
      </c>
      <c r="D106">
        <v>54</v>
      </c>
      <c r="G106" s="418" t="s">
        <v>1054</v>
      </c>
      <c r="H106" t="str">
        <f>'Gruppen-Tabellen'!E4</f>
        <v>A2</v>
      </c>
      <c r="I106" t="str">
        <f>'Gruppen-Tabellen'!F4</f>
        <v>Schottland</v>
      </c>
      <c r="J106" t="str">
        <f>VLOOKUP(I106,'Gen-Tab'!$S$3:$U$26,3,FALSE)</f>
        <v>SCO</v>
      </c>
      <c r="K106" t="s">
        <v>71</v>
      </c>
      <c r="P106">
        <f>'Gruppen-Tabellen'!AB4</f>
        <v>3</v>
      </c>
    </row>
    <row r="107" spans="1:16" x14ac:dyDescent="0.35">
      <c r="A107">
        <f>'Meine Tipps'!$E$51</f>
        <v>0</v>
      </c>
      <c r="B107">
        <f>'Meine Tipps'!$E$53</f>
        <v>0</v>
      </c>
      <c r="D107">
        <v>55</v>
      </c>
      <c r="G107" s="418" t="s">
        <v>1054</v>
      </c>
      <c r="H107" t="str">
        <f>'Gruppen-Tabellen'!E5</f>
        <v>A3</v>
      </c>
      <c r="I107" t="str">
        <f>'Gruppen-Tabellen'!F5</f>
        <v>Ungarn</v>
      </c>
      <c r="J107" t="str">
        <f>VLOOKUP(I107,'Gen-Tab'!$S$3:$U$26,3,FALSE)</f>
        <v>HUN</v>
      </c>
      <c r="K107" t="s">
        <v>71</v>
      </c>
      <c r="P107">
        <f>'Gruppen-Tabellen'!AB5</f>
        <v>2</v>
      </c>
    </row>
    <row r="108" spans="1:16" x14ac:dyDescent="0.35">
      <c r="A108">
        <f>'Meine Tipps'!$E$51</f>
        <v>0</v>
      </c>
      <c r="B108">
        <f>'Meine Tipps'!$E$53</f>
        <v>0</v>
      </c>
      <c r="D108">
        <v>56</v>
      </c>
      <c r="G108" s="418" t="s">
        <v>1054</v>
      </c>
      <c r="H108" t="str">
        <f>'Gruppen-Tabellen'!E6</f>
        <v>A4</v>
      </c>
      <c r="I108" t="str">
        <f>'Gruppen-Tabellen'!F6</f>
        <v>Schweiz</v>
      </c>
      <c r="J108" t="str">
        <f>VLOOKUP(I108,'Gen-Tab'!$S$3:$U$26,3,FALSE)</f>
        <v>SUI</v>
      </c>
      <c r="K108" t="s">
        <v>71</v>
      </c>
      <c r="P108">
        <f>'Gruppen-Tabellen'!AB6</f>
        <v>4</v>
      </c>
    </row>
    <row r="109" spans="1:16" x14ac:dyDescent="0.35">
      <c r="A109">
        <f>'Meine Tipps'!$E$51</f>
        <v>0</v>
      </c>
      <c r="B109">
        <f>'Meine Tipps'!$E$53</f>
        <v>0</v>
      </c>
      <c r="D109">
        <v>57</v>
      </c>
      <c r="G109" s="418" t="s">
        <v>1054</v>
      </c>
      <c r="H109" t="str">
        <f>'Gruppen-Tabellen'!E18</f>
        <v>B1</v>
      </c>
      <c r="I109" t="str">
        <f>'Gruppen-Tabellen'!F18</f>
        <v>Spanien</v>
      </c>
      <c r="J109" t="str">
        <f>VLOOKUP(I109,'Gen-Tab'!$S$3:$U$26,3,FALSE)</f>
        <v>ESP</v>
      </c>
      <c r="K109" t="s">
        <v>72</v>
      </c>
      <c r="P109">
        <f>'Gruppen-Tabellen'!AB18</f>
        <v>1</v>
      </c>
    </row>
    <row r="110" spans="1:16" x14ac:dyDescent="0.35">
      <c r="A110">
        <f>'Meine Tipps'!$E$51</f>
        <v>0</v>
      </c>
      <c r="B110">
        <f>'Meine Tipps'!$E$53</f>
        <v>0</v>
      </c>
      <c r="D110">
        <v>58</v>
      </c>
      <c r="G110" s="418" t="s">
        <v>1054</v>
      </c>
      <c r="H110" t="str">
        <f>'Gruppen-Tabellen'!E19</f>
        <v>B2</v>
      </c>
      <c r="I110" t="str">
        <f>'Gruppen-Tabellen'!F19</f>
        <v>Kroatien</v>
      </c>
      <c r="J110" t="str">
        <f>VLOOKUP(I110,'Gen-Tab'!$S$3:$U$26,3,FALSE)</f>
        <v>CRO</v>
      </c>
      <c r="K110" t="s">
        <v>72</v>
      </c>
      <c r="P110">
        <f>'Gruppen-Tabellen'!AB19</f>
        <v>3</v>
      </c>
    </row>
    <row r="111" spans="1:16" x14ac:dyDescent="0.35">
      <c r="A111">
        <f>'Meine Tipps'!$E$51</f>
        <v>0</v>
      </c>
      <c r="B111">
        <f>'Meine Tipps'!$E$53</f>
        <v>0</v>
      </c>
      <c r="D111">
        <v>59</v>
      </c>
      <c r="G111" s="418" t="s">
        <v>1054</v>
      </c>
      <c r="H111" t="str">
        <f>'Gruppen-Tabellen'!E20</f>
        <v>B3</v>
      </c>
      <c r="I111" t="str">
        <f>'Gruppen-Tabellen'!F20</f>
        <v>Italien</v>
      </c>
      <c r="J111" t="str">
        <f>VLOOKUP(I111,'Gen-Tab'!$S$3:$U$26,3,FALSE)</f>
        <v>ITA</v>
      </c>
      <c r="K111" t="s">
        <v>72</v>
      </c>
      <c r="P111">
        <f>'Gruppen-Tabellen'!AB20</f>
        <v>4</v>
      </c>
    </row>
    <row r="112" spans="1:16" x14ac:dyDescent="0.35">
      <c r="A112">
        <f>'Meine Tipps'!$E$51</f>
        <v>0</v>
      </c>
      <c r="B112">
        <f>'Meine Tipps'!$E$53</f>
        <v>0</v>
      </c>
      <c r="D112">
        <v>60</v>
      </c>
      <c r="G112" s="418" t="s">
        <v>1054</v>
      </c>
      <c r="H112" t="str">
        <f>'Gruppen-Tabellen'!E21</f>
        <v>B4</v>
      </c>
      <c r="I112" t="str">
        <f>'Gruppen-Tabellen'!F21</f>
        <v>Albanien</v>
      </c>
      <c r="J112" t="str">
        <f>VLOOKUP(I112,'Gen-Tab'!$S$3:$U$26,3,FALSE)</f>
        <v>ALB</v>
      </c>
      <c r="K112" t="s">
        <v>72</v>
      </c>
      <c r="P112">
        <f>'Gruppen-Tabellen'!AB21</f>
        <v>2</v>
      </c>
    </row>
    <row r="113" spans="1:16" x14ac:dyDescent="0.35">
      <c r="A113">
        <f>'Meine Tipps'!$E$51</f>
        <v>0</v>
      </c>
      <c r="B113">
        <f>'Meine Tipps'!$E$53</f>
        <v>0</v>
      </c>
      <c r="D113">
        <v>61</v>
      </c>
      <c r="G113" s="418" t="s">
        <v>1054</v>
      </c>
      <c r="H113" t="str">
        <f>'Gruppen-Tabellen'!E33</f>
        <v>C1</v>
      </c>
      <c r="I113" t="str">
        <f>'Gruppen-Tabellen'!F33</f>
        <v>Slowenien</v>
      </c>
      <c r="J113" t="str">
        <f>VLOOKUP(I113,'Gen-Tab'!$S$3:$U$26,3,FALSE)</f>
        <v>SVN</v>
      </c>
      <c r="K113" t="s">
        <v>73</v>
      </c>
      <c r="P113">
        <f>'Gruppen-Tabellen'!AB33</f>
        <v>3</v>
      </c>
    </row>
    <row r="114" spans="1:16" x14ac:dyDescent="0.35">
      <c r="A114">
        <f>'Meine Tipps'!$E$51</f>
        <v>0</v>
      </c>
      <c r="B114">
        <f>'Meine Tipps'!$E$53</f>
        <v>0</v>
      </c>
      <c r="D114">
        <v>62</v>
      </c>
      <c r="G114" s="418" t="s">
        <v>1054</v>
      </c>
      <c r="H114" t="str">
        <f>'Gruppen-Tabellen'!E34</f>
        <v>C2</v>
      </c>
      <c r="I114" t="str">
        <f>'Gruppen-Tabellen'!F34</f>
        <v>Dänemark</v>
      </c>
      <c r="J114" t="str">
        <f>VLOOKUP(I114,'Gen-Tab'!$S$3:$U$26,3,FALSE)</f>
        <v>DEN</v>
      </c>
      <c r="K114" t="s">
        <v>73</v>
      </c>
      <c r="P114">
        <f>'Gruppen-Tabellen'!AB34</f>
        <v>2</v>
      </c>
    </row>
    <row r="115" spans="1:16" x14ac:dyDescent="0.35">
      <c r="A115">
        <f>'Meine Tipps'!$E$51</f>
        <v>0</v>
      </c>
      <c r="B115">
        <f>'Meine Tipps'!$E$53</f>
        <v>0</v>
      </c>
      <c r="D115">
        <v>63</v>
      </c>
      <c r="G115" s="418" t="s">
        <v>1054</v>
      </c>
      <c r="H115" t="str">
        <f>'Gruppen-Tabellen'!E35</f>
        <v>C3</v>
      </c>
      <c r="I115" t="str">
        <f>'Gruppen-Tabellen'!F35</f>
        <v>Serbien</v>
      </c>
      <c r="J115" t="str">
        <f>VLOOKUP(I115,'Gen-Tab'!$S$3:$U$26,3,FALSE)</f>
        <v>SRB</v>
      </c>
      <c r="K115" t="s">
        <v>73</v>
      </c>
      <c r="P115">
        <f>'Gruppen-Tabellen'!AB35</f>
        <v>4</v>
      </c>
    </row>
    <row r="116" spans="1:16" x14ac:dyDescent="0.35">
      <c r="A116">
        <f>'Meine Tipps'!$E$51</f>
        <v>0</v>
      </c>
      <c r="B116">
        <f>'Meine Tipps'!$E$53</f>
        <v>0</v>
      </c>
      <c r="D116">
        <v>64</v>
      </c>
      <c r="G116" s="418" t="s">
        <v>1054</v>
      </c>
      <c r="H116" t="str">
        <f>'Gruppen-Tabellen'!E36</f>
        <v>C4</v>
      </c>
      <c r="I116" t="str">
        <f>'Gruppen-Tabellen'!F36</f>
        <v>England</v>
      </c>
      <c r="J116" t="str">
        <f>VLOOKUP(I116,'Gen-Tab'!$S$3:$U$26,3,FALSE)</f>
        <v>ENG</v>
      </c>
      <c r="K116" t="s">
        <v>73</v>
      </c>
      <c r="P116">
        <f>'Gruppen-Tabellen'!AB36</f>
        <v>1</v>
      </c>
    </row>
    <row r="117" spans="1:16" x14ac:dyDescent="0.35">
      <c r="A117">
        <f>'Meine Tipps'!$E$51</f>
        <v>0</v>
      </c>
      <c r="B117">
        <f>'Meine Tipps'!$E$53</f>
        <v>0</v>
      </c>
      <c r="D117">
        <v>65</v>
      </c>
      <c r="G117" s="418" t="s">
        <v>1054</v>
      </c>
      <c r="H117" t="str">
        <f>'Gruppen-Tabellen'!E48</f>
        <v>D1</v>
      </c>
      <c r="I117" t="str">
        <f>'Gruppen-Tabellen'!F48</f>
        <v>Polen</v>
      </c>
      <c r="J117" t="str">
        <f>VLOOKUP(I117,'Gen-Tab'!$S$3:$U$26,3,FALSE)</f>
        <v>POL</v>
      </c>
      <c r="K117" t="s">
        <v>74</v>
      </c>
      <c r="P117">
        <f>'Gruppen-Tabellen'!AB48</f>
        <v>4</v>
      </c>
    </row>
    <row r="118" spans="1:16" x14ac:dyDescent="0.35">
      <c r="A118">
        <f>'Meine Tipps'!$E$51</f>
        <v>0</v>
      </c>
      <c r="B118">
        <f>'Meine Tipps'!$E$53</f>
        <v>0</v>
      </c>
      <c r="D118">
        <v>66</v>
      </c>
      <c r="G118" s="418" t="s">
        <v>1054</v>
      </c>
      <c r="H118" t="str">
        <f>'Gruppen-Tabellen'!E49</f>
        <v>D2</v>
      </c>
      <c r="I118" t="str">
        <f>'Gruppen-Tabellen'!F49</f>
        <v>Niederlande</v>
      </c>
      <c r="J118" t="str">
        <f>VLOOKUP(I118,'Gen-Tab'!$S$3:$U$26,3,FALSE)</f>
        <v>NED</v>
      </c>
      <c r="K118" t="s">
        <v>74</v>
      </c>
      <c r="P118">
        <f>'Gruppen-Tabellen'!AB49</f>
        <v>3</v>
      </c>
    </row>
    <row r="119" spans="1:16" x14ac:dyDescent="0.35">
      <c r="A119">
        <f>'Meine Tipps'!$E$51</f>
        <v>0</v>
      </c>
      <c r="B119">
        <f>'Meine Tipps'!$E$53</f>
        <v>0</v>
      </c>
      <c r="D119">
        <v>67</v>
      </c>
      <c r="G119" s="418" t="s">
        <v>1054</v>
      </c>
      <c r="H119" t="str">
        <f>'Gruppen-Tabellen'!E50</f>
        <v>D3</v>
      </c>
      <c r="I119" t="str">
        <f>'Gruppen-Tabellen'!F50</f>
        <v>Österreich</v>
      </c>
      <c r="J119" t="str">
        <f>VLOOKUP(I119,'Gen-Tab'!$S$3:$U$26,3,FALSE)</f>
        <v>AUT</v>
      </c>
      <c r="K119" t="s">
        <v>74</v>
      </c>
      <c r="P119">
        <f>'Gruppen-Tabellen'!AB50</f>
        <v>2</v>
      </c>
    </row>
    <row r="120" spans="1:16" x14ac:dyDescent="0.35">
      <c r="A120">
        <f>'Meine Tipps'!$E$51</f>
        <v>0</v>
      </c>
      <c r="B120">
        <f>'Meine Tipps'!$E$53</f>
        <v>0</v>
      </c>
      <c r="D120">
        <v>68</v>
      </c>
      <c r="G120" s="418" t="s">
        <v>1054</v>
      </c>
      <c r="H120" t="str">
        <f>'Gruppen-Tabellen'!E51</f>
        <v>D4</v>
      </c>
      <c r="I120" t="str">
        <f>'Gruppen-Tabellen'!F51</f>
        <v>Frankreich</v>
      </c>
      <c r="J120" t="str">
        <f>VLOOKUP(I120,'Gen-Tab'!$S$3:$U$26,3,FALSE)</f>
        <v>FRA</v>
      </c>
      <c r="K120" t="s">
        <v>74</v>
      </c>
      <c r="P120">
        <f>'Gruppen-Tabellen'!AB51</f>
        <v>1</v>
      </c>
    </row>
    <row r="121" spans="1:16" x14ac:dyDescent="0.35">
      <c r="A121">
        <f>'Meine Tipps'!$E$51</f>
        <v>0</v>
      </c>
      <c r="B121">
        <f>'Meine Tipps'!$E$53</f>
        <v>0</v>
      </c>
      <c r="D121">
        <v>69</v>
      </c>
      <c r="G121" s="418" t="s">
        <v>1054</v>
      </c>
      <c r="H121" t="str">
        <f>'Gruppen-Tabellen'!E63</f>
        <v>E1</v>
      </c>
      <c r="I121" t="str">
        <f>'Gruppen-Tabellen'!F63</f>
        <v>Belgien</v>
      </c>
      <c r="J121" t="str">
        <f>VLOOKUP(I121,'Gen-Tab'!$S$3:$U$26,3,FALSE)</f>
        <v>BEL</v>
      </c>
      <c r="K121" t="s">
        <v>75</v>
      </c>
      <c r="P121">
        <f>'Gruppen-Tabellen'!AB63</f>
        <v>1</v>
      </c>
    </row>
    <row r="122" spans="1:16" x14ac:dyDescent="0.35">
      <c r="A122">
        <f>'Meine Tipps'!$E$51</f>
        <v>0</v>
      </c>
      <c r="B122">
        <f>'Meine Tipps'!$E$53</f>
        <v>0</v>
      </c>
      <c r="D122">
        <v>70</v>
      </c>
      <c r="G122" s="418" t="s">
        <v>1054</v>
      </c>
      <c r="H122" t="str">
        <f>'Gruppen-Tabellen'!E64</f>
        <v>E2</v>
      </c>
      <c r="I122" t="str">
        <f>'Gruppen-Tabellen'!F64</f>
        <v>Slowakei</v>
      </c>
      <c r="J122" t="str">
        <f>VLOOKUP(I122,'Gen-Tab'!$S$3:$U$26,3,FALSE)</f>
        <v>SVK</v>
      </c>
      <c r="K122" t="s">
        <v>75</v>
      </c>
      <c r="P122">
        <f>'Gruppen-Tabellen'!AB64</f>
        <v>3</v>
      </c>
    </row>
    <row r="123" spans="1:16" x14ac:dyDescent="0.35">
      <c r="A123">
        <f>'Meine Tipps'!$E$51</f>
        <v>0</v>
      </c>
      <c r="B123">
        <f>'Meine Tipps'!$E$53</f>
        <v>0</v>
      </c>
      <c r="D123">
        <v>71</v>
      </c>
      <c r="G123" s="418" t="s">
        <v>1054</v>
      </c>
      <c r="H123" t="str">
        <f>'Gruppen-Tabellen'!E65</f>
        <v>E3</v>
      </c>
      <c r="I123" t="str">
        <f>'Gruppen-Tabellen'!F65</f>
        <v>Rumänien</v>
      </c>
      <c r="J123" t="str">
        <f>VLOOKUP(I123,'Gen-Tab'!$S$3:$U$26,3,FALSE)</f>
        <v>ROU</v>
      </c>
      <c r="K123" t="s">
        <v>75</v>
      </c>
      <c r="P123">
        <f>'Gruppen-Tabellen'!AB65</f>
        <v>2</v>
      </c>
    </row>
    <row r="124" spans="1:16" x14ac:dyDescent="0.35">
      <c r="A124">
        <f>'Meine Tipps'!$E$51</f>
        <v>0</v>
      </c>
      <c r="B124">
        <f>'Meine Tipps'!$E$53</f>
        <v>0</v>
      </c>
      <c r="D124">
        <v>72</v>
      </c>
      <c r="G124" s="418" t="s">
        <v>1054</v>
      </c>
      <c r="H124" t="str">
        <f>'Gruppen-Tabellen'!E66</f>
        <v>E4</v>
      </c>
      <c r="I124" t="str">
        <f>'Gruppen-Tabellen'!F66</f>
        <v>Ukraine</v>
      </c>
      <c r="J124" t="str">
        <f>VLOOKUP(I124,'Gen-Tab'!$S$3:$U$26,3,FALSE)</f>
        <v>UKR</v>
      </c>
      <c r="K124" t="s">
        <v>75</v>
      </c>
      <c r="P124">
        <f>'Gruppen-Tabellen'!AB66</f>
        <v>4</v>
      </c>
    </row>
    <row r="125" spans="1:16" x14ac:dyDescent="0.35">
      <c r="A125">
        <f>'Meine Tipps'!$E$51</f>
        <v>0</v>
      </c>
      <c r="B125">
        <f>'Meine Tipps'!$E$53</f>
        <v>0</v>
      </c>
      <c r="D125">
        <v>73</v>
      </c>
      <c r="G125" s="418" t="s">
        <v>1054</v>
      </c>
      <c r="H125" t="str">
        <f>'Gruppen-Tabellen'!E78</f>
        <v>F1</v>
      </c>
      <c r="I125" t="str">
        <f>'Gruppen-Tabellen'!F78</f>
        <v>Türkei</v>
      </c>
      <c r="J125" t="str">
        <f>VLOOKUP(I125,'Gen-Tab'!$S$3:$U$26,3,FALSE)</f>
        <v>TUR</v>
      </c>
      <c r="K125" t="s">
        <v>76</v>
      </c>
      <c r="P125">
        <f>'Gruppen-Tabellen'!AB78</f>
        <v>2</v>
      </c>
    </row>
    <row r="126" spans="1:16" x14ac:dyDescent="0.35">
      <c r="A126">
        <f>'Meine Tipps'!$E$51</f>
        <v>0</v>
      </c>
      <c r="B126">
        <f>'Meine Tipps'!$E$53</f>
        <v>0</v>
      </c>
      <c r="D126">
        <v>74</v>
      </c>
      <c r="G126" s="418" t="s">
        <v>1054</v>
      </c>
      <c r="H126" t="str">
        <f>'Gruppen-Tabellen'!E79</f>
        <v>F2</v>
      </c>
      <c r="I126" t="str">
        <f>'Gruppen-Tabellen'!F79</f>
        <v>Georgien</v>
      </c>
      <c r="J126" t="str">
        <f>VLOOKUP(I126,'Gen-Tab'!$S$3:$U$26,3,FALSE)</f>
        <v>GEO</v>
      </c>
      <c r="K126" t="s">
        <v>76</v>
      </c>
      <c r="P126">
        <f>'Gruppen-Tabellen'!AB79</f>
        <v>4</v>
      </c>
    </row>
    <row r="127" spans="1:16" x14ac:dyDescent="0.35">
      <c r="A127">
        <f>'Meine Tipps'!$E$51</f>
        <v>0</v>
      </c>
      <c r="B127">
        <f>'Meine Tipps'!$E$53</f>
        <v>0</v>
      </c>
      <c r="D127">
        <v>75</v>
      </c>
      <c r="G127" s="418" t="s">
        <v>1054</v>
      </c>
      <c r="H127" t="str">
        <f>'Gruppen-Tabellen'!E80</f>
        <v>F3</v>
      </c>
      <c r="I127" t="str">
        <f>'Gruppen-Tabellen'!F80</f>
        <v>Portugal</v>
      </c>
      <c r="J127" t="str">
        <f>VLOOKUP(I127,'Gen-Tab'!$S$3:$U$26,3,FALSE)</f>
        <v>POR</v>
      </c>
      <c r="K127" t="s">
        <v>76</v>
      </c>
      <c r="P127">
        <f>'Gruppen-Tabellen'!AB80</f>
        <v>1</v>
      </c>
    </row>
    <row r="128" spans="1:16" x14ac:dyDescent="0.35">
      <c r="A128">
        <f>'Meine Tipps'!$E$51</f>
        <v>0</v>
      </c>
      <c r="B128">
        <f>'Meine Tipps'!$E$53</f>
        <v>0</v>
      </c>
      <c r="D128">
        <v>76</v>
      </c>
      <c r="G128" s="418" t="s">
        <v>1054</v>
      </c>
      <c r="H128" t="str">
        <f>'Gruppen-Tabellen'!E81</f>
        <v>F4</v>
      </c>
      <c r="I128" t="str">
        <f>'Gruppen-Tabellen'!F81</f>
        <v>Tschechien</v>
      </c>
      <c r="J128" t="str">
        <f>VLOOKUP(I128,'Gen-Tab'!$S$3:$U$26,3,FALSE)</f>
        <v>CZE</v>
      </c>
      <c r="K128" t="s">
        <v>76</v>
      </c>
      <c r="P128">
        <f>'Gruppen-Tabellen'!AB81</f>
        <v>3</v>
      </c>
    </row>
    <row r="129" spans="1:8" x14ac:dyDescent="0.35">
      <c r="A129">
        <f>'Meine Tipps'!$E$51</f>
        <v>0</v>
      </c>
      <c r="B129">
        <f>'Meine Tipps'!$E$53</f>
        <v>0</v>
      </c>
      <c r="D129">
        <v>77</v>
      </c>
      <c r="G129" s="418" t="s">
        <v>1055</v>
      </c>
      <c r="H129">
        <f>'1'!C10</f>
        <v>0</v>
      </c>
    </row>
    <row r="130" spans="1:8" x14ac:dyDescent="0.35">
      <c r="A130">
        <f>'Meine Tipps'!$E$51</f>
        <v>0</v>
      </c>
      <c r="B130">
        <f>'Meine Tipps'!$E$53</f>
        <v>0</v>
      </c>
      <c r="D130">
        <v>78</v>
      </c>
      <c r="G130" s="418" t="s">
        <v>418</v>
      </c>
      <c r="H130">
        <f>'1'!C9</f>
        <v>0</v>
      </c>
    </row>
    <row r="131" spans="1:8" x14ac:dyDescent="0.35">
      <c r="A131">
        <f>'Meine Tipps'!$E$51</f>
        <v>0</v>
      </c>
      <c r="B131">
        <f>'Meine Tipps'!$E$53</f>
        <v>0</v>
      </c>
      <c r="D131">
        <v>79</v>
      </c>
      <c r="G131" s="418" t="s">
        <v>1071</v>
      </c>
      <c r="H131">
        <f>'1'!C8</f>
        <v>0</v>
      </c>
    </row>
  </sheetData>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C205A-B64E-4ACD-9B98-B09A217F176A}">
  <sheetPr codeName="Tabelle5"/>
  <dimension ref="A1:P131"/>
  <sheetViews>
    <sheetView workbookViewId="0">
      <selection activeCell="AE2" sqref="AE2"/>
    </sheetView>
  </sheetViews>
  <sheetFormatPr baseColWidth="10" defaultColWidth="8.6875" defaultRowHeight="13.5" x14ac:dyDescent="0.35"/>
  <cols>
    <col min="1" max="1" width="9.6875" bestFit="1" customWidth="1"/>
    <col min="7" max="7" width="11.6875" bestFit="1" customWidth="1"/>
    <col min="14" max="15" width="8.6875" style="420"/>
  </cols>
  <sheetData>
    <row r="1" spans="1:16" x14ac:dyDescent="0.35">
      <c r="A1" s="418" t="s">
        <v>156</v>
      </c>
      <c r="B1" s="418" t="s">
        <v>157</v>
      </c>
      <c r="C1" s="418" t="s">
        <v>1035</v>
      </c>
      <c r="D1" s="418" t="s">
        <v>1036</v>
      </c>
      <c r="E1" s="418" t="s">
        <v>1037</v>
      </c>
      <c r="F1" s="418" t="s">
        <v>1038</v>
      </c>
      <c r="G1" s="418" t="s">
        <v>1039</v>
      </c>
      <c r="H1" s="418" t="s">
        <v>1040</v>
      </c>
      <c r="I1" s="418" t="s">
        <v>1041</v>
      </c>
      <c r="J1" s="418" t="s">
        <v>1042</v>
      </c>
      <c r="K1" s="418" t="s">
        <v>1043</v>
      </c>
      <c r="L1" s="418" t="s">
        <v>1044</v>
      </c>
      <c r="M1" s="418" t="s">
        <v>1045</v>
      </c>
      <c r="N1" s="419" t="s">
        <v>1046</v>
      </c>
      <c r="O1" s="419" t="s">
        <v>1047</v>
      </c>
      <c r="P1" s="418" t="s">
        <v>1048</v>
      </c>
    </row>
    <row r="2" spans="1:16" x14ac:dyDescent="0.35">
      <c r="A2">
        <f>'Meine Tipps'!$E$51</f>
        <v>0</v>
      </c>
      <c r="B2">
        <f>'Meine Tipps'!$E$53</f>
        <v>0</v>
      </c>
      <c r="D2">
        <v>1</v>
      </c>
      <c r="E2">
        <v>1</v>
      </c>
      <c r="G2" s="418" t="s">
        <v>1049</v>
      </c>
      <c r="H2" t="str">
        <f>VLOOKUP($D2,'Gen-Tab_Quick'!$B$3:$O$57,2,FALSE)</f>
        <v>A1</v>
      </c>
      <c r="I2" t="str">
        <f>VLOOKUP(J2,'Gen-Tab_Quick'!$R$3:$S$26,2,FALSE)</f>
        <v>Deutschland</v>
      </c>
      <c r="J2" t="str">
        <f>VLOOKUP($D2,'Gen-Tab_Quick'!$B$3:$O$57,9,FALSE)</f>
        <v>GER</v>
      </c>
      <c r="K2" t="str">
        <f>VLOOKUP($D2,'Gen-Tab_Quick'!$B$3:$O$57,14,FALSE)</f>
        <v>A</v>
      </c>
      <c r="L2" t="str">
        <f>VLOOKUP(D2,'Gen-Tab_Quick'!$B$3:$E$38,4,FALSE)</f>
        <v>A1-A2</v>
      </c>
      <c r="M2">
        <f ca="1">VLOOKUP($D2,'Grupp-Tab-Quick'!$B$10:$K$90,6,FALSE)</f>
        <v>5</v>
      </c>
      <c r="N2" s="420">
        <f ca="1">VLOOKUP($D2,'Grupp-Tab-Quick'!$B$10:$K$90,10,FALSE)</f>
        <v>2</v>
      </c>
      <c r="O2" s="420">
        <f ca="1">ABS(M2-M3)</f>
        <v>1</v>
      </c>
      <c r="P2" s="420"/>
    </row>
    <row r="3" spans="1:16" x14ac:dyDescent="0.35">
      <c r="A3">
        <f>'Meine Tipps'!$E$51</f>
        <v>0</v>
      </c>
      <c r="B3">
        <f>'Meine Tipps'!$E$53</f>
        <v>0</v>
      </c>
      <c r="D3">
        <f>D2</f>
        <v>1</v>
      </c>
      <c r="E3">
        <v>2</v>
      </c>
      <c r="G3" s="418" t="s">
        <v>1049</v>
      </c>
      <c r="H3" t="str">
        <f>VLOOKUP($D3,'Gen-Tab_Quick'!$B$3:$O$57,3,FALSE)</f>
        <v>A2</v>
      </c>
      <c r="I3" t="str">
        <f>VLOOKUP(J3,'Gen-Tab_Quick'!$R$3:$S$26,2,FALSE)</f>
        <v>Schottland</v>
      </c>
      <c r="J3" t="str">
        <f>VLOOKUP($D3,'Gen-Tab_Quick'!$B$3:$O$57,10,FALSE)</f>
        <v>SCO</v>
      </c>
      <c r="K3" t="str">
        <f>VLOOKUP($D3,'Gen-Tab_Quick'!$B$3:$O$57,14,FALSE)</f>
        <v>A</v>
      </c>
      <c r="L3" t="str">
        <f>VLOOKUP(D3,'Gen-Tab_Quick'!$B$3:$E$38,4,FALSE)</f>
        <v>A1-A2</v>
      </c>
      <c r="M3">
        <f ca="1">VLOOKUP($D3,'Grupp-Tab-Quick'!$B$10:$K$90,8,FALSE)</f>
        <v>6</v>
      </c>
      <c r="N3" s="420">
        <f ca="1">VLOOKUP($D3,'Grupp-Tab-Quick'!$B$10:$K$90,10,FALSE)</f>
        <v>2</v>
      </c>
      <c r="O3" s="420">
        <f ca="1">ABS(M2-M3)</f>
        <v>1</v>
      </c>
      <c r="P3" s="420"/>
    </row>
    <row r="4" spans="1:16" x14ac:dyDescent="0.35">
      <c r="A4">
        <f>'Meine Tipps'!$E$51</f>
        <v>0</v>
      </c>
      <c r="B4">
        <f>'Meine Tipps'!$E$53</f>
        <v>0</v>
      </c>
      <c r="D4">
        <v>2</v>
      </c>
      <c r="E4">
        <v>1</v>
      </c>
      <c r="G4" s="418" t="s">
        <v>1049</v>
      </c>
      <c r="H4" t="str">
        <f>VLOOKUP($D4,'Gen-Tab_Quick'!$B$3:$O$57,2,FALSE)</f>
        <v>A3</v>
      </c>
      <c r="I4" t="str">
        <f>VLOOKUP(J4,'Gen-Tab_Quick'!$R$3:$S$26,2,FALSE)</f>
        <v>Ungarn</v>
      </c>
      <c r="J4" t="str">
        <f>VLOOKUP($D4,'Gen-Tab_Quick'!$B$3:$O$57,9,FALSE)</f>
        <v>HUN</v>
      </c>
      <c r="K4" t="str">
        <f>VLOOKUP($D4,'Gen-Tab_Quick'!$B$3:$O$57,14,FALSE)</f>
        <v>A</v>
      </c>
      <c r="L4" t="str">
        <f>VLOOKUP(D4,'Gen-Tab_Quick'!$B$3:$E$38,4,FALSE)</f>
        <v>A3-A4</v>
      </c>
      <c r="M4">
        <f ca="1">VLOOKUP($D4,'Grupp-Tab-Quick'!$B$10:$K$90,6,FALSE)</f>
        <v>4</v>
      </c>
      <c r="N4" s="420">
        <f ca="1">VLOOKUP($D4,'Grupp-Tab-Quick'!$B$10:$K$90,10,FALSE)</f>
        <v>1</v>
      </c>
      <c r="O4" s="420">
        <f t="shared" ref="O4" ca="1" si="0">ABS(M4-M5)</f>
        <v>3</v>
      </c>
      <c r="P4" s="420"/>
    </row>
    <row r="5" spans="1:16" x14ac:dyDescent="0.35">
      <c r="A5">
        <f>'Meine Tipps'!$E$51</f>
        <v>0</v>
      </c>
      <c r="B5">
        <f>'Meine Tipps'!$E$53</f>
        <v>0</v>
      </c>
      <c r="D5">
        <f>D4</f>
        <v>2</v>
      </c>
      <c r="E5">
        <v>2</v>
      </c>
      <c r="G5" s="418" t="s">
        <v>1049</v>
      </c>
      <c r="H5" t="str">
        <f>VLOOKUP($D5,'Gen-Tab_Quick'!$B$3:$O$57,3,FALSE)</f>
        <v>A4</v>
      </c>
      <c r="I5" t="str">
        <f>VLOOKUP(J5,'Gen-Tab_Quick'!$R$3:$S$26,2,FALSE)</f>
        <v>Schweiz</v>
      </c>
      <c r="J5" t="str">
        <f>VLOOKUP($D5,'Gen-Tab_Quick'!$B$3:$O$57,10,FALSE)</f>
        <v>SUI</v>
      </c>
      <c r="K5" t="str">
        <f>VLOOKUP($D5,'Gen-Tab_Quick'!$B$3:$O$57,14,FALSE)</f>
        <v>A</v>
      </c>
      <c r="L5" t="str">
        <f>VLOOKUP(D5,'Gen-Tab_Quick'!$B$3:$E$38,4,FALSE)</f>
        <v>A3-A4</v>
      </c>
      <c r="M5">
        <f ca="1">VLOOKUP($D5,'Grupp-Tab-Quick'!$B$10:$K$90,8,FALSE)</f>
        <v>1</v>
      </c>
      <c r="N5" s="420">
        <f ca="1">VLOOKUP($D5,'Grupp-Tab-Quick'!$B$10:$K$90,10,FALSE)</f>
        <v>1</v>
      </c>
      <c r="O5" s="420">
        <f t="shared" ref="O5" ca="1" si="1">ABS(M4-M5)</f>
        <v>3</v>
      </c>
      <c r="P5" s="420"/>
    </row>
    <row r="6" spans="1:16" x14ac:dyDescent="0.35">
      <c r="A6">
        <f>'Meine Tipps'!$E$51</f>
        <v>0</v>
      </c>
      <c r="B6">
        <f>'Meine Tipps'!$E$53</f>
        <v>0</v>
      </c>
      <c r="D6">
        <v>3</v>
      </c>
      <c r="E6">
        <v>1</v>
      </c>
      <c r="G6" s="418" t="s">
        <v>1049</v>
      </c>
      <c r="H6" t="str">
        <f>VLOOKUP($D6,'Gen-Tab_Quick'!$B$3:$O$57,2,FALSE)</f>
        <v>B1</v>
      </c>
      <c r="I6" t="str">
        <f>VLOOKUP(J6,'Gen-Tab_Quick'!$R$3:$S$26,2,FALSE)</f>
        <v>Spanien</v>
      </c>
      <c r="J6" t="str">
        <f>VLOOKUP($D6,'Gen-Tab_Quick'!$B$3:$O$57,9,FALSE)</f>
        <v>ESP</v>
      </c>
      <c r="K6" t="str">
        <f>VLOOKUP($D6,'Gen-Tab_Quick'!$B$3:$O$57,14,FALSE)</f>
        <v>B</v>
      </c>
      <c r="L6" t="str">
        <f>VLOOKUP(D6,'Gen-Tab_Quick'!$B$3:$E$38,4,FALSE)</f>
        <v>B1-B2</v>
      </c>
      <c r="M6">
        <f ca="1">VLOOKUP($D6,'Grupp-Tab-Quick'!$B$10:$K$90,6,FALSE)</f>
        <v>6</v>
      </c>
      <c r="N6" s="420">
        <f ca="1">VLOOKUP($D6,'Grupp-Tab-Quick'!$B$10:$K$90,10,FALSE)</f>
        <v>1</v>
      </c>
      <c r="O6" s="420">
        <f t="shared" ref="O6" ca="1" si="2">ABS(M6-M7)</f>
        <v>2</v>
      </c>
      <c r="P6" s="420"/>
    </row>
    <row r="7" spans="1:16" x14ac:dyDescent="0.35">
      <c r="A7">
        <f>'Meine Tipps'!$E$51</f>
        <v>0</v>
      </c>
      <c r="B7">
        <f>'Meine Tipps'!$E$53</f>
        <v>0</v>
      </c>
      <c r="D7">
        <f>D6</f>
        <v>3</v>
      </c>
      <c r="E7">
        <v>2</v>
      </c>
      <c r="G7" s="418" t="s">
        <v>1049</v>
      </c>
      <c r="H7" t="str">
        <f>VLOOKUP($D7,'Gen-Tab_Quick'!$B$3:$O$57,3,FALSE)</f>
        <v>B2</v>
      </c>
      <c r="I7" t="str">
        <f>VLOOKUP(J7,'Gen-Tab_Quick'!$R$3:$S$26,2,FALSE)</f>
        <v>Kroatien</v>
      </c>
      <c r="J7" t="str">
        <f>VLOOKUP($D7,'Gen-Tab_Quick'!$B$3:$O$57,10,FALSE)</f>
        <v>CRO</v>
      </c>
      <c r="K7" t="str">
        <f>VLOOKUP($D7,'Gen-Tab_Quick'!$B$3:$O$57,14,FALSE)</f>
        <v>B</v>
      </c>
      <c r="L7" t="str">
        <f>VLOOKUP(D7,'Gen-Tab_Quick'!$B$3:$E$38,4,FALSE)</f>
        <v>B1-B2</v>
      </c>
      <c r="M7">
        <f ca="1">VLOOKUP($D7,'Grupp-Tab-Quick'!$B$10:$K$90,8,FALSE)</f>
        <v>4</v>
      </c>
      <c r="N7" s="420">
        <f ca="1">VLOOKUP($D7,'Grupp-Tab-Quick'!$B$10:$K$90,10,FALSE)</f>
        <v>1</v>
      </c>
      <c r="O7" s="420">
        <f t="shared" ref="O7" ca="1" si="3">ABS(M6-M7)</f>
        <v>2</v>
      </c>
      <c r="P7" s="420"/>
    </row>
    <row r="8" spans="1:16" x14ac:dyDescent="0.35">
      <c r="A8">
        <f>'Meine Tipps'!$E$51</f>
        <v>0</v>
      </c>
      <c r="B8">
        <f>'Meine Tipps'!$E$53</f>
        <v>0</v>
      </c>
      <c r="D8">
        <v>4</v>
      </c>
      <c r="E8">
        <v>1</v>
      </c>
      <c r="G8" s="418" t="s">
        <v>1049</v>
      </c>
      <c r="H8" t="str">
        <f>VLOOKUP($D8,'Gen-Tab_Quick'!$B$3:$O$57,2,FALSE)</f>
        <v>B3</v>
      </c>
      <c r="I8" t="str">
        <f>VLOOKUP(J8,'Gen-Tab_Quick'!$R$3:$S$26,2,FALSE)</f>
        <v>Italien</v>
      </c>
      <c r="J8" t="str">
        <f>VLOOKUP($D8,'Gen-Tab_Quick'!$B$3:$O$57,9,FALSE)</f>
        <v>ITA</v>
      </c>
      <c r="K8" t="str">
        <f>VLOOKUP($D8,'Gen-Tab_Quick'!$B$3:$O$57,14,FALSE)</f>
        <v>B</v>
      </c>
      <c r="L8" t="str">
        <f>VLOOKUP(D8,'Gen-Tab_Quick'!$B$3:$E$38,4,FALSE)</f>
        <v>B3-B4</v>
      </c>
      <c r="M8">
        <f ca="1">VLOOKUP($D8,'Grupp-Tab-Quick'!$B$10:$K$90,6,FALSE)</f>
        <v>6</v>
      </c>
      <c r="N8" s="420" t="str">
        <f ca="1">VLOOKUP($D8,'Grupp-Tab-Quick'!$B$10:$K$90,10,FALSE)</f>
        <v>X</v>
      </c>
      <c r="O8" s="420">
        <f t="shared" ref="O8" ca="1" si="4">ABS(M8-M9)</f>
        <v>0</v>
      </c>
      <c r="P8" s="420"/>
    </row>
    <row r="9" spans="1:16" x14ac:dyDescent="0.35">
      <c r="A9">
        <f>'Meine Tipps'!$E$51</f>
        <v>0</v>
      </c>
      <c r="B9">
        <f>'Meine Tipps'!$E$53</f>
        <v>0</v>
      </c>
      <c r="D9">
        <f>D8</f>
        <v>4</v>
      </c>
      <c r="E9">
        <v>2</v>
      </c>
      <c r="G9" s="418" t="s">
        <v>1049</v>
      </c>
      <c r="H9" t="str">
        <f>VLOOKUP($D9,'Gen-Tab_Quick'!$B$3:$O$57,3,FALSE)</f>
        <v>B4</v>
      </c>
      <c r="I9" t="str">
        <f>VLOOKUP(J9,'Gen-Tab_Quick'!$R$3:$S$26,2,FALSE)</f>
        <v>Albanien</v>
      </c>
      <c r="J9" t="str">
        <f>VLOOKUP($D9,'Gen-Tab_Quick'!$B$3:$O$57,10,FALSE)</f>
        <v>ALB</v>
      </c>
      <c r="K9" t="str">
        <f>VLOOKUP($D9,'Gen-Tab_Quick'!$B$3:$O$57,14,FALSE)</f>
        <v>B</v>
      </c>
      <c r="L9" t="str">
        <f>VLOOKUP(D9,'Gen-Tab_Quick'!$B$3:$E$38,4,FALSE)</f>
        <v>B3-B4</v>
      </c>
      <c r="M9">
        <f ca="1">VLOOKUP($D9,'Grupp-Tab-Quick'!$B$10:$K$90,8,FALSE)</f>
        <v>6</v>
      </c>
      <c r="N9" s="420" t="str">
        <f ca="1">VLOOKUP($D9,'Grupp-Tab-Quick'!$B$10:$K$90,10,FALSE)</f>
        <v>X</v>
      </c>
      <c r="O9" s="420">
        <f t="shared" ref="O9" ca="1" si="5">ABS(M8-M9)</f>
        <v>0</v>
      </c>
      <c r="P9" s="420"/>
    </row>
    <row r="10" spans="1:16" x14ac:dyDescent="0.35">
      <c r="A10">
        <f>'Meine Tipps'!$E$51</f>
        <v>0</v>
      </c>
      <c r="B10">
        <f>'Meine Tipps'!$E$53</f>
        <v>0</v>
      </c>
      <c r="D10">
        <v>5</v>
      </c>
      <c r="E10">
        <v>1</v>
      </c>
      <c r="G10" s="418" t="s">
        <v>1049</v>
      </c>
      <c r="H10" t="str">
        <f>VLOOKUP($D10,'Gen-Tab_Quick'!$B$3:$O$57,2,FALSE)</f>
        <v>C1</v>
      </c>
      <c r="I10" t="str">
        <f>VLOOKUP(J10,'Gen-Tab_Quick'!$R$3:$S$26,2,FALSE)</f>
        <v>Slowenien</v>
      </c>
      <c r="J10" t="str">
        <f>VLOOKUP($D10,'Gen-Tab_Quick'!$B$3:$O$57,9,FALSE)</f>
        <v>SVN</v>
      </c>
      <c r="K10" t="str">
        <f>VLOOKUP($D10,'Gen-Tab_Quick'!$B$3:$O$57,14,FALSE)</f>
        <v>C</v>
      </c>
      <c r="L10" t="str">
        <f>VLOOKUP(D10,'Gen-Tab_Quick'!$B$3:$E$38,4,FALSE)</f>
        <v>C1-C2</v>
      </c>
      <c r="M10">
        <f ca="1">VLOOKUP($D10,'Grupp-Tab-Quick'!$B$10:$K$90,6,FALSE)</f>
        <v>1</v>
      </c>
      <c r="N10" s="420">
        <f ca="1">VLOOKUP($D10,'Grupp-Tab-Quick'!$B$10:$K$90,10,FALSE)</f>
        <v>2</v>
      </c>
      <c r="O10" s="420">
        <f t="shared" ref="O10" ca="1" si="6">ABS(M10-M11)</f>
        <v>4</v>
      </c>
      <c r="P10" s="420"/>
    </row>
    <row r="11" spans="1:16" x14ac:dyDescent="0.35">
      <c r="A11">
        <f>'Meine Tipps'!$E$51</f>
        <v>0</v>
      </c>
      <c r="B11">
        <f>'Meine Tipps'!$E$53</f>
        <v>0</v>
      </c>
      <c r="D11">
        <f>D10</f>
        <v>5</v>
      </c>
      <c r="E11">
        <v>2</v>
      </c>
      <c r="G11" s="418" t="s">
        <v>1049</v>
      </c>
      <c r="H11" t="str">
        <f>VLOOKUP($D11,'Gen-Tab_Quick'!$B$3:$O$57,3,FALSE)</f>
        <v>C2</v>
      </c>
      <c r="I11" t="str">
        <f>VLOOKUP(J11,'Gen-Tab_Quick'!$R$3:$S$26,2,FALSE)</f>
        <v>Dänemark</v>
      </c>
      <c r="J11" t="str">
        <f>VLOOKUP($D11,'Gen-Tab_Quick'!$B$3:$O$57,10,FALSE)</f>
        <v>DEN</v>
      </c>
      <c r="K11" t="str">
        <f>VLOOKUP($D11,'Gen-Tab_Quick'!$B$3:$O$57,14,FALSE)</f>
        <v>C</v>
      </c>
      <c r="L11" t="str">
        <f>VLOOKUP(D11,'Gen-Tab_Quick'!$B$3:$E$38,4,FALSE)</f>
        <v>C1-C2</v>
      </c>
      <c r="M11">
        <f ca="1">VLOOKUP($D11,'Grupp-Tab-Quick'!$B$10:$K$90,8,FALSE)</f>
        <v>5</v>
      </c>
      <c r="N11" s="420">
        <f ca="1">VLOOKUP($D11,'Grupp-Tab-Quick'!$B$10:$K$90,10,FALSE)</f>
        <v>2</v>
      </c>
      <c r="O11" s="420">
        <f t="shared" ref="O11" ca="1" si="7">ABS(M10-M11)</f>
        <v>4</v>
      </c>
      <c r="P11" s="420"/>
    </row>
    <row r="12" spans="1:16" x14ac:dyDescent="0.35">
      <c r="A12">
        <f>'Meine Tipps'!$E$51</f>
        <v>0</v>
      </c>
      <c r="B12">
        <f>'Meine Tipps'!$E$53</f>
        <v>0</v>
      </c>
      <c r="D12">
        <v>6</v>
      </c>
      <c r="E12">
        <v>1</v>
      </c>
      <c r="G12" s="418" t="s">
        <v>1049</v>
      </c>
      <c r="H12" t="str">
        <f>VLOOKUP($D12,'Gen-Tab_Quick'!$B$3:$O$57,2,FALSE)</f>
        <v>C3</v>
      </c>
      <c r="I12" t="str">
        <f>VLOOKUP(J12,'Gen-Tab_Quick'!$R$3:$S$26,2,FALSE)</f>
        <v>Serbien</v>
      </c>
      <c r="J12" t="str">
        <f>VLOOKUP($D12,'Gen-Tab_Quick'!$B$3:$O$57,9,FALSE)</f>
        <v>SRB</v>
      </c>
      <c r="K12" t="str">
        <f>VLOOKUP($D12,'Gen-Tab_Quick'!$B$3:$O$57,14,FALSE)</f>
        <v>C</v>
      </c>
      <c r="L12" t="str">
        <f>VLOOKUP(D12,'Gen-Tab_Quick'!$B$3:$E$38,4,FALSE)</f>
        <v>C3-C4</v>
      </c>
      <c r="M12">
        <f ca="1">VLOOKUP($D12,'Grupp-Tab-Quick'!$B$10:$K$90,6,FALSE)</f>
        <v>4</v>
      </c>
      <c r="N12" s="420">
        <f ca="1">VLOOKUP($D12,'Grupp-Tab-Quick'!$B$10:$K$90,10,FALSE)</f>
        <v>2</v>
      </c>
      <c r="O12" s="420">
        <f t="shared" ref="O12" ca="1" si="8">ABS(M12-M13)</f>
        <v>1</v>
      </c>
      <c r="P12" s="420"/>
    </row>
    <row r="13" spans="1:16" x14ac:dyDescent="0.35">
      <c r="A13">
        <f>'Meine Tipps'!$E$51</f>
        <v>0</v>
      </c>
      <c r="B13">
        <f>'Meine Tipps'!$E$53</f>
        <v>0</v>
      </c>
      <c r="D13">
        <f>D12</f>
        <v>6</v>
      </c>
      <c r="E13">
        <v>2</v>
      </c>
      <c r="G13" s="418" t="s">
        <v>1049</v>
      </c>
      <c r="H13" t="str">
        <f>VLOOKUP($D13,'Gen-Tab_Quick'!$B$3:$O$57,3,FALSE)</f>
        <v>C4</v>
      </c>
      <c r="I13" t="str">
        <f>VLOOKUP(J13,'Gen-Tab_Quick'!$R$3:$S$26,2,FALSE)</f>
        <v>England</v>
      </c>
      <c r="J13" t="str">
        <f>VLOOKUP($D13,'Gen-Tab_Quick'!$B$3:$O$57,10,FALSE)</f>
        <v>MKD</v>
      </c>
      <c r="K13" t="str">
        <f>VLOOKUP($D13,'Gen-Tab_Quick'!$B$3:$O$57,14,FALSE)</f>
        <v>C</v>
      </c>
      <c r="L13" t="str">
        <f>VLOOKUP(D13,'Gen-Tab_Quick'!$B$3:$E$38,4,FALSE)</f>
        <v>C3-C4</v>
      </c>
      <c r="M13">
        <f ca="1">VLOOKUP($D13,'Grupp-Tab-Quick'!$B$10:$K$90,8,FALSE)</f>
        <v>5</v>
      </c>
      <c r="N13" s="420">
        <f ca="1">VLOOKUP($D13,'Grupp-Tab-Quick'!$B$10:$K$90,10,FALSE)</f>
        <v>2</v>
      </c>
      <c r="O13" s="420">
        <f t="shared" ref="O13" ca="1" si="9">ABS(M12-M13)</f>
        <v>1</v>
      </c>
      <c r="P13" s="420"/>
    </row>
    <row r="14" spans="1:16" x14ac:dyDescent="0.35">
      <c r="A14">
        <f>'Meine Tipps'!$E$51</f>
        <v>0</v>
      </c>
      <c r="B14">
        <f>'Meine Tipps'!$E$53</f>
        <v>0</v>
      </c>
      <c r="D14">
        <v>7</v>
      </c>
      <c r="E14">
        <v>1</v>
      </c>
      <c r="G14" s="418" t="s">
        <v>1049</v>
      </c>
      <c r="H14" t="str">
        <f>VLOOKUP($D14,'Gen-Tab_Quick'!$B$3:$O$57,2,FALSE)</f>
        <v>D1</v>
      </c>
      <c r="I14" t="str">
        <f>VLOOKUP(J14,'Gen-Tab_Quick'!$R$3:$S$26,2,FALSE)</f>
        <v>Polen</v>
      </c>
      <c r="J14" t="str">
        <f>VLOOKUP($D14,'Gen-Tab_Quick'!$B$3:$O$57,9,FALSE)</f>
        <v>POL</v>
      </c>
      <c r="K14" t="str">
        <f>VLOOKUP($D14,'Gen-Tab_Quick'!$B$3:$O$57,14,FALSE)</f>
        <v>D</v>
      </c>
      <c r="L14" t="str">
        <f>VLOOKUP(D14,'Gen-Tab_Quick'!$B$3:$E$38,4,FALSE)</f>
        <v>D1-D2</v>
      </c>
      <c r="M14">
        <f ca="1">VLOOKUP($D14,'Grupp-Tab-Quick'!$B$10:$K$90,6,FALSE)</f>
        <v>4</v>
      </c>
      <c r="N14" s="420">
        <f ca="1">VLOOKUP($D14,'Grupp-Tab-Quick'!$B$10:$K$90,10,FALSE)</f>
        <v>2</v>
      </c>
      <c r="O14" s="420">
        <f t="shared" ref="O14" ca="1" si="10">ABS(M14-M15)</f>
        <v>2</v>
      </c>
      <c r="P14" s="420"/>
    </row>
    <row r="15" spans="1:16" x14ac:dyDescent="0.35">
      <c r="A15">
        <f>'Meine Tipps'!$E$51</f>
        <v>0</v>
      </c>
      <c r="B15">
        <f>'Meine Tipps'!$E$53</f>
        <v>0</v>
      </c>
      <c r="D15">
        <f>D14</f>
        <v>7</v>
      </c>
      <c r="E15">
        <v>2</v>
      </c>
      <c r="G15" s="418" t="s">
        <v>1049</v>
      </c>
      <c r="H15" t="str">
        <f>VLOOKUP($D15,'Gen-Tab_Quick'!$B$3:$O$57,3,FALSE)</f>
        <v>D2</v>
      </c>
      <c r="I15" t="str">
        <f>VLOOKUP(J15,'Gen-Tab_Quick'!$R$3:$S$26,2,FALSE)</f>
        <v>Niederlande</v>
      </c>
      <c r="J15" t="str">
        <f>VLOOKUP($D15,'Gen-Tab_Quick'!$B$3:$O$57,10,FALSE)</f>
        <v>NED</v>
      </c>
      <c r="K15" t="str">
        <f>VLOOKUP($D15,'Gen-Tab_Quick'!$B$3:$O$57,14,FALSE)</f>
        <v>D</v>
      </c>
      <c r="L15" t="str">
        <f>VLOOKUP(D15,'Gen-Tab_Quick'!$B$3:$E$38,4,FALSE)</f>
        <v>D1-D2</v>
      </c>
      <c r="M15">
        <f ca="1">VLOOKUP($D15,'Grupp-Tab-Quick'!$B$10:$K$90,8,FALSE)</f>
        <v>6</v>
      </c>
      <c r="N15" s="420">
        <f ca="1">VLOOKUP($D15,'Grupp-Tab-Quick'!$B$10:$K$90,10,FALSE)</f>
        <v>2</v>
      </c>
      <c r="O15" s="420">
        <f t="shared" ref="O15" ca="1" si="11">ABS(M14-M15)</f>
        <v>2</v>
      </c>
      <c r="P15" s="420"/>
    </row>
    <row r="16" spans="1:16" x14ac:dyDescent="0.35">
      <c r="A16">
        <f>'Meine Tipps'!$E$51</f>
        <v>0</v>
      </c>
      <c r="B16">
        <f>'Meine Tipps'!$E$53</f>
        <v>0</v>
      </c>
      <c r="D16">
        <v>8</v>
      </c>
      <c r="E16">
        <v>1</v>
      </c>
      <c r="G16" s="418" t="s">
        <v>1049</v>
      </c>
      <c r="H16" t="str">
        <f>VLOOKUP($D16,'Gen-Tab_Quick'!$B$3:$O$57,2,FALSE)</f>
        <v>D3</v>
      </c>
      <c r="I16" t="str">
        <f>VLOOKUP(J16,'Gen-Tab_Quick'!$R$3:$S$26,2,FALSE)</f>
        <v>Österreich</v>
      </c>
      <c r="J16" t="str">
        <f>VLOOKUP($D16,'Gen-Tab_Quick'!$B$3:$O$57,9,FALSE)</f>
        <v>AUT</v>
      </c>
      <c r="K16" t="str">
        <f>VLOOKUP($D16,'Gen-Tab_Quick'!$B$3:$O$57,14,FALSE)</f>
        <v>D</v>
      </c>
      <c r="L16" t="str">
        <f>VLOOKUP(D16,'Gen-Tab_Quick'!$B$3:$E$38,4,FALSE)</f>
        <v>D3-D4</v>
      </c>
      <c r="M16">
        <f ca="1">VLOOKUP($D16,'Grupp-Tab-Quick'!$B$10:$K$90,6,FALSE)</f>
        <v>5</v>
      </c>
      <c r="N16" s="420" t="str">
        <f ca="1">VLOOKUP($D16,'Grupp-Tab-Quick'!$B$10:$K$90,10,FALSE)</f>
        <v>X</v>
      </c>
      <c r="O16" s="420">
        <f t="shared" ref="O16" ca="1" si="12">ABS(M16-M17)</f>
        <v>0</v>
      </c>
      <c r="P16" s="420"/>
    </row>
    <row r="17" spans="1:16" x14ac:dyDescent="0.35">
      <c r="A17">
        <f>'Meine Tipps'!$E$51</f>
        <v>0</v>
      </c>
      <c r="B17">
        <f>'Meine Tipps'!$E$53</f>
        <v>0</v>
      </c>
      <c r="D17">
        <f>D16</f>
        <v>8</v>
      </c>
      <c r="E17">
        <v>2</v>
      </c>
      <c r="G17" s="418" t="s">
        <v>1049</v>
      </c>
      <c r="H17" t="str">
        <f>VLOOKUP($D17,'Gen-Tab_Quick'!$B$3:$O$57,3,FALSE)</f>
        <v>D4</v>
      </c>
      <c r="I17" t="str">
        <f>VLOOKUP(J17,'Gen-Tab_Quick'!$R$3:$S$26,2,FALSE)</f>
        <v>Frankreich</v>
      </c>
      <c r="J17" t="str">
        <f>VLOOKUP($D17,'Gen-Tab_Quick'!$B$3:$O$57,10,FALSE)</f>
        <v>FRA</v>
      </c>
      <c r="K17" t="str">
        <f>VLOOKUP($D17,'Gen-Tab_Quick'!$B$3:$O$57,14,FALSE)</f>
        <v>D</v>
      </c>
      <c r="L17" t="str">
        <f>VLOOKUP(D17,'Gen-Tab_Quick'!$B$3:$E$38,4,FALSE)</f>
        <v>D3-D4</v>
      </c>
      <c r="M17">
        <f ca="1">VLOOKUP($D17,'Grupp-Tab-Quick'!$B$10:$K$90,8,FALSE)</f>
        <v>5</v>
      </c>
      <c r="N17" s="420" t="str">
        <f ca="1">VLOOKUP($D17,'Grupp-Tab-Quick'!$B$10:$K$90,10,FALSE)</f>
        <v>X</v>
      </c>
      <c r="O17" s="420">
        <f t="shared" ref="O17" ca="1" si="13">ABS(M16-M17)</f>
        <v>0</v>
      </c>
      <c r="P17" s="420"/>
    </row>
    <row r="18" spans="1:16" x14ac:dyDescent="0.35">
      <c r="A18">
        <f>'Meine Tipps'!$E$51</f>
        <v>0</v>
      </c>
      <c r="B18">
        <f>'Meine Tipps'!$E$53</f>
        <v>0</v>
      </c>
      <c r="D18">
        <v>9</v>
      </c>
      <c r="E18">
        <v>1</v>
      </c>
      <c r="G18" s="418" t="s">
        <v>1049</v>
      </c>
      <c r="H18" t="str">
        <f>VLOOKUP($D18,'Gen-Tab_Quick'!$B$3:$O$57,2,FALSE)</f>
        <v>E1</v>
      </c>
      <c r="I18" t="str">
        <f>VLOOKUP(J18,'Gen-Tab_Quick'!$R$3:$S$26,2,FALSE)</f>
        <v>Belgien</v>
      </c>
      <c r="J18" t="str">
        <f>VLOOKUP($D18,'Gen-Tab_Quick'!$B$3:$O$57,9,FALSE)</f>
        <v>BEL</v>
      </c>
      <c r="K18" t="str">
        <f>VLOOKUP($D18,'Gen-Tab_Quick'!$B$3:$O$57,14,FALSE)</f>
        <v>E</v>
      </c>
      <c r="L18" t="str">
        <f>VLOOKUP(D18,'Gen-Tab_Quick'!$B$3:$E$38,4,FALSE)</f>
        <v>E1-E2</v>
      </c>
      <c r="M18">
        <f ca="1">VLOOKUP($D18,'Grupp-Tab-Quick'!$B$10:$K$90,6,FALSE)</f>
        <v>4</v>
      </c>
      <c r="N18" s="420" t="str">
        <f ca="1">VLOOKUP($D18,'Grupp-Tab-Quick'!$B$10:$K$90,10,FALSE)</f>
        <v>X</v>
      </c>
      <c r="O18" s="420">
        <f t="shared" ref="O18" ca="1" si="14">ABS(M18-M19)</f>
        <v>0</v>
      </c>
      <c r="P18" s="420"/>
    </row>
    <row r="19" spans="1:16" x14ac:dyDescent="0.35">
      <c r="A19">
        <f>'Meine Tipps'!$E$51</f>
        <v>0</v>
      </c>
      <c r="B19">
        <f>'Meine Tipps'!$E$53</f>
        <v>0</v>
      </c>
      <c r="D19">
        <f>D18</f>
        <v>9</v>
      </c>
      <c r="E19">
        <v>2</v>
      </c>
      <c r="G19" s="418" t="s">
        <v>1049</v>
      </c>
      <c r="H19" t="str">
        <f>VLOOKUP($D19,'Gen-Tab_Quick'!$B$3:$O$57,3,FALSE)</f>
        <v>E2</v>
      </c>
      <c r="I19" t="str">
        <f>VLOOKUP(J19,'Gen-Tab_Quick'!$R$3:$S$26,2,FALSE)</f>
        <v>Slowakei</v>
      </c>
      <c r="J19" t="str">
        <f>VLOOKUP($D19,'Gen-Tab_Quick'!$B$3:$O$57,10,FALSE)</f>
        <v>SVK</v>
      </c>
      <c r="K19" t="str">
        <f>VLOOKUP($D19,'Gen-Tab_Quick'!$B$3:$O$57,14,FALSE)</f>
        <v>E</v>
      </c>
      <c r="L19" t="str">
        <f>VLOOKUP(D19,'Gen-Tab_Quick'!$B$3:$E$38,4,FALSE)</f>
        <v>E1-E2</v>
      </c>
      <c r="M19">
        <f ca="1">VLOOKUP($D19,'Grupp-Tab-Quick'!$B$10:$K$90,8,FALSE)</f>
        <v>4</v>
      </c>
      <c r="N19" s="420" t="str">
        <f ca="1">VLOOKUP($D19,'Grupp-Tab-Quick'!$B$10:$K$90,10,FALSE)</f>
        <v>X</v>
      </c>
      <c r="O19" s="420">
        <f t="shared" ref="O19" ca="1" si="15">ABS(M18-M19)</f>
        <v>0</v>
      </c>
      <c r="P19" s="420"/>
    </row>
    <row r="20" spans="1:16" x14ac:dyDescent="0.35">
      <c r="A20">
        <f>'Meine Tipps'!$E$51</f>
        <v>0</v>
      </c>
      <c r="B20">
        <f>'Meine Tipps'!$E$53</f>
        <v>0</v>
      </c>
      <c r="D20">
        <v>10</v>
      </c>
      <c r="E20">
        <v>1</v>
      </c>
      <c r="G20" s="418" t="s">
        <v>1049</v>
      </c>
      <c r="H20" t="str">
        <f>VLOOKUP($D20,'Gen-Tab_Quick'!$B$3:$O$57,2,FALSE)</f>
        <v>E3</v>
      </c>
      <c r="I20" t="str">
        <f>VLOOKUP(J20,'Gen-Tab_Quick'!$R$3:$S$26,2,FALSE)</f>
        <v>Rumänien</v>
      </c>
      <c r="J20" t="str">
        <f>VLOOKUP($D20,'Gen-Tab_Quick'!$B$3:$O$57,9,FALSE)</f>
        <v>ROU</v>
      </c>
      <c r="K20" t="str">
        <f>VLOOKUP($D20,'Gen-Tab_Quick'!$B$3:$O$57,14,FALSE)</f>
        <v>E</v>
      </c>
      <c r="L20" t="str">
        <f>VLOOKUP(D20,'Gen-Tab_Quick'!$B$3:$E$38,4,FALSE)</f>
        <v>E3-E4</v>
      </c>
      <c r="M20">
        <f ca="1">VLOOKUP($D20,'Grupp-Tab-Quick'!$B$10:$K$90,6,FALSE)</f>
        <v>1</v>
      </c>
      <c r="N20" s="420">
        <f ca="1">VLOOKUP($D20,'Grupp-Tab-Quick'!$B$10:$K$90,10,FALSE)</f>
        <v>2</v>
      </c>
      <c r="O20" s="420">
        <f t="shared" ref="O20" ca="1" si="16">ABS(M20-M21)</f>
        <v>5</v>
      </c>
      <c r="P20" s="420"/>
    </row>
    <row r="21" spans="1:16" x14ac:dyDescent="0.35">
      <c r="A21">
        <f>'Meine Tipps'!$E$51</f>
        <v>0</v>
      </c>
      <c r="B21">
        <f>'Meine Tipps'!$E$53</f>
        <v>0</v>
      </c>
      <c r="D21">
        <f>D20</f>
        <v>10</v>
      </c>
      <c r="E21">
        <v>2</v>
      </c>
      <c r="G21" s="418" t="s">
        <v>1049</v>
      </c>
      <c r="H21" t="str">
        <f>VLOOKUP($D21,'Gen-Tab_Quick'!$B$3:$O$57,3,FALSE)</f>
        <v>E4</v>
      </c>
      <c r="I21" t="str">
        <f>VLOOKUP(J21,'Gen-Tab_Quick'!$R$3:$S$26,2,FALSE)</f>
        <v>Ukraine</v>
      </c>
      <c r="J21" t="str">
        <f>VLOOKUP($D21,'Gen-Tab_Quick'!$B$3:$O$57,10,FALSE)</f>
        <v>UKR</v>
      </c>
      <c r="K21" t="str">
        <f>VLOOKUP($D21,'Gen-Tab_Quick'!$B$3:$O$57,14,FALSE)</f>
        <v>E</v>
      </c>
      <c r="L21" t="str">
        <f>VLOOKUP(D21,'Gen-Tab_Quick'!$B$3:$E$38,4,FALSE)</f>
        <v>E3-E4</v>
      </c>
      <c r="M21">
        <f ca="1">VLOOKUP($D21,'Grupp-Tab-Quick'!$B$10:$K$90,8,FALSE)</f>
        <v>6</v>
      </c>
      <c r="N21" s="420">
        <f ca="1">VLOOKUP($D21,'Grupp-Tab-Quick'!$B$10:$K$90,10,FALSE)</f>
        <v>2</v>
      </c>
      <c r="O21" s="420">
        <f t="shared" ref="O21" ca="1" si="17">ABS(M20-M21)</f>
        <v>5</v>
      </c>
      <c r="P21" s="420"/>
    </row>
    <row r="22" spans="1:16" x14ac:dyDescent="0.35">
      <c r="A22">
        <f>'Meine Tipps'!$E$51</f>
        <v>0</v>
      </c>
      <c r="B22">
        <f>'Meine Tipps'!$E$53</f>
        <v>0</v>
      </c>
      <c r="D22">
        <v>11</v>
      </c>
      <c r="E22">
        <v>1</v>
      </c>
      <c r="G22" s="418" t="s">
        <v>1049</v>
      </c>
      <c r="H22" t="str">
        <f>VLOOKUP($D22,'Gen-Tab_Quick'!$B$3:$O$57,2,FALSE)</f>
        <v>F1</v>
      </c>
      <c r="I22" t="str">
        <f>VLOOKUP(J22,'Gen-Tab_Quick'!$R$3:$S$26,2,FALSE)</f>
        <v>Türkei</v>
      </c>
      <c r="J22" t="str">
        <f>VLOOKUP($D22,'Gen-Tab_Quick'!$B$3:$O$57,9,FALSE)</f>
        <v>TUR</v>
      </c>
      <c r="K22" t="str">
        <f>VLOOKUP($D22,'Gen-Tab_Quick'!$B$3:$O$57,14,FALSE)</f>
        <v>F</v>
      </c>
      <c r="L22" t="str">
        <f>VLOOKUP(D22,'Gen-Tab_Quick'!$B$3:$E$38,4,FALSE)</f>
        <v>F1-F2</v>
      </c>
      <c r="M22">
        <f ca="1">VLOOKUP($D22,'Grupp-Tab-Quick'!$B$10:$K$90,6,FALSE)</f>
        <v>0</v>
      </c>
      <c r="N22" s="420" t="str">
        <f ca="1">VLOOKUP($D22,'Grupp-Tab-Quick'!$B$10:$K$90,10,FALSE)</f>
        <v>X</v>
      </c>
      <c r="O22" s="420">
        <f t="shared" ref="O22" ca="1" si="18">ABS(M22-M23)</f>
        <v>0</v>
      </c>
      <c r="P22" s="420"/>
    </row>
    <row r="23" spans="1:16" x14ac:dyDescent="0.35">
      <c r="A23">
        <f>'Meine Tipps'!$E$51</f>
        <v>0</v>
      </c>
      <c r="B23">
        <f>'Meine Tipps'!$E$53</f>
        <v>0</v>
      </c>
      <c r="D23">
        <f>D22</f>
        <v>11</v>
      </c>
      <c r="E23">
        <v>2</v>
      </c>
      <c r="G23" s="418" t="s">
        <v>1049</v>
      </c>
      <c r="H23" t="str">
        <f>VLOOKUP($D23,'Gen-Tab_Quick'!$B$3:$O$57,3,FALSE)</f>
        <v>F2</v>
      </c>
      <c r="I23" t="str">
        <f>VLOOKUP(J23,'Gen-Tab_Quick'!$R$3:$S$26,2,FALSE)</f>
        <v>Georgien</v>
      </c>
      <c r="J23" t="str">
        <f>VLOOKUP($D23,'Gen-Tab_Quick'!$B$3:$O$57,10,FALSE)</f>
        <v>GEO</v>
      </c>
      <c r="K23" t="str">
        <f>VLOOKUP($D23,'Gen-Tab_Quick'!$B$3:$O$57,14,FALSE)</f>
        <v>F</v>
      </c>
      <c r="L23" t="str">
        <f>VLOOKUP(D23,'Gen-Tab_Quick'!$B$3:$E$38,4,FALSE)</f>
        <v>F1-F2</v>
      </c>
      <c r="M23">
        <f ca="1">VLOOKUP($D23,'Grupp-Tab-Quick'!$B$10:$K$90,8,FALSE)</f>
        <v>0</v>
      </c>
      <c r="N23" s="420" t="str">
        <f ca="1">VLOOKUP($D23,'Grupp-Tab-Quick'!$B$10:$K$90,10,FALSE)</f>
        <v>X</v>
      </c>
      <c r="O23" s="420">
        <f t="shared" ref="O23" ca="1" si="19">ABS(M22-M23)</f>
        <v>0</v>
      </c>
      <c r="P23" s="420"/>
    </row>
    <row r="24" spans="1:16" x14ac:dyDescent="0.35">
      <c r="A24">
        <f>'Meine Tipps'!$E$51</f>
        <v>0</v>
      </c>
      <c r="B24">
        <f>'Meine Tipps'!$E$53</f>
        <v>0</v>
      </c>
      <c r="D24">
        <v>12</v>
      </c>
      <c r="E24">
        <v>1</v>
      </c>
      <c r="G24" s="418" t="s">
        <v>1049</v>
      </c>
      <c r="H24" t="str">
        <f>VLOOKUP($D24,'Gen-Tab_Quick'!$B$3:$O$57,2,FALSE)</f>
        <v>F3</v>
      </c>
      <c r="I24" t="str">
        <f>VLOOKUP(J24,'Gen-Tab_Quick'!$R$3:$S$26,2,FALSE)</f>
        <v>Portugal</v>
      </c>
      <c r="J24" t="str">
        <f>VLOOKUP($D24,'Gen-Tab_Quick'!$B$3:$O$57,9,FALSE)</f>
        <v>POR</v>
      </c>
      <c r="K24" t="str">
        <f>VLOOKUP($D24,'Gen-Tab_Quick'!$B$3:$O$57,14,FALSE)</f>
        <v>F</v>
      </c>
      <c r="L24" t="str">
        <f>VLOOKUP(D24,'Gen-Tab_Quick'!$B$3:$E$38,4,FALSE)</f>
        <v>F3-F4</v>
      </c>
      <c r="M24">
        <f ca="1">VLOOKUP($D24,'Grupp-Tab-Quick'!$B$10:$K$90,6,FALSE)</f>
        <v>5</v>
      </c>
      <c r="N24" s="420" t="str">
        <f ca="1">VLOOKUP($D24,'Grupp-Tab-Quick'!$B$10:$K$90,10,FALSE)</f>
        <v>X</v>
      </c>
      <c r="O24" s="420">
        <f t="shared" ref="O24" ca="1" si="20">ABS(M24-M25)</f>
        <v>0</v>
      </c>
      <c r="P24" s="420"/>
    </row>
    <row r="25" spans="1:16" x14ac:dyDescent="0.35">
      <c r="A25">
        <f>'Meine Tipps'!$E$51</f>
        <v>0</v>
      </c>
      <c r="B25">
        <f>'Meine Tipps'!$E$53</f>
        <v>0</v>
      </c>
      <c r="D25">
        <f>D24</f>
        <v>12</v>
      </c>
      <c r="E25">
        <v>2</v>
      </c>
      <c r="G25" s="418" t="s">
        <v>1049</v>
      </c>
      <c r="H25" t="str">
        <f>VLOOKUP($D25,'Gen-Tab_Quick'!$B$3:$O$57,3,FALSE)</f>
        <v>F4</v>
      </c>
      <c r="I25" t="str">
        <f>VLOOKUP(J25,'Gen-Tab_Quick'!$R$3:$S$26,2,FALSE)</f>
        <v>Tschechien</v>
      </c>
      <c r="J25" t="str">
        <f>VLOOKUP($D25,'Gen-Tab_Quick'!$B$3:$O$57,10,FALSE)</f>
        <v>CZE</v>
      </c>
      <c r="K25" t="str">
        <f>VLOOKUP($D25,'Gen-Tab_Quick'!$B$3:$O$57,14,FALSE)</f>
        <v>F</v>
      </c>
      <c r="L25" t="str">
        <f>VLOOKUP(D25,'Gen-Tab_Quick'!$B$3:$E$38,4,FALSE)</f>
        <v>F3-F4</v>
      </c>
      <c r="M25">
        <f ca="1">VLOOKUP($D25,'Grupp-Tab-Quick'!$B$10:$K$90,8,FALSE)</f>
        <v>5</v>
      </c>
      <c r="N25" s="420" t="str">
        <f ca="1">VLOOKUP($D25,'Grupp-Tab-Quick'!$B$10:$K$90,10,FALSE)</f>
        <v>X</v>
      </c>
      <c r="O25" s="420">
        <f t="shared" ref="O25" ca="1" si="21">ABS(M24-M25)</f>
        <v>0</v>
      </c>
      <c r="P25" s="420"/>
    </row>
    <row r="26" spans="1:16" x14ac:dyDescent="0.35">
      <c r="A26">
        <f>'Meine Tipps'!$E$51</f>
        <v>0</v>
      </c>
      <c r="B26">
        <f>'Meine Tipps'!$E$53</f>
        <v>0</v>
      </c>
      <c r="D26">
        <v>13</v>
      </c>
      <c r="E26">
        <v>1</v>
      </c>
      <c r="G26" s="418" t="s">
        <v>1049</v>
      </c>
      <c r="H26" t="str">
        <f>VLOOKUP($D26,'Gen-Tab_Quick'!$B$3:$O$57,2,FALSE)</f>
        <v>A1</v>
      </c>
      <c r="I26" t="str">
        <f>VLOOKUP(J26,'Gen-Tab_Quick'!$R$3:$S$26,2,FALSE)</f>
        <v>Deutschland</v>
      </c>
      <c r="J26" t="str">
        <f>VLOOKUP($D26,'Gen-Tab_Quick'!$B$3:$O$57,9,FALSE)</f>
        <v>GER</v>
      </c>
      <c r="K26" t="str">
        <f>VLOOKUP($D26,'Gen-Tab_Quick'!$B$3:$O$57,14,FALSE)</f>
        <v>A</v>
      </c>
      <c r="L26" t="str">
        <f>VLOOKUP(D26,'Gen-Tab_Quick'!$B$3:$E$38,4,FALSE)</f>
        <v>A1-A3</v>
      </c>
      <c r="M26">
        <f ca="1">VLOOKUP($D26,'Grupp-Tab-Quick'!$B$10:$K$90,6,FALSE)</f>
        <v>5</v>
      </c>
      <c r="N26" s="420">
        <f ca="1">VLOOKUP($D26,'Grupp-Tab-Quick'!$B$10:$K$90,10,FALSE)</f>
        <v>1</v>
      </c>
      <c r="O26" s="420">
        <f t="shared" ref="O26" ca="1" si="22">ABS(M26-M27)</f>
        <v>1</v>
      </c>
      <c r="P26" s="420"/>
    </row>
    <row r="27" spans="1:16" x14ac:dyDescent="0.35">
      <c r="A27">
        <f>'Meine Tipps'!$E$51</f>
        <v>0</v>
      </c>
      <c r="B27">
        <f>'Meine Tipps'!$E$53</f>
        <v>0</v>
      </c>
      <c r="D27">
        <f>D26</f>
        <v>13</v>
      </c>
      <c r="E27">
        <v>2</v>
      </c>
      <c r="G27" s="418" t="s">
        <v>1049</v>
      </c>
      <c r="H27" t="str">
        <f>VLOOKUP($D27,'Gen-Tab_Quick'!$B$3:$O$57,3,FALSE)</f>
        <v>A3</v>
      </c>
      <c r="I27" t="str">
        <f>VLOOKUP(J27,'Gen-Tab_Quick'!$R$3:$S$26,2,FALSE)</f>
        <v>Ungarn</v>
      </c>
      <c r="J27" t="str">
        <f>VLOOKUP($D27,'Gen-Tab_Quick'!$B$3:$O$57,10,FALSE)</f>
        <v>HUN</v>
      </c>
      <c r="K27" t="str">
        <f>VLOOKUP($D27,'Gen-Tab_Quick'!$B$3:$O$57,14,FALSE)</f>
        <v>A</v>
      </c>
      <c r="L27" t="str">
        <f>VLOOKUP(D27,'Gen-Tab_Quick'!$B$3:$E$38,4,FALSE)</f>
        <v>A1-A3</v>
      </c>
      <c r="M27">
        <f ca="1">VLOOKUP($D27,'Grupp-Tab-Quick'!$B$10:$K$90,8,FALSE)</f>
        <v>4</v>
      </c>
      <c r="N27" s="420">
        <f ca="1">VLOOKUP($D27,'Grupp-Tab-Quick'!$B$10:$K$90,10,FALSE)</f>
        <v>1</v>
      </c>
      <c r="O27" s="420">
        <f t="shared" ref="O27" ca="1" si="23">ABS(M26-M27)</f>
        <v>1</v>
      </c>
      <c r="P27" s="420"/>
    </row>
    <row r="28" spans="1:16" x14ac:dyDescent="0.35">
      <c r="A28">
        <f>'Meine Tipps'!$E$51</f>
        <v>0</v>
      </c>
      <c r="B28">
        <f>'Meine Tipps'!$E$53</f>
        <v>0</v>
      </c>
      <c r="D28">
        <v>14</v>
      </c>
      <c r="E28">
        <v>1</v>
      </c>
      <c r="G28" s="418" t="s">
        <v>1049</v>
      </c>
      <c r="H28" t="str">
        <f>VLOOKUP($D28,'Gen-Tab_Quick'!$B$3:$O$57,2,FALSE)</f>
        <v>A2</v>
      </c>
      <c r="I28" t="str">
        <f>VLOOKUP(J28,'Gen-Tab_Quick'!$R$3:$S$26,2,FALSE)</f>
        <v>Schottland</v>
      </c>
      <c r="J28" t="str">
        <f>VLOOKUP($D28,'Gen-Tab_Quick'!$B$3:$O$57,9,FALSE)</f>
        <v>SCO</v>
      </c>
      <c r="K28" t="str">
        <f>VLOOKUP($D28,'Gen-Tab_Quick'!$B$3:$O$57,14,FALSE)</f>
        <v>A</v>
      </c>
      <c r="L28" t="str">
        <f>VLOOKUP(D28,'Gen-Tab_Quick'!$B$3:$E$38,4,FALSE)</f>
        <v>A2-A4</v>
      </c>
      <c r="M28">
        <f ca="1">VLOOKUP($D28,'Grupp-Tab-Quick'!$B$10:$K$90,6,FALSE)</f>
        <v>6</v>
      </c>
      <c r="N28" s="420">
        <f ca="1">VLOOKUP($D28,'Grupp-Tab-Quick'!$B$10:$K$90,10,FALSE)</f>
        <v>1</v>
      </c>
      <c r="O28" s="420">
        <f t="shared" ref="O28" ca="1" si="24">ABS(M28-M29)</f>
        <v>2</v>
      </c>
      <c r="P28" s="420"/>
    </row>
    <row r="29" spans="1:16" x14ac:dyDescent="0.35">
      <c r="A29">
        <f>'Meine Tipps'!$E$51</f>
        <v>0</v>
      </c>
      <c r="B29">
        <f>'Meine Tipps'!$E$53</f>
        <v>0</v>
      </c>
      <c r="D29">
        <f>D28</f>
        <v>14</v>
      </c>
      <c r="E29">
        <v>2</v>
      </c>
      <c r="G29" s="418" t="s">
        <v>1049</v>
      </c>
      <c r="H29" t="str">
        <f>VLOOKUP($D29,'Gen-Tab_Quick'!$B$3:$O$57,3,FALSE)</f>
        <v>A4</v>
      </c>
      <c r="I29" t="str">
        <f>VLOOKUP(J29,'Gen-Tab_Quick'!$R$3:$S$26,2,FALSE)</f>
        <v>Schweiz</v>
      </c>
      <c r="J29" t="str">
        <f>VLOOKUP($D29,'Gen-Tab_Quick'!$B$3:$O$57,10,FALSE)</f>
        <v>SUI</v>
      </c>
      <c r="K29" t="str">
        <f>VLOOKUP($D29,'Gen-Tab_Quick'!$B$3:$O$57,14,FALSE)</f>
        <v>A</v>
      </c>
      <c r="L29" t="str">
        <f>VLOOKUP(D29,'Gen-Tab_Quick'!$B$3:$E$38,4,FALSE)</f>
        <v>A2-A4</v>
      </c>
      <c r="M29">
        <f ca="1">VLOOKUP($D29,'Grupp-Tab-Quick'!$B$10:$K$90,8,FALSE)</f>
        <v>4</v>
      </c>
      <c r="N29" s="420">
        <f ca="1">VLOOKUP($D29,'Grupp-Tab-Quick'!$B$10:$K$90,10,FALSE)</f>
        <v>1</v>
      </c>
      <c r="O29" s="420">
        <f t="shared" ref="O29" ca="1" si="25">ABS(M28-M29)</f>
        <v>2</v>
      </c>
      <c r="P29" s="420"/>
    </row>
    <row r="30" spans="1:16" x14ac:dyDescent="0.35">
      <c r="A30">
        <f>'Meine Tipps'!$E$51</f>
        <v>0</v>
      </c>
      <c r="B30">
        <f>'Meine Tipps'!$E$53</f>
        <v>0</v>
      </c>
      <c r="D30">
        <v>15</v>
      </c>
      <c r="E30">
        <v>1</v>
      </c>
      <c r="G30" s="418" t="s">
        <v>1049</v>
      </c>
      <c r="H30" t="str">
        <f>VLOOKUP($D30,'Gen-Tab_Quick'!$B$3:$O$57,2,FALSE)</f>
        <v>B1</v>
      </c>
      <c r="I30" t="str">
        <f>VLOOKUP(J30,'Gen-Tab_Quick'!$R$3:$S$26,2,FALSE)</f>
        <v>Spanien</v>
      </c>
      <c r="J30" t="str">
        <f>VLOOKUP($D30,'Gen-Tab_Quick'!$B$3:$O$57,9,FALSE)</f>
        <v>ESP</v>
      </c>
      <c r="K30" t="str">
        <f>VLOOKUP($D30,'Gen-Tab_Quick'!$B$3:$O$57,14,FALSE)</f>
        <v>B</v>
      </c>
      <c r="L30" t="str">
        <f>VLOOKUP(D30,'Gen-Tab_Quick'!$B$3:$E$38,4,FALSE)</f>
        <v>B1-B3</v>
      </c>
      <c r="M30">
        <f ca="1">VLOOKUP($D30,'Grupp-Tab-Quick'!$B$10:$K$90,6,FALSE)</f>
        <v>1</v>
      </c>
      <c r="N30" s="420" t="str">
        <f ca="1">VLOOKUP($D30,'Grupp-Tab-Quick'!$B$10:$K$90,10,FALSE)</f>
        <v>X</v>
      </c>
      <c r="O30" s="420">
        <f t="shared" ref="O30" ca="1" si="26">ABS(M30-M31)</f>
        <v>0</v>
      </c>
      <c r="P30" s="420"/>
    </row>
    <row r="31" spans="1:16" x14ac:dyDescent="0.35">
      <c r="A31">
        <f>'Meine Tipps'!$E$51</f>
        <v>0</v>
      </c>
      <c r="B31">
        <f>'Meine Tipps'!$E$53</f>
        <v>0</v>
      </c>
      <c r="D31">
        <f>D30</f>
        <v>15</v>
      </c>
      <c r="E31">
        <v>2</v>
      </c>
      <c r="G31" s="418" t="s">
        <v>1049</v>
      </c>
      <c r="H31" t="str">
        <f>VLOOKUP($D31,'Gen-Tab_Quick'!$B$3:$O$57,3,FALSE)</f>
        <v>B3</v>
      </c>
      <c r="I31" t="str">
        <f>VLOOKUP(J31,'Gen-Tab_Quick'!$R$3:$S$26,2,FALSE)</f>
        <v>Italien</v>
      </c>
      <c r="J31" t="str">
        <f>VLOOKUP($D31,'Gen-Tab_Quick'!$B$3:$O$57,10,FALSE)</f>
        <v>ITA</v>
      </c>
      <c r="K31" t="str">
        <f>VLOOKUP($D31,'Gen-Tab_Quick'!$B$3:$O$57,14,FALSE)</f>
        <v>B</v>
      </c>
      <c r="L31" t="str">
        <f>VLOOKUP(D31,'Gen-Tab_Quick'!$B$3:$E$38,4,FALSE)</f>
        <v>B1-B3</v>
      </c>
      <c r="M31">
        <f ca="1">VLOOKUP($D31,'Grupp-Tab-Quick'!$B$10:$K$90,8,FALSE)</f>
        <v>1</v>
      </c>
      <c r="N31" s="420" t="str">
        <f ca="1">VLOOKUP($D31,'Grupp-Tab-Quick'!$B$10:$K$90,10,FALSE)</f>
        <v>X</v>
      </c>
      <c r="O31" s="420">
        <f t="shared" ref="O31" ca="1" si="27">ABS(M30-M31)</f>
        <v>0</v>
      </c>
      <c r="P31" s="420"/>
    </row>
    <row r="32" spans="1:16" x14ac:dyDescent="0.35">
      <c r="A32">
        <f>'Meine Tipps'!$E$51</f>
        <v>0</v>
      </c>
      <c r="B32">
        <f>'Meine Tipps'!$E$53</f>
        <v>0</v>
      </c>
      <c r="D32">
        <v>16</v>
      </c>
      <c r="E32">
        <v>1</v>
      </c>
      <c r="G32" s="418" t="s">
        <v>1049</v>
      </c>
      <c r="H32" t="str">
        <f>VLOOKUP($D32,'Gen-Tab_Quick'!$B$3:$O$57,2,FALSE)</f>
        <v>B2</v>
      </c>
      <c r="I32" t="str">
        <f>VLOOKUP(J32,'Gen-Tab_Quick'!$R$3:$S$26,2,FALSE)</f>
        <v>Kroatien</v>
      </c>
      <c r="J32" t="str">
        <f>VLOOKUP($D32,'Gen-Tab_Quick'!$B$3:$O$57,9,FALSE)</f>
        <v>CRO</v>
      </c>
      <c r="K32" t="str">
        <f>VLOOKUP($D32,'Gen-Tab_Quick'!$B$3:$O$57,14,FALSE)</f>
        <v>B</v>
      </c>
      <c r="L32" t="str">
        <f>VLOOKUP(D32,'Gen-Tab_Quick'!$B$3:$E$38,4,FALSE)</f>
        <v>B2-B4</v>
      </c>
      <c r="M32">
        <f ca="1">VLOOKUP($D32,'Grupp-Tab-Quick'!$B$10:$K$90,6,FALSE)</f>
        <v>5</v>
      </c>
      <c r="N32" s="420">
        <f ca="1">VLOOKUP($D32,'Grupp-Tab-Quick'!$B$10:$K$90,10,FALSE)</f>
        <v>1</v>
      </c>
      <c r="O32" s="420">
        <f t="shared" ref="O32" ca="1" si="28">ABS(M32-M33)</f>
        <v>5</v>
      </c>
      <c r="P32" s="420"/>
    </row>
    <row r="33" spans="1:16" x14ac:dyDescent="0.35">
      <c r="A33">
        <f>'Meine Tipps'!$E$51</f>
        <v>0</v>
      </c>
      <c r="B33">
        <f>'Meine Tipps'!$E$53</f>
        <v>0</v>
      </c>
      <c r="D33">
        <f>D32</f>
        <v>16</v>
      </c>
      <c r="E33">
        <v>2</v>
      </c>
      <c r="G33" s="418" t="s">
        <v>1049</v>
      </c>
      <c r="H33" t="str">
        <f>VLOOKUP($D33,'Gen-Tab_Quick'!$B$3:$O$57,3,FALSE)</f>
        <v>B4</v>
      </c>
      <c r="I33" t="str">
        <f>VLOOKUP(J33,'Gen-Tab_Quick'!$R$3:$S$26,2,FALSE)</f>
        <v>Albanien</v>
      </c>
      <c r="J33" t="str">
        <f>VLOOKUP($D33,'Gen-Tab_Quick'!$B$3:$O$57,10,FALSE)</f>
        <v>ALB</v>
      </c>
      <c r="K33" t="str">
        <f>VLOOKUP($D33,'Gen-Tab_Quick'!$B$3:$O$57,14,FALSE)</f>
        <v>B</v>
      </c>
      <c r="L33" t="str">
        <f>VLOOKUP(D33,'Gen-Tab_Quick'!$B$3:$E$38,4,FALSE)</f>
        <v>B2-B4</v>
      </c>
      <c r="M33">
        <f ca="1">VLOOKUP($D33,'Grupp-Tab-Quick'!$B$10:$K$90,8,FALSE)</f>
        <v>0</v>
      </c>
      <c r="N33" s="420">
        <f ca="1">VLOOKUP($D33,'Grupp-Tab-Quick'!$B$10:$K$90,10,FALSE)</f>
        <v>1</v>
      </c>
      <c r="O33" s="420">
        <f t="shared" ref="O33" ca="1" si="29">ABS(M32-M33)</f>
        <v>5</v>
      </c>
      <c r="P33" s="420"/>
    </row>
    <row r="34" spans="1:16" x14ac:dyDescent="0.35">
      <c r="A34">
        <f>'Meine Tipps'!$E$51</f>
        <v>0</v>
      </c>
      <c r="B34">
        <f>'Meine Tipps'!$E$53</f>
        <v>0</v>
      </c>
      <c r="D34">
        <v>17</v>
      </c>
      <c r="E34">
        <v>1</v>
      </c>
      <c r="G34" s="418" t="s">
        <v>1049</v>
      </c>
      <c r="H34" t="str">
        <f>VLOOKUP($D34,'Gen-Tab_Quick'!$B$3:$O$57,2,FALSE)</f>
        <v>C1</v>
      </c>
      <c r="I34" t="str">
        <f>VLOOKUP(J34,'Gen-Tab_Quick'!$R$3:$S$26,2,FALSE)</f>
        <v>Slowenien</v>
      </c>
      <c r="J34" t="str">
        <f>VLOOKUP($D34,'Gen-Tab_Quick'!$B$3:$O$57,9,FALSE)</f>
        <v>SVN</v>
      </c>
      <c r="K34" t="str">
        <f>VLOOKUP($D34,'Gen-Tab_Quick'!$B$3:$O$57,14,FALSE)</f>
        <v>C</v>
      </c>
      <c r="L34" t="str">
        <f>VLOOKUP(D34,'Gen-Tab_Quick'!$B$3:$E$38,4,FALSE)</f>
        <v>C1-C3</v>
      </c>
      <c r="M34">
        <f ca="1">VLOOKUP($D34,'Grupp-Tab-Quick'!$B$10:$K$90,6,FALSE)</f>
        <v>1</v>
      </c>
      <c r="N34" s="420" t="str">
        <f ca="1">VLOOKUP($D34,'Grupp-Tab-Quick'!$B$10:$K$90,10,FALSE)</f>
        <v>X</v>
      </c>
      <c r="O34" s="420">
        <f t="shared" ref="O34" ca="1" si="30">ABS(M34-M35)</f>
        <v>0</v>
      </c>
      <c r="P34" s="420"/>
    </row>
    <row r="35" spans="1:16" x14ac:dyDescent="0.35">
      <c r="A35">
        <f>'Meine Tipps'!$E$51</f>
        <v>0</v>
      </c>
      <c r="B35">
        <f>'Meine Tipps'!$E$53</f>
        <v>0</v>
      </c>
      <c r="D35">
        <f>D34</f>
        <v>17</v>
      </c>
      <c r="E35">
        <v>2</v>
      </c>
      <c r="G35" s="418" t="s">
        <v>1049</v>
      </c>
      <c r="H35" t="str">
        <f>VLOOKUP($D35,'Gen-Tab_Quick'!$B$3:$O$57,3,FALSE)</f>
        <v>C3</v>
      </c>
      <c r="I35" t="str">
        <f>VLOOKUP(J35,'Gen-Tab_Quick'!$R$3:$S$26,2,FALSE)</f>
        <v>Serbien</v>
      </c>
      <c r="J35" t="str">
        <f>VLOOKUP($D35,'Gen-Tab_Quick'!$B$3:$O$57,10,FALSE)</f>
        <v>SRB</v>
      </c>
      <c r="K35" t="str">
        <f>VLOOKUP($D35,'Gen-Tab_Quick'!$B$3:$O$57,14,FALSE)</f>
        <v>C</v>
      </c>
      <c r="L35" t="str">
        <f>VLOOKUP(D35,'Gen-Tab_Quick'!$B$3:$E$38,4,FALSE)</f>
        <v>C1-C3</v>
      </c>
      <c r="M35">
        <f ca="1">VLOOKUP($D35,'Grupp-Tab-Quick'!$B$10:$K$90,8,FALSE)</f>
        <v>1</v>
      </c>
      <c r="N35" s="420" t="str">
        <f ca="1">VLOOKUP($D35,'Grupp-Tab-Quick'!$B$10:$K$90,10,FALSE)</f>
        <v>X</v>
      </c>
      <c r="O35" s="420">
        <f t="shared" ref="O35" ca="1" si="31">ABS(M34-M35)</f>
        <v>0</v>
      </c>
      <c r="P35" s="420"/>
    </row>
    <row r="36" spans="1:16" x14ac:dyDescent="0.35">
      <c r="A36">
        <f>'Meine Tipps'!$E$51</f>
        <v>0</v>
      </c>
      <c r="B36">
        <f>'Meine Tipps'!$E$53</f>
        <v>0</v>
      </c>
      <c r="D36">
        <v>18</v>
      </c>
      <c r="E36">
        <v>1</v>
      </c>
      <c r="G36" s="418" t="s">
        <v>1049</v>
      </c>
      <c r="H36" t="str">
        <f>VLOOKUP($D36,'Gen-Tab_Quick'!$B$3:$O$57,2,FALSE)</f>
        <v>C2</v>
      </c>
      <c r="I36" t="str">
        <f>VLOOKUP(J36,'Gen-Tab_Quick'!$R$3:$S$26,2,FALSE)</f>
        <v>Dänemark</v>
      </c>
      <c r="J36" t="str">
        <f>VLOOKUP($D36,'Gen-Tab_Quick'!$B$3:$O$57,9,FALSE)</f>
        <v>DEN</v>
      </c>
      <c r="K36" t="str">
        <f>VLOOKUP($D36,'Gen-Tab_Quick'!$B$3:$O$57,14,FALSE)</f>
        <v>C</v>
      </c>
      <c r="L36" t="str">
        <f>VLOOKUP(D36,'Gen-Tab_Quick'!$B$3:$E$38,4,FALSE)</f>
        <v>C2-C4</v>
      </c>
      <c r="M36">
        <f ca="1">VLOOKUP($D36,'Grupp-Tab-Quick'!$B$10:$K$90,6,FALSE)</f>
        <v>5</v>
      </c>
      <c r="N36" s="420">
        <f ca="1">VLOOKUP($D36,'Grupp-Tab-Quick'!$B$10:$K$90,10,FALSE)</f>
        <v>1</v>
      </c>
      <c r="O36" s="420">
        <f t="shared" ref="O36" ca="1" si="32">ABS(M36-M37)</f>
        <v>2</v>
      </c>
      <c r="P36" s="420"/>
    </row>
    <row r="37" spans="1:16" x14ac:dyDescent="0.35">
      <c r="A37">
        <f>'Meine Tipps'!$E$51</f>
        <v>0</v>
      </c>
      <c r="B37">
        <f>'Meine Tipps'!$E$53</f>
        <v>0</v>
      </c>
      <c r="D37">
        <f>D36</f>
        <v>18</v>
      </c>
      <c r="E37">
        <v>2</v>
      </c>
      <c r="G37" s="418" t="s">
        <v>1049</v>
      </c>
      <c r="H37" t="str">
        <f>VLOOKUP($D37,'Gen-Tab_Quick'!$B$3:$O$57,3,FALSE)</f>
        <v>C4</v>
      </c>
      <c r="I37" t="str">
        <f>VLOOKUP(J37,'Gen-Tab_Quick'!$R$3:$S$26,2,FALSE)</f>
        <v>England</v>
      </c>
      <c r="J37" t="str">
        <f>VLOOKUP($D37,'Gen-Tab_Quick'!$B$3:$O$57,10,FALSE)</f>
        <v>MKD</v>
      </c>
      <c r="K37" t="str">
        <f>VLOOKUP($D37,'Gen-Tab_Quick'!$B$3:$O$57,14,FALSE)</f>
        <v>C</v>
      </c>
      <c r="L37" t="str">
        <f>VLOOKUP(D37,'Gen-Tab_Quick'!$B$3:$E$38,4,FALSE)</f>
        <v>C2-C4</v>
      </c>
      <c r="M37">
        <f ca="1">VLOOKUP($D37,'Grupp-Tab-Quick'!$B$10:$K$90,8,FALSE)</f>
        <v>3</v>
      </c>
      <c r="N37" s="420">
        <f ca="1">VLOOKUP($D37,'Grupp-Tab-Quick'!$B$10:$K$90,10,FALSE)</f>
        <v>1</v>
      </c>
      <c r="O37" s="420">
        <f t="shared" ref="O37" ca="1" si="33">ABS(M36-M37)</f>
        <v>2</v>
      </c>
      <c r="P37" s="420"/>
    </row>
    <row r="38" spans="1:16" x14ac:dyDescent="0.35">
      <c r="A38">
        <f>'Meine Tipps'!$E$51</f>
        <v>0</v>
      </c>
      <c r="B38">
        <f>'Meine Tipps'!$E$53</f>
        <v>0</v>
      </c>
      <c r="D38">
        <v>19</v>
      </c>
      <c r="E38">
        <v>1</v>
      </c>
      <c r="G38" s="418" t="s">
        <v>1049</v>
      </c>
      <c r="H38" t="str">
        <f>VLOOKUP($D38,'Gen-Tab_Quick'!$B$3:$O$57,2,FALSE)</f>
        <v>D1</v>
      </c>
      <c r="I38" t="str">
        <f>VLOOKUP(J38,'Gen-Tab_Quick'!$R$3:$S$26,2,FALSE)</f>
        <v>Polen</v>
      </c>
      <c r="J38" t="str">
        <f>VLOOKUP($D38,'Gen-Tab_Quick'!$B$3:$O$57,9,FALSE)</f>
        <v>POL</v>
      </c>
      <c r="K38" t="str">
        <f>VLOOKUP($D38,'Gen-Tab_Quick'!$B$3:$O$57,14,FALSE)</f>
        <v>D</v>
      </c>
      <c r="L38" t="str">
        <f>VLOOKUP(D38,'Gen-Tab_Quick'!$B$3:$E$38,4,FALSE)</f>
        <v>D1-D3</v>
      </c>
      <c r="M38">
        <f ca="1">VLOOKUP($D38,'Grupp-Tab-Quick'!$B$10:$K$90,6,FALSE)</f>
        <v>6</v>
      </c>
      <c r="N38" s="420">
        <f ca="1">VLOOKUP($D38,'Grupp-Tab-Quick'!$B$10:$K$90,10,FALSE)</f>
        <v>1</v>
      </c>
      <c r="O38" s="420">
        <f t="shared" ref="O38" ca="1" si="34">ABS(M38-M39)</f>
        <v>4</v>
      </c>
      <c r="P38" s="420"/>
    </row>
    <row r="39" spans="1:16" x14ac:dyDescent="0.35">
      <c r="A39">
        <f>'Meine Tipps'!$E$51</f>
        <v>0</v>
      </c>
      <c r="B39">
        <f>'Meine Tipps'!$E$53</f>
        <v>0</v>
      </c>
      <c r="D39">
        <f>D38</f>
        <v>19</v>
      </c>
      <c r="E39">
        <v>2</v>
      </c>
      <c r="G39" s="418" t="s">
        <v>1049</v>
      </c>
      <c r="H39" t="str">
        <f>VLOOKUP($D39,'Gen-Tab_Quick'!$B$3:$O$57,3,FALSE)</f>
        <v>D3</v>
      </c>
      <c r="I39" t="str">
        <f>VLOOKUP(J39,'Gen-Tab_Quick'!$R$3:$S$26,2,FALSE)</f>
        <v>Österreich</v>
      </c>
      <c r="J39" t="str">
        <f>VLOOKUP($D39,'Gen-Tab_Quick'!$B$3:$O$57,10,FALSE)</f>
        <v>AUT</v>
      </c>
      <c r="K39" t="str">
        <f>VLOOKUP($D39,'Gen-Tab_Quick'!$B$3:$O$57,14,FALSE)</f>
        <v>D</v>
      </c>
      <c r="L39" t="str">
        <f>VLOOKUP(D39,'Gen-Tab_Quick'!$B$3:$E$38,4,FALSE)</f>
        <v>D1-D3</v>
      </c>
      <c r="M39">
        <f ca="1">VLOOKUP($D39,'Grupp-Tab-Quick'!$B$10:$K$90,8,FALSE)</f>
        <v>2</v>
      </c>
      <c r="N39" s="420">
        <f ca="1">VLOOKUP($D39,'Grupp-Tab-Quick'!$B$10:$K$90,10,FALSE)</f>
        <v>1</v>
      </c>
      <c r="O39" s="420">
        <f t="shared" ref="O39" ca="1" si="35">ABS(M38-M39)</f>
        <v>4</v>
      </c>
      <c r="P39" s="420"/>
    </row>
    <row r="40" spans="1:16" x14ac:dyDescent="0.35">
      <c r="A40">
        <f>'Meine Tipps'!$E$51</f>
        <v>0</v>
      </c>
      <c r="B40">
        <f>'Meine Tipps'!$E$53</f>
        <v>0</v>
      </c>
      <c r="D40">
        <v>20</v>
      </c>
      <c r="E40">
        <v>1</v>
      </c>
      <c r="G40" s="418" t="s">
        <v>1049</v>
      </c>
      <c r="H40" t="str">
        <f>VLOOKUP($D40,'Gen-Tab_Quick'!$B$3:$O$57,2,FALSE)</f>
        <v>D2</v>
      </c>
      <c r="I40" t="str">
        <f>VLOOKUP(J40,'Gen-Tab_Quick'!$R$3:$S$26,2,FALSE)</f>
        <v>Niederlande</v>
      </c>
      <c r="J40" t="str">
        <f>VLOOKUP($D40,'Gen-Tab_Quick'!$B$3:$O$57,9,FALSE)</f>
        <v>NED</v>
      </c>
      <c r="K40" t="str">
        <f>VLOOKUP($D40,'Gen-Tab_Quick'!$B$3:$O$57,14,FALSE)</f>
        <v>D</v>
      </c>
      <c r="L40" t="str">
        <f>VLOOKUP(D40,'Gen-Tab_Quick'!$B$3:$E$38,4,FALSE)</f>
        <v>D2-D4</v>
      </c>
      <c r="M40">
        <f ca="1">VLOOKUP($D40,'Grupp-Tab-Quick'!$B$10:$K$90,6,FALSE)</f>
        <v>3</v>
      </c>
      <c r="N40" s="420">
        <f ca="1">VLOOKUP($D40,'Grupp-Tab-Quick'!$B$10:$K$90,10,FALSE)</f>
        <v>1</v>
      </c>
      <c r="O40" s="420">
        <f t="shared" ref="O40" ca="1" si="36">ABS(M40-M41)</f>
        <v>3</v>
      </c>
      <c r="P40" s="420"/>
    </row>
    <row r="41" spans="1:16" x14ac:dyDescent="0.35">
      <c r="A41">
        <f>'Meine Tipps'!$E$51</f>
        <v>0</v>
      </c>
      <c r="B41">
        <f>'Meine Tipps'!$E$53</f>
        <v>0</v>
      </c>
      <c r="D41">
        <f>D40</f>
        <v>20</v>
      </c>
      <c r="E41">
        <v>2</v>
      </c>
      <c r="G41" s="418" t="s">
        <v>1049</v>
      </c>
      <c r="H41" t="str">
        <f>VLOOKUP($D41,'Gen-Tab_Quick'!$B$3:$O$57,3,FALSE)</f>
        <v>D4</v>
      </c>
      <c r="I41" t="str">
        <f>VLOOKUP(J41,'Gen-Tab_Quick'!$R$3:$S$26,2,FALSE)</f>
        <v>Frankreich</v>
      </c>
      <c r="J41" t="str">
        <f>VLOOKUP($D41,'Gen-Tab_Quick'!$B$3:$O$57,10,FALSE)</f>
        <v>FRA</v>
      </c>
      <c r="K41" t="str">
        <f>VLOOKUP($D41,'Gen-Tab_Quick'!$B$3:$O$57,14,FALSE)</f>
        <v>D</v>
      </c>
      <c r="L41" t="str">
        <f>VLOOKUP(D41,'Gen-Tab_Quick'!$B$3:$E$38,4,FALSE)</f>
        <v>D2-D4</v>
      </c>
      <c r="M41">
        <f ca="1">VLOOKUP($D41,'Grupp-Tab-Quick'!$B$10:$K$90,8,FALSE)</f>
        <v>0</v>
      </c>
      <c r="N41" s="420">
        <f ca="1">VLOOKUP($D41,'Grupp-Tab-Quick'!$B$10:$K$90,10,FALSE)</f>
        <v>1</v>
      </c>
      <c r="O41" s="420">
        <f t="shared" ref="O41" ca="1" si="37">ABS(M40-M41)</f>
        <v>3</v>
      </c>
      <c r="P41" s="420"/>
    </row>
    <row r="42" spans="1:16" x14ac:dyDescent="0.35">
      <c r="A42">
        <f>'Meine Tipps'!$E$51</f>
        <v>0</v>
      </c>
      <c r="B42">
        <f>'Meine Tipps'!$E$53</f>
        <v>0</v>
      </c>
      <c r="D42">
        <v>21</v>
      </c>
      <c r="E42">
        <v>1</v>
      </c>
      <c r="G42" s="418" t="s">
        <v>1049</v>
      </c>
      <c r="H42" t="str">
        <f>VLOOKUP($D42,'Gen-Tab_Quick'!$B$3:$O$57,2,FALSE)</f>
        <v>E1</v>
      </c>
      <c r="I42" t="str">
        <f>VLOOKUP(J42,'Gen-Tab_Quick'!$R$3:$S$26,2,FALSE)</f>
        <v>Belgien</v>
      </c>
      <c r="J42" t="str">
        <f>VLOOKUP($D42,'Gen-Tab_Quick'!$B$3:$O$57,9,FALSE)</f>
        <v>BEL</v>
      </c>
      <c r="K42" t="str">
        <f>VLOOKUP($D42,'Gen-Tab_Quick'!$B$3:$O$57,14,FALSE)</f>
        <v>E</v>
      </c>
      <c r="L42" t="str">
        <f>VLOOKUP(D42,'Gen-Tab_Quick'!$B$3:$E$38,4,FALSE)</f>
        <v>E1-E3</v>
      </c>
      <c r="M42">
        <f ca="1">VLOOKUP($D42,'Grupp-Tab-Quick'!$B$10:$K$90,6,FALSE)</f>
        <v>4</v>
      </c>
      <c r="N42" s="420">
        <f ca="1">VLOOKUP($D42,'Grupp-Tab-Quick'!$B$10:$K$90,10,FALSE)</f>
        <v>1</v>
      </c>
      <c r="O42" s="420">
        <f t="shared" ref="O42" ca="1" si="38">ABS(M42-M43)</f>
        <v>2</v>
      </c>
      <c r="P42" s="420"/>
    </row>
    <row r="43" spans="1:16" x14ac:dyDescent="0.35">
      <c r="A43">
        <f>'Meine Tipps'!$E$51</f>
        <v>0</v>
      </c>
      <c r="B43">
        <f>'Meine Tipps'!$E$53</f>
        <v>0</v>
      </c>
      <c r="D43">
        <f>D42</f>
        <v>21</v>
      </c>
      <c r="E43">
        <v>2</v>
      </c>
      <c r="G43" s="418" t="s">
        <v>1049</v>
      </c>
      <c r="H43" t="str">
        <f>VLOOKUP($D43,'Gen-Tab_Quick'!$B$3:$O$57,3,FALSE)</f>
        <v>E3</v>
      </c>
      <c r="I43" t="str">
        <f>VLOOKUP(J43,'Gen-Tab_Quick'!$R$3:$S$26,2,FALSE)</f>
        <v>Rumänien</v>
      </c>
      <c r="J43" t="str">
        <f>VLOOKUP($D43,'Gen-Tab_Quick'!$B$3:$O$57,10,FALSE)</f>
        <v>ROU</v>
      </c>
      <c r="K43" t="str">
        <f>VLOOKUP($D43,'Gen-Tab_Quick'!$B$3:$O$57,14,FALSE)</f>
        <v>E</v>
      </c>
      <c r="L43" t="str">
        <f>VLOOKUP(D43,'Gen-Tab_Quick'!$B$3:$E$38,4,FALSE)</f>
        <v>E1-E3</v>
      </c>
      <c r="M43">
        <f ca="1">VLOOKUP($D43,'Grupp-Tab-Quick'!$B$10:$K$90,8,FALSE)</f>
        <v>2</v>
      </c>
      <c r="N43" s="420">
        <f ca="1">VLOOKUP($D43,'Grupp-Tab-Quick'!$B$10:$K$90,10,FALSE)</f>
        <v>1</v>
      </c>
      <c r="O43" s="420">
        <f t="shared" ref="O43" ca="1" si="39">ABS(M42-M43)</f>
        <v>2</v>
      </c>
      <c r="P43" s="420"/>
    </row>
    <row r="44" spans="1:16" x14ac:dyDescent="0.35">
      <c r="A44">
        <f>'Meine Tipps'!$E$51</f>
        <v>0</v>
      </c>
      <c r="B44">
        <f>'Meine Tipps'!$E$53</f>
        <v>0</v>
      </c>
      <c r="D44">
        <v>22</v>
      </c>
      <c r="E44">
        <v>1</v>
      </c>
      <c r="G44" s="418" t="s">
        <v>1049</v>
      </c>
      <c r="H44" t="str">
        <f>VLOOKUP($D44,'Gen-Tab_Quick'!$B$3:$O$57,2,FALSE)</f>
        <v>E2</v>
      </c>
      <c r="I44" t="str">
        <f>VLOOKUP(J44,'Gen-Tab_Quick'!$R$3:$S$26,2,FALSE)</f>
        <v>Slowakei</v>
      </c>
      <c r="J44" t="str">
        <f>VLOOKUP($D44,'Gen-Tab_Quick'!$B$3:$O$57,9,FALSE)</f>
        <v>SVK</v>
      </c>
      <c r="K44" t="str">
        <f>VLOOKUP($D44,'Gen-Tab_Quick'!$B$3:$O$57,14,FALSE)</f>
        <v>E</v>
      </c>
      <c r="L44" t="str">
        <f>VLOOKUP(D44,'Gen-Tab_Quick'!$B$3:$E$38,4,FALSE)</f>
        <v>E2-E4</v>
      </c>
      <c r="M44">
        <f ca="1">VLOOKUP($D44,'Grupp-Tab-Quick'!$B$10:$K$90,6,FALSE)</f>
        <v>0</v>
      </c>
      <c r="N44" s="420">
        <f ca="1">VLOOKUP($D44,'Grupp-Tab-Quick'!$B$10:$K$90,10,FALSE)</f>
        <v>2</v>
      </c>
      <c r="O44" s="420">
        <f t="shared" ref="O44" ca="1" si="40">ABS(M44-M45)</f>
        <v>5</v>
      </c>
      <c r="P44" s="420"/>
    </row>
    <row r="45" spans="1:16" x14ac:dyDescent="0.35">
      <c r="A45">
        <f>'Meine Tipps'!$E$51</f>
        <v>0</v>
      </c>
      <c r="B45">
        <f>'Meine Tipps'!$E$53</f>
        <v>0</v>
      </c>
      <c r="D45">
        <f>D44</f>
        <v>22</v>
      </c>
      <c r="E45">
        <v>2</v>
      </c>
      <c r="G45" s="418" t="s">
        <v>1049</v>
      </c>
      <c r="H45" t="str">
        <f>VLOOKUP($D45,'Gen-Tab_Quick'!$B$3:$O$57,3,FALSE)</f>
        <v>E4</v>
      </c>
      <c r="I45" t="str">
        <f>VLOOKUP(J45,'Gen-Tab_Quick'!$R$3:$S$26,2,FALSE)</f>
        <v>Ukraine</v>
      </c>
      <c r="J45" t="str">
        <f>VLOOKUP($D45,'Gen-Tab_Quick'!$B$3:$O$57,10,FALSE)</f>
        <v>UKR</v>
      </c>
      <c r="K45" t="str">
        <f>VLOOKUP($D45,'Gen-Tab_Quick'!$B$3:$O$57,14,FALSE)</f>
        <v>E</v>
      </c>
      <c r="L45" t="str">
        <f>VLOOKUP(D45,'Gen-Tab_Quick'!$B$3:$E$38,4,FALSE)</f>
        <v>E2-E4</v>
      </c>
      <c r="M45">
        <f ca="1">VLOOKUP($D45,'Grupp-Tab-Quick'!$B$10:$K$90,8,FALSE)</f>
        <v>5</v>
      </c>
      <c r="N45" s="420">
        <f ca="1">VLOOKUP($D45,'Grupp-Tab-Quick'!$B$10:$K$90,10,FALSE)</f>
        <v>2</v>
      </c>
      <c r="O45" s="420">
        <f t="shared" ref="O45" ca="1" si="41">ABS(M44-M45)</f>
        <v>5</v>
      </c>
      <c r="P45" s="420"/>
    </row>
    <row r="46" spans="1:16" x14ac:dyDescent="0.35">
      <c r="A46">
        <f>'Meine Tipps'!$E$51</f>
        <v>0</v>
      </c>
      <c r="B46">
        <f>'Meine Tipps'!$E$53</f>
        <v>0</v>
      </c>
      <c r="D46">
        <v>23</v>
      </c>
      <c r="E46">
        <v>1</v>
      </c>
      <c r="G46" s="418" t="s">
        <v>1049</v>
      </c>
      <c r="H46" t="str">
        <f>VLOOKUP($D46,'Gen-Tab_Quick'!$B$3:$O$57,2,FALSE)</f>
        <v>F1</v>
      </c>
      <c r="I46" t="str">
        <f>VLOOKUP(J46,'Gen-Tab_Quick'!$R$3:$S$26,2,FALSE)</f>
        <v>Türkei</v>
      </c>
      <c r="J46" t="str">
        <f>VLOOKUP($D46,'Gen-Tab_Quick'!$B$3:$O$57,9,FALSE)</f>
        <v>TUR</v>
      </c>
      <c r="K46" t="str">
        <f>VLOOKUP($D46,'Gen-Tab_Quick'!$B$3:$O$57,14,FALSE)</f>
        <v>F</v>
      </c>
      <c r="L46" t="str">
        <f>VLOOKUP(D46,'Gen-Tab_Quick'!$B$3:$E$38,4,FALSE)</f>
        <v>F1-F3</v>
      </c>
      <c r="M46">
        <f ca="1">VLOOKUP($D46,'Grupp-Tab-Quick'!$B$10:$K$90,6,FALSE)</f>
        <v>6</v>
      </c>
      <c r="N46" s="420" t="str">
        <f ca="1">VLOOKUP($D46,'Grupp-Tab-Quick'!$B$10:$K$90,10,FALSE)</f>
        <v>X</v>
      </c>
      <c r="O46" s="420">
        <f t="shared" ref="O46" ca="1" si="42">ABS(M46-M47)</f>
        <v>0</v>
      </c>
      <c r="P46" s="420"/>
    </row>
    <row r="47" spans="1:16" x14ac:dyDescent="0.35">
      <c r="A47">
        <f>'Meine Tipps'!$E$51</f>
        <v>0</v>
      </c>
      <c r="B47">
        <f>'Meine Tipps'!$E$53</f>
        <v>0</v>
      </c>
      <c r="D47">
        <f>D46</f>
        <v>23</v>
      </c>
      <c r="E47">
        <v>2</v>
      </c>
      <c r="G47" s="418" t="s">
        <v>1049</v>
      </c>
      <c r="H47" t="str">
        <f>VLOOKUP($D47,'Gen-Tab_Quick'!$B$3:$O$57,3,FALSE)</f>
        <v>F3</v>
      </c>
      <c r="I47" t="str">
        <f>VLOOKUP(J47,'Gen-Tab_Quick'!$R$3:$S$26,2,FALSE)</f>
        <v>Portugal</v>
      </c>
      <c r="J47" t="str">
        <f>VLOOKUP($D47,'Gen-Tab_Quick'!$B$3:$O$57,10,FALSE)</f>
        <v>POR</v>
      </c>
      <c r="K47" t="str">
        <f>VLOOKUP($D47,'Gen-Tab_Quick'!$B$3:$O$57,14,FALSE)</f>
        <v>F</v>
      </c>
      <c r="L47" t="str">
        <f>VLOOKUP(D47,'Gen-Tab_Quick'!$B$3:$E$38,4,FALSE)</f>
        <v>F1-F3</v>
      </c>
      <c r="M47">
        <f ca="1">VLOOKUP($D47,'Grupp-Tab-Quick'!$B$10:$K$90,8,FALSE)</f>
        <v>6</v>
      </c>
      <c r="N47" s="420" t="str">
        <f ca="1">VLOOKUP($D47,'Grupp-Tab-Quick'!$B$10:$K$90,10,FALSE)</f>
        <v>X</v>
      </c>
      <c r="O47" s="420">
        <f t="shared" ref="O47" ca="1" si="43">ABS(M46-M47)</f>
        <v>0</v>
      </c>
      <c r="P47" s="420"/>
    </row>
    <row r="48" spans="1:16" x14ac:dyDescent="0.35">
      <c r="A48">
        <f>'Meine Tipps'!$E$51</f>
        <v>0</v>
      </c>
      <c r="B48">
        <f>'Meine Tipps'!$E$53</f>
        <v>0</v>
      </c>
      <c r="D48">
        <v>24</v>
      </c>
      <c r="E48">
        <v>1</v>
      </c>
      <c r="G48" s="418" t="s">
        <v>1049</v>
      </c>
      <c r="H48" t="str">
        <f>VLOOKUP($D48,'Gen-Tab_Quick'!$B$3:$O$57,2,FALSE)</f>
        <v>F2</v>
      </c>
      <c r="I48" t="str">
        <f>VLOOKUP(J48,'Gen-Tab_Quick'!$R$3:$S$26,2,FALSE)</f>
        <v>Georgien</v>
      </c>
      <c r="J48" t="str">
        <f>VLOOKUP($D48,'Gen-Tab_Quick'!$B$3:$O$57,9,FALSE)</f>
        <v>GEO</v>
      </c>
      <c r="K48" t="str">
        <f>VLOOKUP($D48,'Gen-Tab_Quick'!$B$3:$O$57,14,FALSE)</f>
        <v>F</v>
      </c>
      <c r="L48" t="str">
        <f>VLOOKUP(D48,'Gen-Tab_Quick'!$B$3:$E$38,4,FALSE)</f>
        <v>F2-F4</v>
      </c>
      <c r="M48">
        <f ca="1">VLOOKUP($D48,'Grupp-Tab-Quick'!$B$10:$K$90,6,FALSE)</f>
        <v>0</v>
      </c>
      <c r="N48" s="420" t="str">
        <f ca="1">VLOOKUP($D48,'Grupp-Tab-Quick'!$B$10:$K$90,10,FALSE)</f>
        <v>X</v>
      </c>
      <c r="O48" s="420">
        <f t="shared" ref="O48" ca="1" si="44">ABS(M48-M49)</f>
        <v>0</v>
      </c>
      <c r="P48" s="420"/>
    </row>
    <row r="49" spans="1:16" x14ac:dyDescent="0.35">
      <c r="A49">
        <f>'Meine Tipps'!$E$51</f>
        <v>0</v>
      </c>
      <c r="B49">
        <f>'Meine Tipps'!$E$53</f>
        <v>0</v>
      </c>
      <c r="D49">
        <f>D48</f>
        <v>24</v>
      </c>
      <c r="E49">
        <v>2</v>
      </c>
      <c r="G49" s="418" t="s">
        <v>1049</v>
      </c>
      <c r="H49" t="str">
        <f>VLOOKUP($D49,'Gen-Tab_Quick'!$B$3:$O$57,3,FALSE)</f>
        <v>F4</v>
      </c>
      <c r="I49" t="str">
        <f>VLOOKUP(J49,'Gen-Tab_Quick'!$R$3:$S$26,2,FALSE)</f>
        <v>Tschechien</v>
      </c>
      <c r="J49" t="str">
        <f>VLOOKUP($D49,'Gen-Tab_Quick'!$B$3:$O$57,10,FALSE)</f>
        <v>CZE</v>
      </c>
      <c r="K49" t="str">
        <f>VLOOKUP($D49,'Gen-Tab_Quick'!$B$3:$O$57,14,FALSE)</f>
        <v>F</v>
      </c>
      <c r="L49" t="str">
        <f>VLOOKUP(D49,'Gen-Tab_Quick'!$B$3:$E$38,4,FALSE)</f>
        <v>F2-F4</v>
      </c>
      <c r="M49">
        <f ca="1">VLOOKUP($D49,'Grupp-Tab-Quick'!$B$10:$K$90,8,FALSE)</f>
        <v>0</v>
      </c>
      <c r="N49" s="420" t="str">
        <f ca="1">VLOOKUP($D49,'Grupp-Tab-Quick'!$B$10:$K$90,10,FALSE)</f>
        <v>X</v>
      </c>
      <c r="O49" s="420">
        <f t="shared" ref="O49" ca="1" si="45">ABS(M48-M49)</f>
        <v>0</v>
      </c>
      <c r="P49" s="420"/>
    </row>
    <row r="50" spans="1:16" x14ac:dyDescent="0.35">
      <c r="A50">
        <f>'Meine Tipps'!$E$51</f>
        <v>0</v>
      </c>
      <c r="B50">
        <f>'Meine Tipps'!$E$53</f>
        <v>0</v>
      </c>
      <c r="D50">
        <v>25</v>
      </c>
      <c r="E50">
        <v>1</v>
      </c>
      <c r="G50" s="418" t="s">
        <v>1049</v>
      </c>
      <c r="H50" t="str">
        <f>VLOOKUP($D50,'Gen-Tab_Quick'!$B$3:$O$57,2,FALSE)</f>
        <v>A4</v>
      </c>
      <c r="I50" t="str">
        <f>VLOOKUP(J50,'Gen-Tab_Quick'!$R$3:$S$26,2,FALSE)</f>
        <v>Schweiz</v>
      </c>
      <c r="J50" t="str">
        <f>VLOOKUP($D50,'Gen-Tab_Quick'!$B$3:$O$57,9,FALSE)</f>
        <v>SUI</v>
      </c>
      <c r="K50" t="str">
        <f>VLOOKUP($D50,'Gen-Tab_Quick'!$B$3:$O$57,14,FALSE)</f>
        <v>A</v>
      </c>
      <c r="L50" t="str">
        <f>VLOOKUP(D50,'Gen-Tab_Quick'!$B$3:$E$38,4,FALSE)</f>
        <v>A4-A1</v>
      </c>
      <c r="M50">
        <f ca="1">VLOOKUP($D50,'Grupp-Tab-Quick'!$B$10:$K$90,6,FALSE)</f>
        <v>0</v>
      </c>
      <c r="N50" s="420">
        <f ca="1">VLOOKUP($D50,'Grupp-Tab-Quick'!$B$10:$K$90,10,FALSE)</f>
        <v>2</v>
      </c>
      <c r="O50" s="420">
        <f t="shared" ref="O50" ca="1" si="46">ABS(M50-M51)</f>
        <v>1</v>
      </c>
      <c r="P50" s="420"/>
    </row>
    <row r="51" spans="1:16" x14ac:dyDescent="0.35">
      <c r="A51">
        <f>'Meine Tipps'!$E$51</f>
        <v>0</v>
      </c>
      <c r="B51">
        <f>'Meine Tipps'!$E$53</f>
        <v>0</v>
      </c>
      <c r="D51">
        <f>D50</f>
        <v>25</v>
      </c>
      <c r="E51">
        <v>2</v>
      </c>
      <c r="G51" s="418" t="s">
        <v>1049</v>
      </c>
      <c r="H51" t="str">
        <f>VLOOKUP($D51,'Gen-Tab_Quick'!$B$3:$O$57,3,FALSE)</f>
        <v>A1</v>
      </c>
      <c r="I51" t="str">
        <f>VLOOKUP(J51,'Gen-Tab_Quick'!$R$3:$S$26,2,FALSE)</f>
        <v>Deutschland</v>
      </c>
      <c r="J51" t="str">
        <f>VLOOKUP($D51,'Gen-Tab_Quick'!$B$3:$O$57,10,FALSE)</f>
        <v>GER</v>
      </c>
      <c r="K51" t="str">
        <f>VLOOKUP($D51,'Gen-Tab_Quick'!$B$3:$O$57,14,FALSE)</f>
        <v>A</v>
      </c>
      <c r="L51" t="str">
        <f>VLOOKUP(D51,'Gen-Tab_Quick'!$B$3:$E$38,4,FALSE)</f>
        <v>A4-A1</v>
      </c>
      <c r="M51">
        <f ca="1">VLOOKUP($D51,'Grupp-Tab-Quick'!$B$10:$K$90,8,FALSE)</f>
        <v>1</v>
      </c>
      <c r="N51" s="420">
        <f ca="1">VLOOKUP($D51,'Grupp-Tab-Quick'!$B$10:$K$90,10,FALSE)</f>
        <v>2</v>
      </c>
      <c r="O51" s="420">
        <f t="shared" ref="O51" ca="1" si="47">ABS(M50-M51)</f>
        <v>1</v>
      </c>
      <c r="P51" s="420"/>
    </row>
    <row r="52" spans="1:16" x14ac:dyDescent="0.35">
      <c r="A52">
        <f>'Meine Tipps'!$E$51</f>
        <v>0</v>
      </c>
      <c r="B52">
        <f>'Meine Tipps'!$E$53</f>
        <v>0</v>
      </c>
      <c r="D52">
        <v>26</v>
      </c>
      <c r="E52">
        <v>1</v>
      </c>
      <c r="G52" s="418" t="s">
        <v>1049</v>
      </c>
      <c r="H52" t="str">
        <f>VLOOKUP($D52,'Gen-Tab_Quick'!$B$3:$O$57,2,FALSE)</f>
        <v>A2</v>
      </c>
      <c r="I52" t="str">
        <f>VLOOKUP(J52,'Gen-Tab_Quick'!$R$3:$S$26,2,FALSE)</f>
        <v>Schottland</v>
      </c>
      <c r="J52" t="str">
        <f>VLOOKUP($D52,'Gen-Tab_Quick'!$B$3:$O$57,9,FALSE)</f>
        <v>SCO</v>
      </c>
      <c r="K52" t="str">
        <f>VLOOKUP($D52,'Gen-Tab_Quick'!$B$3:$O$57,14,FALSE)</f>
        <v>A</v>
      </c>
      <c r="L52" t="str">
        <f>VLOOKUP(D52,'Gen-Tab_Quick'!$B$3:$E$38,4,FALSE)</f>
        <v>A2-A3</v>
      </c>
      <c r="M52">
        <f ca="1">VLOOKUP($D52,'Grupp-Tab-Quick'!$B$10:$K$90,6,FALSE)</f>
        <v>1</v>
      </c>
      <c r="N52" s="420">
        <f ca="1">VLOOKUP($D52,'Grupp-Tab-Quick'!$B$10:$K$90,10,FALSE)</f>
        <v>2</v>
      </c>
      <c r="O52" s="420">
        <f t="shared" ref="O52" ca="1" si="48">ABS(M52-M53)</f>
        <v>2</v>
      </c>
      <c r="P52" s="420"/>
    </row>
    <row r="53" spans="1:16" x14ac:dyDescent="0.35">
      <c r="A53">
        <f>'Meine Tipps'!$E$51</f>
        <v>0</v>
      </c>
      <c r="B53">
        <f>'Meine Tipps'!$E$53</f>
        <v>0</v>
      </c>
      <c r="D53">
        <f>D52</f>
        <v>26</v>
      </c>
      <c r="E53">
        <v>2</v>
      </c>
      <c r="G53" s="418" t="s">
        <v>1049</v>
      </c>
      <c r="H53" t="str">
        <f>VLOOKUP($D53,'Gen-Tab_Quick'!$B$3:$O$57,3,FALSE)</f>
        <v>A3</v>
      </c>
      <c r="I53" t="str">
        <f>VLOOKUP(J53,'Gen-Tab_Quick'!$R$3:$S$26,2,FALSE)</f>
        <v>Ungarn</v>
      </c>
      <c r="J53" t="str">
        <f>VLOOKUP($D53,'Gen-Tab_Quick'!$B$3:$O$57,10,FALSE)</f>
        <v>HUN</v>
      </c>
      <c r="K53" t="str">
        <f>VLOOKUP($D53,'Gen-Tab_Quick'!$B$3:$O$57,14,FALSE)</f>
        <v>A</v>
      </c>
      <c r="L53" t="str">
        <f>VLOOKUP(D53,'Gen-Tab_Quick'!$B$3:$E$38,4,FALSE)</f>
        <v>A2-A3</v>
      </c>
      <c r="M53">
        <f ca="1">VLOOKUP($D53,'Grupp-Tab-Quick'!$B$10:$K$90,8,FALSE)</f>
        <v>3</v>
      </c>
      <c r="N53" s="420">
        <f ca="1">VLOOKUP($D53,'Grupp-Tab-Quick'!$B$10:$K$90,10,FALSE)</f>
        <v>2</v>
      </c>
      <c r="O53" s="420">
        <f t="shared" ref="O53" ca="1" si="49">ABS(M52-M53)</f>
        <v>2</v>
      </c>
      <c r="P53" s="420"/>
    </row>
    <row r="54" spans="1:16" x14ac:dyDescent="0.35">
      <c r="A54">
        <f>'Meine Tipps'!$E$51</f>
        <v>0</v>
      </c>
      <c r="B54">
        <f>'Meine Tipps'!$E$53</f>
        <v>0</v>
      </c>
      <c r="D54">
        <v>27</v>
      </c>
      <c r="E54">
        <v>1</v>
      </c>
      <c r="G54" s="418" t="s">
        <v>1049</v>
      </c>
      <c r="H54" t="str">
        <f>VLOOKUP($D54,'Gen-Tab_Quick'!$B$3:$O$57,2,FALSE)</f>
        <v>B4</v>
      </c>
      <c r="I54" t="str">
        <f>VLOOKUP(J54,'Gen-Tab_Quick'!$R$3:$S$26,2,FALSE)</f>
        <v>Albanien</v>
      </c>
      <c r="J54" t="str">
        <f>VLOOKUP($D54,'Gen-Tab_Quick'!$B$3:$O$57,9,FALSE)</f>
        <v>ALB</v>
      </c>
      <c r="K54" t="str">
        <f>VLOOKUP($D54,'Gen-Tab_Quick'!$B$3:$O$57,14,FALSE)</f>
        <v>B</v>
      </c>
      <c r="L54" t="str">
        <f>VLOOKUP(D54,'Gen-Tab_Quick'!$B$3:$E$38,4,FALSE)</f>
        <v>B4-B1</v>
      </c>
      <c r="M54">
        <f ca="1">VLOOKUP($D54,'Grupp-Tab-Quick'!$B$10:$K$90,6,FALSE)</f>
        <v>0</v>
      </c>
      <c r="N54" s="420" t="str">
        <f ca="1">VLOOKUP($D54,'Grupp-Tab-Quick'!$B$10:$K$90,10,FALSE)</f>
        <v>X</v>
      </c>
      <c r="O54" s="420">
        <f t="shared" ref="O54" ca="1" si="50">ABS(M54-M55)</f>
        <v>0</v>
      </c>
      <c r="P54" s="420"/>
    </row>
    <row r="55" spans="1:16" x14ac:dyDescent="0.35">
      <c r="A55">
        <f>'Meine Tipps'!$E$51</f>
        <v>0</v>
      </c>
      <c r="B55">
        <f>'Meine Tipps'!$E$53</f>
        <v>0</v>
      </c>
      <c r="D55">
        <f>D54</f>
        <v>27</v>
      </c>
      <c r="E55">
        <v>2</v>
      </c>
      <c r="G55" s="418" t="s">
        <v>1049</v>
      </c>
      <c r="H55" t="str">
        <f>VLOOKUP($D55,'Gen-Tab_Quick'!$B$3:$O$57,3,FALSE)</f>
        <v>B1</v>
      </c>
      <c r="I55" t="str">
        <f>VLOOKUP(J55,'Gen-Tab_Quick'!$R$3:$S$26,2,FALSE)</f>
        <v>Spanien</v>
      </c>
      <c r="J55" t="str">
        <f>VLOOKUP($D55,'Gen-Tab_Quick'!$B$3:$O$57,10,FALSE)</f>
        <v>ESP</v>
      </c>
      <c r="K55" t="str">
        <f>VLOOKUP($D55,'Gen-Tab_Quick'!$B$3:$O$57,14,FALSE)</f>
        <v>B</v>
      </c>
      <c r="L55" t="str">
        <f>VLOOKUP(D55,'Gen-Tab_Quick'!$B$3:$E$38,4,FALSE)</f>
        <v>B4-B1</v>
      </c>
      <c r="M55">
        <f ca="1">VLOOKUP($D55,'Grupp-Tab-Quick'!$B$10:$K$90,8,FALSE)</f>
        <v>0</v>
      </c>
      <c r="N55" s="420" t="str">
        <f ca="1">VLOOKUP($D55,'Grupp-Tab-Quick'!$B$10:$K$90,10,FALSE)</f>
        <v>X</v>
      </c>
      <c r="O55" s="420">
        <f t="shared" ref="O55" ca="1" si="51">ABS(M54-M55)</f>
        <v>0</v>
      </c>
      <c r="P55" s="420"/>
    </row>
    <row r="56" spans="1:16" x14ac:dyDescent="0.35">
      <c r="A56">
        <f>'Meine Tipps'!$E$51</f>
        <v>0</v>
      </c>
      <c r="B56">
        <f>'Meine Tipps'!$E$53</f>
        <v>0</v>
      </c>
      <c r="D56">
        <v>28</v>
      </c>
      <c r="E56">
        <v>1</v>
      </c>
      <c r="G56" s="418" t="s">
        <v>1049</v>
      </c>
      <c r="H56" t="str">
        <f>VLOOKUP($D56,'Gen-Tab_Quick'!$B$3:$O$57,2,FALSE)</f>
        <v>B2</v>
      </c>
      <c r="I56" t="str">
        <f>VLOOKUP(J56,'Gen-Tab_Quick'!$R$3:$S$26,2,FALSE)</f>
        <v>Kroatien</v>
      </c>
      <c r="J56" t="str">
        <f>VLOOKUP($D56,'Gen-Tab_Quick'!$B$3:$O$57,9,FALSE)</f>
        <v>CRO</v>
      </c>
      <c r="K56" t="str">
        <f>VLOOKUP($D56,'Gen-Tab_Quick'!$B$3:$O$57,14,FALSE)</f>
        <v>B</v>
      </c>
      <c r="L56" t="str">
        <f>VLOOKUP(D56,'Gen-Tab_Quick'!$B$3:$E$38,4,FALSE)</f>
        <v>B2-B3</v>
      </c>
      <c r="M56">
        <f ca="1">VLOOKUP($D56,'Grupp-Tab-Quick'!$B$10:$K$90,6,FALSE)</f>
        <v>6</v>
      </c>
      <c r="N56" s="420">
        <f ca="1">VLOOKUP($D56,'Grupp-Tab-Quick'!$B$10:$K$90,10,FALSE)</f>
        <v>1</v>
      </c>
      <c r="O56" s="420">
        <f t="shared" ref="O56" ca="1" si="52">ABS(M56-M57)</f>
        <v>5</v>
      </c>
      <c r="P56" s="420"/>
    </row>
    <row r="57" spans="1:16" x14ac:dyDescent="0.35">
      <c r="A57">
        <f>'Meine Tipps'!$E$51</f>
        <v>0</v>
      </c>
      <c r="B57">
        <f>'Meine Tipps'!$E$53</f>
        <v>0</v>
      </c>
      <c r="D57">
        <f>D56</f>
        <v>28</v>
      </c>
      <c r="E57">
        <v>2</v>
      </c>
      <c r="G57" s="418" t="s">
        <v>1049</v>
      </c>
      <c r="H57" t="str">
        <f>VLOOKUP($D57,'Gen-Tab_Quick'!$B$3:$O$57,3,FALSE)</f>
        <v>B3</v>
      </c>
      <c r="I57" t="str">
        <f>VLOOKUP(J57,'Gen-Tab_Quick'!$R$3:$S$26,2,FALSE)</f>
        <v>Italien</v>
      </c>
      <c r="J57" t="str">
        <f>VLOOKUP($D57,'Gen-Tab_Quick'!$B$3:$O$57,10,FALSE)</f>
        <v>ITA</v>
      </c>
      <c r="K57" t="str">
        <f>VLOOKUP($D57,'Gen-Tab_Quick'!$B$3:$O$57,14,FALSE)</f>
        <v>B</v>
      </c>
      <c r="L57" t="str">
        <f>VLOOKUP(D57,'Gen-Tab_Quick'!$B$3:$E$38,4,FALSE)</f>
        <v>B2-B3</v>
      </c>
      <c r="M57">
        <f ca="1">VLOOKUP($D57,'Grupp-Tab-Quick'!$B$10:$K$90,8,FALSE)</f>
        <v>1</v>
      </c>
      <c r="N57" s="420">
        <f ca="1">VLOOKUP($D57,'Grupp-Tab-Quick'!$B$10:$K$90,10,FALSE)</f>
        <v>1</v>
      </c>
      <c r="O57" s="420">
        <f t="shared" ref="O57" ca="1" si="53">ABS(M56-M57)</f>
        <v>5</v>
      </c>
      <c r="P57" s="420"/>
    </row>
    <row r="58" spans="1:16" x14ac:dyDescent="0.35">
      <c r="A58">
        <f>'Meine Tipps'!$E$51</f>
        <v>0</v>
      </c>
      <c r="B58">
        <f>'Meine Tipps'!$E$53</f>
        <v>0</v>
      </c>
      <c r="D58">
        <v>29</v>
      </c>
      <c r="E58">
        <v>1</v>
      </c>
      <c r="G58" s="418" t="s">
        <v>1049</v>
      </c>
      <c r="H58" t="str">
        <f>VLOOKUP($D58,'Gen-Tab_Quick'!$B$3:$O$57,2,FALSE)</f>
        <v>C4</v>
      </c>
      <c r="I58" t="str">
        <f>VLOOKUP(J58,'Gen-Tab_Quick'!$R$3:$S$26,2,FALSE)</f>
        <v>England</v>
      </c>
      <c r="J58" t="str">
        <f>VLOOKUP($D58,'Gen-Tab_Quick'!$B$3:$O$57,9,FALSE)</f>
        <v>MKD</v>
      </c>
      <c r="K58" t="str">
        <f>VLOOKUP($D58,'Gen-Tab_Quick'!$B$3:$O$57,14,FALSE)</f>
        <v>C</v>
      </c>
      <c r="L58" t="str">
        <f>VLOOKUP(D58,'Gen-Tab_Quick'!$B$3:$E$38,4,FALSE)</f>
        <v>C4-C1</v>
      </c>
      <c r="M58">
        <f ca="1">VLOOKUP($D58,'Grupp-Tab-Quick'!$B$10:$K$90,6,FALSE)</f>
        <v>2</v>
      </c>
      <c r="N58" s="420" t="str">
        <f ca="1">VLOOKUP($D58,'Grupp-Tab-Quick'!$B$10:$K$90,10,FALSE)</f>
        <v>X</v>
      </c>
      <c r="O58" s="420">
        <f t="shared" ref="O58" ca="1" si="54">ABS(M58-M59)</f>
        <v>0</v>
      </c>
      <c r="P58" s="420"/>
    </row>
    <row r="59" spans="1:16" x14ac:dyDescent="0.35">
      <c r="A59">
        <f>'Meine Tipps'!$E$51</f>
        <v>0</v>
      </c>
      <c r="B59">
        <f>'Meine Tipps'!$E$53</f>
        <v>0</v>
      </c>
      <c r="D59">
        <f>D58</f>
        <v>29</v>
      </c>
      <c r="E59">
        <v>2</v>
      </c>
      <c r="G59" s="418" t="s">
        <v>1049</v>
      </c>
      <c r="H59" t="str">
        <f>VLOOKUP($D59,'Gen-Tab_Quick'!$B$3:$O$57,3,FALSE)</f>
        <v>C1</v>
      </c>
      <c r="I59" t="str">
        <f>VLOOKUP(J59,'Gen-Tab_Quick'!$R$3:$S$26,2,FALSE)</f>
        <v>Slowenien</v>
      </c>
      <c r="J59" t="str">
        <f>VLOOKUP($D59,'Gen-Tab_Quick'!$B$3:$O$57,10,FALSE)</f>
        <v>SVN</v>
      </c>
      <c r="K59" t="str">
        <f>VLOOKUP($D59,'Gen-Tab_Quick'!$B$3:$O$57,14,FALSE)</f>
        <v>C</v>
      </c>
      <c r="L59" t="str">
        <f>VLOOKUP(D59,'Gen-Tab_Quick'!$B$3:$E$38,4,FALSE)</f>
        <v>C4-C1</v>
      </c>
      <c r="M59">
        <f ca="1">VLOOKUP($D59,'Grupp-Tab-Quick'!$B$10:$K$90,8,FALSE)</f>
        <v>2</v>
      </c>
      <c r="N59" s="420" t="str">
        <f ca="1">VLOOKUP($D59,'Grupp-Tab-Quick'!$B$10:$K$90,10,FALSE)</f>
        <v>X</v>
      </c>
      <c r="O59" s="420">
        <f t="shared" ref="O59" ca="1" si="55">ABS(M58-M59)</f>
        <v>0</v>
      </c>
      <c r="P59" s="420"/>
    </row>
    <row r="60" spans="1:16" x14ac:dyDescent="0.35">
      <c r="A60">
        <f>'Meine Tipps'!$E$51</f>
        <v>0</v>
      </c>
      <c r="B60">
        <f>'Meine Tipps'!$E$53</f>
        <v>0</v>
      </c>
      <c r="D60">
        <v>30</v>
      </c>
      <c r="E60">
        <v>1</v>
      </c>
      <c r="G60" s="418" t="s">
        <v>1049</v>
      </c>
      <c r="H60" t="str">
        <f>VLOOKUP($D60,'Gen-Tab_Quick'!$B$3:$O$57,2,FALSE)</f>
        <v>C2</v>
      </c>
      <c r="I60" t="str">
        <f>VLOOKUP(J60,'Gen-Tab_Quick'!$R$3:$S$26,2,FALSE)</f>
        <v>Dänemark</v>
      </c>
      <c r="J60" t="str">
        <f>VLOOKUP($D60,'Gen-Tab_Quick'!$B$3:$O$57,9,FALSE)</f>
        <v>DEN</v>
      </c>
      <c r="K60" t="str">
        <f>VLOOKUP($D60,'Gen-Tab_Quick'!$B$3:$O$57,14,FALSE)</f>
        <v>C</v>
      </c>
      <c r="L60" t="str">
        <f>VLOOKUP(D60,'Gen-Tab_Quick'!$B$3:$E$38,4,FALSE)</f>
        <v>C2-C3</v>
      </c>
      <c r="M60">
        <f ca="1">VLOOKUP($D60,'Grupp-Tab-Quick'!$B$10:$K$90,6,FALSE)</f>
        <v>5</v>
      </c>
      <c r="N60" s="420">
        <f ca="1">VLOOKUP($D60,'Grupp-Tab-Quick'!$B$10:$K$90,10,FALSE)</f>
        <v>1</v>
      </c>
      <c r="O60" s="420">
        <f t="shared" ref="O60" ca="1" si="56">ABS(M60-M61)</f>
        <v>5</v>
      </c>
      <c r="P60" s="420"/>
    </row>
    <row r="61" spans="1:16" x14ac:dyDescent="0.35">
      <c r="A61">
        <f>'Meine Tipps'!$E$51</f>
        <v>0</v>
      </c>
      <c r="B61">
        <f>'Meine Tipps'!$E$53</f>
        <v>0</v>
      </c>
      <c r="D61">
        <f>D60</f>
        <v>30</v>
      </c>
      <c r="E61">
        <v>2</v>
      </c>
      <c r="G61" s="418" t="s">
        <v>1049</v>
      </c>
      <c r="H61" t="str">
        <f>VLOOKUP($D61,'Gen-Tab_Quick'!$B$3:$O$57,3,FALSE)</f>
        <v>C3</v>
      </c>
      <c r="I61" t="str">
        <f>VLOOKUP(J61,'Gen-Tab_Quick'!$R$3:$S$26,2,FALSE)</f>
        <v>Serbien</v>
      </c>
      <c r="J61" t="str">
        <f>VLOOKUP($D61,'Gen-Tab_Quick'!$B$3:$O$57,10,FALSE)</f>
        <v>SRB</v>
      </c>
      <c r="K61" t="str">
        <f>VLOOKUP($D61,'Gen-Tab_Quick'!$B$3:$O$57,14,FALSE)</f>
        <v>C</v>
      </c>
      <c r="L61" t="str">
        <f>VLOOKUP(D61,'Gen-Tab_Quick'!$B$3:$E$38,4,FALSE)</f>
        <v>C2-C3</v>
      </c>
      <c r="M61">
        <f ca="1">VLOOKUP($D61,'Grupp-Tab-Quick'!$B$10:$K$90,8,FALSE)</f>
        <v>0</v>
      </c>
      <c r="N61" s="420">
        <f ca="1">VLOOKUP($D61,'Grupp-Tab-Quick'!$B$10:$K$90,10,FALSE)</f>
        <v>1</v>
      </c>
      <c r="O61" s="420">
        <f t="shared" ref="O61" ca="1" si="57">ABS(M60-M61)</f>
        <v>5</v>
      </c>
      <c r="P61" s="420"/>
    </row>
    <row r="62" spans="1:16" x14ac:dyDescent="0.35">
      <c r="A62">
        <f>'Meine Tipps'!$E$51</f>
        <v>0</v>
      </c>
      <c r="B62">
        <f>'Meine Tipps'!$E$53</f>
        <v>0</v>
      </c>
      <c r="D62">
        <v>31</v>
      </c>
      <c r="E62">
        <v>1</v>
      </c>
      <c r="G62" s="418" t="s">
        <v>1049</v>
      </c>
      <c r="H62" t="str">
        <f>VLOOKUP($D62,'Gen-Tab_Quick'!$B$3:$O$57,2,FALSE)</f>
        <v>D4</v>
      </c>
      <c r="I62" t="str">
        <f>VLOOKUP(J62,'Gen-Tab_Quick'!$R$3:$S$26,2,FALSE)</f>
        <v>Frankreich</v>
      </c>
      <c r="J62" t="str">
        <f>VLOOKUP($D62,'Gen-Tab_Quick'!$B$3:$O$57,9,FALSE)</f>
        <v>FRA</v>
      </c>
      <c r="K62" t="str">
        <f>VLOOKUP($D62,'Gen-Tab_Quick'!$B$3:$O$57,14,FALSE)</f>
        <v>D</v>
      </c>
      <c r="L62" t="str">
        <f>VLOOKUP(D62,'Gen-Tab_Quick'!$B$3:$E$38,4,FALSE)</f>
        <v>D4-D1</v>
      </c>
      <c r="M62">
        <f ca="1">VLOOKUP($D62,'Grupp-Tab-Quick'!$B$10:$K$90,6,FALSE)</f>
        <v>5</v>
      </c>
      <c r="N62" s="420">
        <f ca="1">VLOOKUP($D62,'Grupp-Tab-Quick'!$B$10:$K$90,10,FALSE)</f>
        <v>1</v>
      </c>
      <c r="O62" s="420">
        <f t="shared" ref="O62" ca="1" si="58">ABS(M62-M63)</f>
        <v>1</v>
      </c>
      <c r="P62" s="420"/>
    </row>
    <row r="63" spans="1:16" x14ac:dyDescent="0.35">
      <c r="A63">
        <f>'Meine Tipps'!$E$51</f>
        <v>0</v>
      </c>
      <c r="B63">
        <f>'Meine Tipps'!$E$53</f>
        <v>0</v>
      </c>
      <c r="D63">
        <f>D62</f>
        <v>31</v>
      </c>
      <c r="E63">
        <v>2</v>
      </c>
      <c r="G63" s="418" t="s">
        <v>1049</v>
      </c>
      <c r="H63" t="str">
        <f>VLOOKUP($D63,'Gen-Tab_Quick'!$B$3:$O$57,3,FALSE)</f>
        <v>D1</v>
      </c>
      <c r="I63" t="str">
        <f>VLOOKUP(J63,'Gen-Tab_Quick'!$R$3:$S$26,2,FALSE)</f>
        <v>Polen</v>
      </c>
      <c r="J63" t="str">
        <f>VLOOKUP($D63,'Gen-Tab_Quick'!$B$3:$O$57,10,FALSE)</f>
        <v>POL</v>
      </c>
      <c r="K63" t="str">
        <f>VLOOKUP($D63,'Gen-Tab_Quick'!$B$3:$O$57,14,FALSE)</f>
        <v>D</v>
      </c>
      <c r="L63" t="str">
        <f>VLOOKUP(D63,'Gen-Tab_Quick'!$B$3:$E$38,4,FALSE)</f>
        <v>D4-D1</v>
      </c>
      <c r="M63">
        <f ca="1">VLOOKUP($D63,'Grupp-Tab-Quick'!$B$10:$K$90,8,FALSE)</f>
        <v>4</v>
      </c>
      <c r="N63" s="420">
        <f ca="1">VLOOKUP($D63,'Grupp-Tab-Quick'!$B$10:$K$90,10,FALSE)</f>
        <v>1</v>
      </c>
      <c r="O63" s="420">
        <f t="shared" ref="O63" ca="1" si="59">ABS(M62-M63)</f>
        <v>1</v>
      </c>
      <c r="P63" s="420"/>
    </row>
    <row r="64" spans="1:16" x14ac:dyDescent="0.35">
      <c r="A64">
        <f>'Meine Tipps'!$E$51</f>
        <v>0</v>
      </c>
      <c r="B64">
        <f>'Meine Tipps'!$E$53</f>
        <v>0</v>
      </c>
      <c r="D64">
        <v>32</v>
      </c>
      <c r="E64">
        <v>1</v>
      </c>
      <c r="G64" s="418" t="s">
        <v>1049</v>
      </c>
      <c r="H64" t="str">
        <f>VLOOKUP($D64,'Gen-Tab_Quick'!$B$3:$O$57,2,FALSE)</f>
        <v>D2</v>
      </c>
      <c r="I64" t="str">
        <f>VLOOKUP(J64,'Gen-Tab_Quick'!$R$3:$S$26,2,FALSE)</f>
        <v>Niederlande</v>
      </c>
      <c r="J64" t="str">
        <f>VLOOKUP($D64,'Gen-Tab_Quick'!$B$3:$O$57,9,FALSE)</f>
        <v>NED</v>
      </c>
      <c r="K64" t="str">
        <f>VLOOKUP($D64,'Gen-Tab_Quick'!$B$3:$O$57,14,FALSE)</f>
        <v>D</v>
      </c>
      <c r="L64" t="str">
        <f>VLOOKUP(D64,'Gen-Tab_Quick'!$B$3:$E$38,4,FALSE)</f>
        <v>D2-D3</v>
      </c>
      <c r="M64">
        <f ca="1">VLOOKUP($D64,'Grupp-Tab-Quick'!$B$10:$K$90,6,FALSE)</f>
        <v>1</v>
      </c>
      <c r="N64" s="420" t="str">
        <f ca="1">VLOOKUP($D64,'Grupp-Tab-Quick'!$B$10:$K$90,10,FALSE)</f>
        <v>X</v>
      </c>
      <c r="O64" s="420">
        <f t="shared" ref="O64" ca="1" si="60">ABS(M64-M65)</f>
        <v>0</v>
      </c>
      <c r="P64" s="420"/>
    </row>
    <row r="65" spans="1:16" x14ac:dyDescent="0.35">
      <c r="A65">
        <f>'Meine Tipps'!$E$51</f>
        <v>0</v>
      </c>
      <c r="B65">
        <f>'Meine Tipps'!$E$53</f>
        <v>0</v>
      </c>
      <c r="D65">
        <f>D64</f>
        <v>32</v>
      </c>
      <c r="E65">
        <v>2</v>
      </c>
      <c r="G65" s="418" t="s">
        <v>1049</v>
      </c>
      <c r="H65" t="str">
        <f>VLOOKUP($D65,'Gen-Tab_Quick'!$B$3:$O$57,3,FALSE)</f>
        <v>D3</v>
      </c>
      <c r="I65" t="str">
        <f>VLOOKUP(J65,'Gen-Tab_Quick'!$R$3:$S$26,2,FALSE)</f>
        <v>Österreich</v>
      </c>
      <c r="J65" t="str">
        <f>VLOOKUP($D65,'Gen-Tab_Quick'!$B$3:$O$57,10,FALSE)</f>
        <v>AUT</v>
      </c>
      <c r="K65" t="str">
        <f>VLOOKUP($D65,'Gen-Tab_Quick'!$B$3:$O$57,14,FALSE)</f>
        <v>D</v>
      </c>
      <c r="L65" t="str">
        <f>VLOOKUP(D65,'Gen-Tab_Quick'!$B$3:$E$38,4,FALSE)</f>
        <v>D2-D3</v>
      </c>
      <c r="M65">
        <f ca="1">VLOOKUP($D65,'Grupp-Tab-Quick'!$B$10:$K$90,8,FALSE)</f>
        <v>1</v>
      </c>
      <c r="N65" s="420" t="str">
        <f ca="1">VLOOKUP($D65,'Grupp-Tab-Quick'!$B$10:$K$90,10,FALSE)</f>
        <v>X</v>
      </c>
      <c r="O65" s="420">
        <f t="shared" ref="O65" ca="1" si="61">ABS(M64-M65)</f>
        <v>0</v>
      </c>
      <c r="P65" s="420"/>
    </row>
    <row r="66" spans="1:16" x14ac:dyDescent="0.35">
      <c r="A66">
        <f>'Meine Tipps'!$E$51</f>
        <v>0</v>
      </c>
      <c r="B66">
        <f>'Meine Tipps'!$E$53</f>
        <v>0</v>
      </c>
      <c r="D66">
        <v>33</v>
      </c>
      <c r="E66">
        <v>1</v>
      </c>
      <c r="G66" s="418" t="s">
        <v>1049</v>
      </c>
      <c r="H66" t="str">
        <f>VLOOKUP($D66,'Gen-Tab_Quick'!$B$3:$O$57,2,FALSE)</f>
        <v>E4</v>
      </c>
      <c r="I66" t="str">
        <f>VLOOKUP(J66,'Gen-Tab_Quick'!$R$3:$S$26,2,FALSE)</f>
        <v>Ukraine</v>
      </c>
      <c r="J66" t="str">
        <f>VLOOKUP($D66,'Gen-Tab_Quick'!$B$3:$O$57,9,FALSE)</f>
        <v>UKR</v>
      </c>
      <c r="K66" t="str">
        <f>VLOOKUP($D66,'Gen-Tab_Quick'!$B$3:$O$57,14,FALSE)</f>
        <v>E</v>
      </c>
      <c r="L66" t="str">
        <f>VLOOKUP(D66,'Gen-Tab_Quick'!$B$3:$E$38,4,FALSE)</f>
        <v>E4-E1</v>
      </c>
      <c r="M66">
        <f ca="1">VLOOKUP($D66,'Grupp-Tab-Quick'!$B$10:$K$90,6,FALSE)</f>
        <v>0</v>
      </c>
      <c r="N66" s="420">
        <f ca="1">VLOOKUP($D66,'Grupp-Tab-Quick'!$B$10:$K$90,10,FALSE)</f>
        <v>2</v>
      </c>
      <c r="O66" s="420">
        <f t="shared" ref="O66" ca="1" si="62">ABS(M66-M67)</f>
        <v>6</v>
      </c>
      <c r="P66" s="420"/>
    </row>
    <row r="67" spans="1:16" x14ac:dyDescent="0.35">
      <c r="A67">
        <f>'Meine Tipps'!$E$51</f>
        <v>0</v>
      </c>
      <c r="B67">
        <f>'Meine Tipps'!$E$53</f>
        <v>0</v>
      </c>
      <c r="D67">
        <f>D66</f>
        <v>33</v>
      </c>
      <c r="E67">
        <v>2</v>
      </c>
      <c r="G67" s="418" t="s">
        <v>1049</v>
      </c>
      <c r="H67" t="str">
        <f>VLOOKUP($D67,'Gen-Tab_Quick'!$B$3:$O$57,3,FALSE)</f>
        <v>E1</v>
      </c>
      <c r="I67" t="str">
        <f>VLOOKUP(J67,'Gen-Tab_Quick'!$R$3:$S$26,2,FALSE)</f>
        <v>Belgien</v>
      </c>
      <c r="J67" t="str">
        <f>VLOOKUP($D67,'Gen-Tab_Quick'!$B$3:$O$57,10,FALSE)</f>
        <v>BEL</v>
      </c>
      <c r="K67" t="str">
        <f>VLOOKUP($D67,'Gen-Tab_Quick'!$B$3:$O$57,14,FALSE)</f>
        <v>E</v>
      </c>
      <c r="L67" t="str">
        <f>VLOOKUP(D67,'Gen-Tab_Quick'!$B$3:$E$38,4,FALSE)</f>
        <v>E4-E1</v>
      </c>
      <c r="M67">
        <f ca="1">VLOOKUP($D67,'Grupp-Tab-Quick'!$B$10:$K$90,8,FALSE)</f>
        <v>6</v>
      </c>
      <c r="N67" s="420">
        <f ca="1">VLOOKUP($D67,'Grupp-Tab-Quick'!$B$10:$K$90,10,FALSE)</f>
        <v>2</v>
      </c>
      <c r="O67" s="420">
        <f t="shared" ref="O67" ca="1" si="63">ABS(M66-M67)</f>
        <v>6</v>
      </c>
      <c r="P67" s="420"/>
    </row>
    <row r="68" spans="1:16" x14ac:dyDescent="0.35">
      <c r="A68">
        <f>'Meine Tipps'!$E$51</f>
        <v>0</v>
      </c>
      <c r="B68">
        <f>'Meine Tipps'!$E$53</f>
        <v>0</v>
      </c>
      <c r="D68">
        <v>34</v>
      </c>
      <c r="E68">
        <v>1</v>
      </c>
      <c r="G68" s="418" t="s">
        <v>1049</v>
      </c>
      <c r="H68" t="str">
        <f>VLOOKUP($D68,'Gen-Tab_Quick'!$B$3:$O$57,2,FALSE)</f>
        <v>E2</v>
      </c>
      <c r="I68" t="str">
        <f>VLOOKUP(J68,'Gen-Tab_Quick'!$R$3:$S$26,2,FALSE)</f>
        <v>Slowakei</v>
      </c>
      <c r="J68" t="str">
        <f>VLOOKUP($D68,'Gen-Tab_Quick'!$B$3:$O$57,9,FALSE)</f>
        <v>SVK</v>
      </c>
      <c r="K68" t="str">
        <f>VLOOKUP($D68,'Gen-Tab_Quick'!$B$3:$O$57,14,FALSE)</f>
        <v>E</v>
      </c>
      <c r="L68" t="str">
        <f>VLOOKUP(D68,'Gen-Tab_Quick'!$B$3:$E$38,4,FALSE)</f>
        <v>E2-E3</v>
      </c>
      <c r="M68">
        <f ca="1">VLOOKUP($D68,'Grupp-Tab-Quick'!$B$10:$K$90,6,FALSE)</f>
        <v>0</v>
      </c>
      <c r="N68" s="420" t="str">
        <f ca="1">VLOOKUP($D68,'Grupp-Tab-Quick'!$B$10:$K$90,10,FALSE)</f>
        <v>X</v>
      </c>
      <c r="O68" s="420">
        <f t="shared" ref="O68" ca="1" si="64">ABS(M68-M69)</f>
        <v>0</v>
      </c>
      <c r="P68" s="420"/>
    </row>
    <row r="69" spans="1:16" x14ac:dyDescent="0.35">
      <c r="A69">
        <f>'Meine Tipps'!$E$51</f>
        <v>0</v>
      </c>
      <c r="B69">
        <f>'Meine Tipps'!$E$53</f>
        <v>0</v>
      </c>
      <c r="D69">
        <f>D68</f>
        <v>34</v>
      </c>
      <c r="E69">
        <v>2</v>
      </c>
      <c r="G69" s="418" t="s">
        <v>1049</v>
      </c>
      <c r="H69" t="str">
        <f>VLOOKUP($D69,'Gen-Tab_Quick'!$B$3:$O$57,3,FALSE)</f>
        <v>E3</v>
      </c>
      <c r="I69" t="str">
        <f>VLOOKUP(J69,'Gen-Tab_Quick'!$R$3:$S$26,2,FALSE)</f>
        <v>Rumänien</v>
      </c>
      <c r="J69" t="str">
        <f>VLOOKUP($D69,'Gen-Tab_Quick'!$B$3:$O$57,10,FALSE)</f>
        <v>ROU</v>
      </c>
      <c r="K69" t="str">
        <f>VLOOKUP($D69,'Gen-Tab_Quick'!$B$3:$O$57,14,FALSE)</f>
        <v>E</v>
      </c>
      <c r="L69" t="str">
        <f>VLOOKUP(D69,'Gen-Tab_Quick'!$B$3:$E$38,4,FALSE)</f>
        <v>E2-E3</v>
      </c>
      <c r="M69">
        <f ca="1">VLOOKUP($D69,'Grupp-Tab-Quick'!$B$10:$K$90,8,FALSE)</f>
        <v>0</v>
      </c>
      <c r="N69" s="420" t="str">
        <f ca="1">VLOOKUP($D69,'Grupp-Tab-Quick'!$B$10:$K$90,10,FALSE)</f>
        <v>X</v>
      </c>
      <c r="O69" s="420">
        <f t="shared" ref="O69" ca="1" si="65">ABS(M68-M69)</f>
        <v>0</v>
      </c>
      <c r="P69" s="420"/>
    </row>
    <row r="70" spans="1:16" x14ac:dyDescent="0.35">
      <c r="A70">
        <f>'Meine Tipps'!$E$51</f>
        <v>0</v>
      </c>
      <c r="B70">
        <f>'Meine Tipps'!$E$53</f>
        <v>0</v>
      </c>
      <c r="D70">
        <v>35</v>
      </c>
      <c r="E70">
        <v>1</v>
      </c>
      <c r="G70" s="418" t="s">
        <v>1049</v>
      </c>
      <c r="H70" t="str">
        <f>VLOOKUP($D70,'Gen-Tab_Quick'!$B$3:$O$57,2,FALSE)</f>
        <v>F4</v>
      </c>
      <c r="I70" t="str">
        <f>VLOOKUP(J70,'Gen-Tab_Quick'!$R$3:$S$26,2,FALSE)</f>
        <v>Tschechien</v>
      </c>
      <c r="J70" t="str">
        <f>VLOOKUP($D70,'Gen-Tab_Quick'!$B$3:$O$57,9,FALSE)</f>
        <v>CZE</v>
      </c>
      <c r="K70" t="str">
        <f>VLOOKUP($D70,'Gen-Tab_Quick'!$B$3:$O$57,14,FALSE)</f>
        <v>F</v>
      </c>
      <c r="L70" t="str">
        <f>VLOOKUP(D70,'Gen-Tab_Quick'!$B$3:$E$38,4,FALSE)</f>
        <v>F4-F1</v>
      </c>
      <c r="M70">
        <f ca="1">VLOOKUP($D70,'Grupp-Tab-Quick'!$B$10:$K$90,6,FALSE)</f>
        <v>5</v>
      </c>
      <c r="N70" s="420">
        <f ca="1">VLOOKUP($D70,'Grupp-Tab-Quick'!$B$10:$K$90,10,FALSE)</f>
        <v>1</v>
      </c>
      <c r="O70" s="420">
        <f t="shared" ref="O70" ca="1" si="66">ABS(M70-M71)</f>
        <v>5</v>
      </c>
      <c r="P70" s="420"/>
    </row>
    <row r="71" spans="1:16" x14ac:dyDescent="0.35">
      <c r="A71">
        <f>'Meine Tipps'!$E$51</f>
        <v>0</v>
      </c>
      <c r="B71">
        <f>'Meine Tipps'!$E$53</f>
        <v>0</v>
      </c>
      <c r="D71">
        <f>D70</f>
        <v>35</v>
      </c>
      <c r="E71">
        <v>2</v>
      </c>
      <c r="G71" s="418" t="s">
        <v>1049</v>
      </c>
      <c r="H71" t="str">
        <f>VLOOKUP($D71,'Gen-Tab_Quick'!$B$3:$O$57,3,FALSE)</f>
        <v>F1</v>
      </c>
      <c r="I71" t="str">
        <f>VLOOKUP(J71,'Gen-Tab_Quick'!$R$3:$S$26,2,FALSE)</f>
        <v>Türkei</v>
      </c>
      <c r="J71" t="str">
        <f>VLOOKUP($D71,'Gen-Tab_Quick'!$B$3:$O$57,10,FALSE)</f>
        <v>TUR</v>
      </c>
      <c r="K71" t="str">
        <f>VLOOKUP($D71,'Gen-Tab_Quick'!$B$3:$O$57,14,FALSE)</f>
        <v>F</v>
      </c>
      <c r="L71" t="str">
        <f>VLOOKUP(D71,'Gen-Tab_Quick'!$B$3:$E$38,4,FALSE)</f>
        <v>F4-F1</v>
      </c>
      <c r="M71">
        <f ca="1">VLOOKUP($D71,'Grupp-Tab-Quick'!$B$10:$K$90,8,FALSE)</f>
        <v>0</v>
      </c>
      <c r="N71" s="420">
        <f ca="1">VLOOKUP($D71,'Grupp-Tab-Quick'!$B$10:$K$90,10,FALSE)</f>
        <v>1</v>
      </c>
      <c r="O71" s="420">
        <f t="shared" ref="O71" ca="1" si="67">ABS(M70-M71)</f>
        <v>5</v>
      </c>
      <c r="P71" s="420"/>
    </row>
    <row r="72" spans="1:16" x14ac:dyDescent="0.35">
      <c r="A72">
        <f>'Meine Tipps'!$E$51</f>
        <v>0</v>
      </c>
      <c r="B72">
        <f>'Meine Tipps'!$E$53</f>
        <v>0</v>
      </c>
      <c r="D72">
        <v>36</v>
      </c>
      <c r="E72">
        <v>1</v>
      </c>
      <c r="G72" s="418" t="s">
        <v>1049</v>
      </c>
      <c r="H72" t="str">
        <f>VLOOKUP($D72,'Gen-Tab_Quick'!$B$3:$O$57,2,FALSE)</f>
        <v>F2</v>
      </c>
      <c r="I72" t="str">
        <f>VLOOKUP(J72,'Gen-Tab_Quick'!$R$3:$S$26,2,FALSE)</f>
        <v>Georgien</v>
      </c>
      <c r="J72" t="str">
        <f>VLOOKUP($D72,'Gen-Tab_Quick'!$B$3:$O$57,9,FALSE)</f>
        <v>GEO</v>
      </c>
      <c r="K72" t="str">
        <f>VLOOKUP($D72,'Gen-Tab_Quick'!$B$3:$O$57,14,FALSE)</f>
        <v>F</v>
      </c>
      <c r="L72" t="str">
        <f>VLOOKUP(D72,'Gen-Tab_Quick'!$B$3:$E$38,4,FALSE)</f>
        <v>F2-F3</v>
      </c>
      <c r="M72">
        <f ca="1">VLOOKUP($D72,'Grupp-Tab-Quick'!$B$10:$K$90,6,FALSE)</f>
        <v>3</v>
      </c>
      <c r="N72" s="420">
        <f ca="1">VLOOKUP($D72,'Grupp-Tab-Quick'!$B$10:$K$90,10,FALSE)</f>
        <v>1</v>
      </c>
      <c r="O72" s="420">
        <f t="shared" ref="O72" ca="1" si="68">ABS(M72-M73)</f>
        <v>2</v>
      </c>
      <c r="P72" s="420"/>
    </row>
    <row r="73" spans="1:16" x14ac:dyDescent="0.35">
      <c r="A73">
        <f>'Meine Tipps'!$E$51</f>
        <v>0</v>
      </c>
      <c r="B73">
        <f>'Meine Tipps'!$E$53</f>
        <v>0</v>
      </c>
      <c r="D73">
        <f>D72</f>
        <v>36</v>
      </c>
      <c r="E73">
        <v>2</v>
      </c>
      <c r="G73" s="418" t="s">
        <v>1049</v>
      </c>
      <c r="H73" t="str">
        <f>VLOOKUP($D73,'Gen-Tab_Quick'!$B$3:$O$57,3,FALSE)</f>
        <v>F3</v>
      </c>
      <c r="I73" t="str">
        <f>VLOOKUP(J73,'Gen-Tab_Quick'!$R$3:$S$26,2,FALSE)</f>
        <v>Portugal</v>
      </c>
      <c r="J73" t="str">
        <f>VLOOKUP($D73,'Gen-Tab_Quick'!$B$3:$O$57,10,FALSE)</f>
        <v>POR</v>
      </c>
      <c r="K73" t="str">
        <f>VLOOKUP($D73,'Gen-Tab_Quick'!$B$3:$O$57,14,FALSE)</f>
        <v>F</v>
      </c>
      <c r="L73" t="str">
        <f>VLOOKUP(D73,'Gen-Tab_Quick'!$B$3:$E$38,4,FALSE)</f>
        <v>F2-F3</v>
      </c>
      <c r="M73">
        <f ca="1">VLOOKUP($D73,'Grupp-Tab-Quick'!$B$10:$K$90,8,FALSE)</f>
        <v>1</v>
      </c>
      <c r="N73" s="420">
        <f ca="1">VLOOKUP($D73,'Grupp-Tab-Quick'!$B$10:$K$90,10,FALSE)</f>
        <v>1</v>
      </c>
      <c r="O73" s="420">
        <f t="shared" ref="O73" ca="1" si="69">ABS(M72-M73)</f>
        <v>2</v>
      </c>
      <c r="P73" s="420"/>
    </row>
    <row r="74" spans="1:16" x14ac:dyDescent="0.35">
      <c r="A74">
        <f>'Meine Tipps'!$E$51</f>
        <v>0</v>
      </c>
      <c r="B74">
        <f>'Meine Tipps'!$E$53</f>
        <v>0</v>
      </c>
      <c r="D74">
        <v>37</v>
      </c>
      <c r="E74">
        <v>1</v>
      </c>
      <c r="G74" s="418" t="s">
        <v>1050</v>
      </c>
      <c r="H74" t="str">
        <f>VLOOKUP($D74,'Gen-Tab_Quick'!$B$3:$O$57,2,FALSE)</f>
        <v>1A</v>
      </c>
      <c r="I74" t="str">
        <f ca="1">VLOOKUP(J74,'Gen-Tab_Quick'!$R$3:$S$26,2,FALSE)</f>
        <v>Ungarn</v>
      </c>
      <c r="J74" t="str">
        <f ca="1">VLOOKUP($D74,'Gen-Tab_Quick'!$B$3:$O$57,9,FALSE)</f>
        <v>HUN</v>
      </c>
      <c r="L74" t="str">
        <f>VLOOKUP($D74,'Gen-Tab_Quick'!$B$3:$O$57,14,FALSE)</f>
        <v>AF1</v>
      </c>
      <c r="M74">
        <f ca="1">'Mein Quicktipp'!AO4</f>
        <v>4</v>
      </c>
      <c r="N74" s="420" t="str">
        <f ca="1">'Mein Quicktipp'!AT4</f>
        <v>X</v>
      </c>
      <c r="O74" s="420">
        <f t="shared" ref="O74" ca="1" si="70">ABS(M74-M75)</f>
        <v>0</v>
      </c>
    </row>
    <row r="75" spans="1:16" x14ac:dyDescent="0.35">
      <c r="A75">
        <f>'Meine Tipps'!$E$51</f>
        <v>0</v>
      </c>
      <c r="B75">
        <f>'Meine Tipps'!$E$53</f>
        <v>0</v>
      </c>
      <c r="D75">
        <f>D74</f>
        <v>37</v>
      </c>
      <c r="E75">
        <v>2</v>
      </c>
      <c r="G75" s="418" t="s">
        <v>1050</v>
      </c>
      <c r="H75" t="str">
        <f>VLOOKUP($D75,'Gen-Tab_Quick'!$B$3:$O$57,3,FALSE)</f>
        <v>2C</v>
      </c>
      <c r="I75" t="e">
        <f ca="1">VLOOKUP(J75,'Gen-Tab_Quick'!$R$3:$S$26,2,FALSE)</f>
        <v>#N/A</v>
      </c>
      <c r="J75" t="str">
        <f ca="1">VLOOKUP($D75,'Gen-Tab_Quick'!$B$3:$O$57,10,FALSE)</f>
        <v>ENG</v>
      </c>
      <c r="L75" t="str">
        <f>VLOOKUP($D75,'Gen-Tab_Quick'!$B$3:$O$57,14,FALSE)</f>
        <v>AF1</v>
      </c>
      <c r="M75">
        <f ca="1">'Mein Quicktipp'!AQ4</f>
        <v>4</v>
      </c>
      <c r="N75" s="420" t="str">
        <f ca="1">'Mein Quicktipp'!AT4</f>
        <v>X</v>
      </c>
      <c r="O75" s="420">
        <f t="shared" ref="O75" ca="1" si="71">ABS(M74-M75)</f>
        <v>0</v>
      </c>
      <c r="P75" s="420"/>
    </row>
    <row r="76" spans="1:16" x14ac:dyDescent="0.35">
      <c r="A76">
        <f>'Meine Tipps'!$E$51</f>
        <v>0</v>
      </c>
      <c r="B76">
        <f>'Meine Tipps'!$E$53</f>
        <v>0</v>
      </c>
      <c r="D76">
        <v>38</v>
      </c>
      <c r="E76">
        <v>1</v>
      </c>
      <c r="G76" s="418" t="s">
        <v>1050</v>
      </c>
      <c r="H76" t="str">
        <f>VLOOKUP($D76,'Gen-Tab_Quick'!$B$3:$O$57,2,FALSE)</f>
        <v>2A</v>
      </c>
      <c r="I76" t="str">
        <f ca="1">VLOOKUP(J76,'Gen-Tab_Quick'!$R$3:$S$26,2,FALSE)</f>
        <v>Deutschland</v>
      </c>
      <c r="J76" t="str">
        <f ca="1">VLOOKUP($D76,'Gen-Tab_Quick'!$B$3:$O$57,9,FALSE)</f>
        <v>GER</v>
      </c>
      <c r="L76" t="str">
        <f>VLOOKUP($D76,'Gen-Tab_Quick'!$B$3:$O$57,14,FALSE)</f>
        <v>AF2</v>
      </c>
      <c r="M76">
        <f ca="1">'Mein Quicktipp'!AO6</f>
        <v>1</v>
      </c>
      <c r="N76" s="420">
        <f ca="1">'Mein Quicktipp'!AT6</f>
        <v>2</v>
      </c>
      <c r="O76" s="420">
        <f t="shared" ref="O76" ca="1" si="72">ABS(M76-M77)</f>
        <v>5</v>
      </c>
      <c r="P76" s="420"/>
    </row>
    <row r="77" spans="1:16" x14ac:dyDescent="0.35">
      <c r="A77">
        <f>'Meine Tipps'!$E$51</f>
        <v>0</v>
      </c>
      <c r="B77">
        <f>'Meine Tipps'!$E$53</f>
        <v>0</v>
      </c>
      <c r="D77">
        <f>D76</f>
        <v>38</v>
      </c>
      <c r="E77">
        <v>2</v>
      </c>
      <c r="G77" s="418" t="s">
        <v>1050</v>
      </c>
      <c r="H77" t="str">
        <f>VLOOKUP($D77,'Gen-Tab_Quick'!$B$3:$O$57,3,FALSE)</f>
        <v>2B</v>
      </c>
      <c r="I77" t="str">
        <f ca="1">VLOOKUP(J77,'Gen-Tab_Quick'!$R$3:$S$26,2,FALSE)</f>
        <v>Spanien</v>
      </c>
      <c r="J77" t="str">
        <f ca="1">VLOOKUP($D77,'Gen-Tab_Quick'!$B$3:$O$57,10,FALSE)</f>
        <v>ESP</v>
      </c>
      <c r="L77" t="str">
        <f>VLOOKUP($D77,'Gen-Tab_Quick'!$B$3:$O$57,14,FALSE)</f>
        <v>AF2</v>
      </c>
      <c r="M77">
        <f ca="1">'Mein Quicktipp'!AQ6</f>
        <v>6</v>
      </c>
      <c r="N77" s="420">
        <f ca="1">'Mein Quicktipp'!AT6</f>
        <v>2</v>
      </c>
      <c r="O77" s="420">
        <f t="shared" ref="O77" ca="1" si="73">ABS(M76-M77)</f>
        <v>5</v>
      </c>
      <c r="P77" s="420"/>
    </row>
    <row r="78" spans="1:16" x14ac:dyDescent="0.35">
      <c r="A78">
        <f>'Meine Tipps'!$E$51</f>
        <v>0</v>
      </c>
      <c r="B78">
        <f>'Meine Tipps'!$E$53</f>
        <v>0</v>
      </c>
      <c r="D78">
        <v>39</v>
      </c>
      <c r="E78">
        <v>1</v>
      </c>
      <c r="G78" s="418" t="s">
        <v>1050</v>
      </c>
      <c r="H78" t="str">
        <f>VLOOKUP($D78,'Gen-Tab_Quick'!$B$3:$O$57,2,FALSE)</f>
        <v>1B</v>
      </c>
      <c r="I78" t="str">
        <f ca="1">VLOOKUP(J78,'Gen-Tab_Quick'!$R$3:$S$26,2,FALSE)</f>
        <v>Kroatien</v>
      </c>
      <c r="J78" t="str">
        <f ca="1">VLOOKUP($D78,'Gen-Tab_Quick'!$B$3:$O$57,9,FALSE)</f>
        <v>CRO</v>
      </c>
      <c r="L78" t="str">
        <f>VLOOKUP($D78,'Gen-Tab_Quick'!$B$3:$O$57,14,FALSE)</f>
        <v>AF3</v>
      </c>
      <c r="M78">
        <f ca="1">'Mein Quicktipp'!AO8</f>
        <v>2</v>
      </c>
      <c r="N78" s="420">
        <f ca="1">'Mein Quicktipp'!AT8</f>
        <v>2</v>
      </c>
      <c r="O78" s="420">
        <f t="shared" ref="O78" ca="1" si="74">ABS(M78-M79)</f>
        <v>2</v>
      </c>
      <c r="P78" s="420"/>
    </row>
    <row r="79" spans="1:16" x14ac:dyDescent="0.35">
      <c r="A79">
        <f>'Meine Tipps'!$E$51</f>
        <v>0</v>
      </c>
      <c r="B79">
        <f>'Meine Tipps'!$E$53</f>
        <v>0</v>
      </c>
      <c r="D79">
        <f>D78</f>
        <v>39</v>
      </c>
      <c r="E79">
        <v>2</v>
      </c>
      <c r="G79" s="418" t="s">
        <v>1050</v>
      </c>
      <c r="H79" t="str">
        <f>VLOOKUP($D79,'Gen-Tab_Quick'!$B$3:$O$57,3,FALSE)</f>
        <v>3A</v>
      </c>
      <c r="I79" t="str">
        <f ca="1">VLOOKUP(J79,'Gen-Tab_Quick'!$R$3:$S$26,2,FALSE)</f>
        <v>Schottland</v>
      </c>
      <c r="J79" t="str">
        <f ca="1">VLOOKUP($D79,'Gen-Tab_Quick'!$B$3:$O$57,10,FALSE)</f>
        <v>SCO</v>
      </c>
      <c r="L79" t="str">
        <f>VLOOKUP($D79,'Gen-Tab_Quick'!$B$3:$O$57,14,FALSE)</f>
        <v>AF3</v>
      </c>
      <c r="M79">
        <f>'Mein Quicktipp'!AO9</f>
        <v>0</v>
      </c>
      <c r="N79" s="420">
        <f ca="1">'Mein Quicktipp'!AT8</f>
        <v>2</v>
      </c>
      <c r="O79" s="420">
        <f t="shared" ref="O79" ca="1" si="75">ABS(M78-M79)</f>
        <v>2</v>
      </c>
      <c r="P79" s="420"/>
    </row>
    <row r="80" spans="1:16" x14ac:dyDescent="0.35">
      <c r="A80">
        <f>'Meine Tipps'!$E$51</f>
        <v>0</v>
      </c>
      <c r="B80">
        <f>'Meine Tipps'!$E$53</f>
        <v>0</v>
      </c>
      <c r="D80">
        <v>40</v>
      </c>
      <c r="E80">
        <v>1</v>
      </c>
      <c r="G80" s="418" t="s">
        <v>1050</v>
      </c>
      <c r="H80" t="str">
        <f>VLOOKUP($D80,'Gen-Tab_Quick'!$B$3:$O$57,2,FALSE)</f>
        <v>1C</v>
      </c>
      <c r="I80" t="str">
        <f ca="1">VLOOKUP(J80,'Gen-Tab_Quick'!$R$3:$S$26,2,FALSE)</f>
        <v>Dänemark</v>
      </c>
      <c r="J80" t="str">
        <f ca="1">VLOOKUP($D80,'Gen-Tab_Quick'!$B$3:$O$57,9,FALSE)</f>
        <v>DEN</v>
      </c>
      <c r="L80" t="str">
        <f>VLOOKUP($D80,'Gen-Tab_Quick'!$B$3:$O$57,14,FALSE)</f>
        <v>AF4</v>
      </c>
      <c r="M80">
        <f>'Mein Quicktipp'!AQ9</f>
        <v>0</v>
      </c>
      <c r="N80" s="420">
        <f ca="1">'Mein Quicktipp'!AT10</f>
        <v>1</v>
      </c>
      <c r="O80" s="420">
        <f t="shared" ref="O80" si="76">ABS(M80-M81)</f>
        <v>0</v>
      </c>
      <c r="P80" s="420"/>
    </row>
    <row r="81" spans="1:16" x14ac:dyDescent="0.35">
      <c r="A81">
        <f>'Meine Tipps'!$E$51</f>
        <v>0</v>
      </c>
      <c r="B81">
        <f>'Meine Tipps'!$E$53</f>
        <v>0</v>
      </c>
      <c r="D81">
        <f>D80</f>
        <v>40</v>
      </c>
      <c r="E81">
        <v>2</v>
      </c>
      <c r="G81" s="418" t="s">
        <v>1050</v>
      </c>
      <c r="H81" t="str">
        <f>VLOOKUP($D81,'Gen-Tab_Quick'!$B$3:$O$57,3,FALSE)</f>
        <v>3D</v>
      </c>
      <c r="I81" t="str">
        <f ca="1">VLOOKUP(J81,'Gen-Tab_Quick'!$R$3:$S$26,2,FALSE)</f>
        <v>Polen</v>
      </c>
      <c r="J81" t="str">
        <f ca="1">VLOOKUP($D81,'Gen-Tab_Quick'!$B$3:$O$57,10,FALSE)</f>
        <v>POL</v>
      </c>
      <c r="L81" t="str">
        <f>VLOOKUP($D81,'Gen-Tab_Quick'!$B$3:$O$57,14,FALSE)</f>
        <v>AF4</v>
      </c>
      <c r="M81">
        <f>'Mein Quicktipp'!AO11</f>
        <v>0</v>
      </c>
      <c r="N81" s="420">
        <f ca="1">'Mein Quicktipp'!AT10</f>
        <v>1</v>
      </c>
      <c r="O81" s="420">
        <f t="shared" ref="O81" si="77">ABS(M80-M81)</f>
        <v>0</v>
      </c>
      <c r="P81" s="420"/>
    </row>
    <row r="82" spans="1:16" x14ac:dyDescent="0.35">
      <c r="A82">
        <f>'Meine Tipps'!$E$51</f>
        <v>0</v>
      </c>
      <c r="B82">
        <f>'Meine Tipps'!$E$53</f>
        <v>0</v>
      </c>
      <c r="D82">
        <v>41</v>
      </c>
      <c r="E82">
        <v>1</v>
      </c>
      <c r="G82" s="418" t="s">
        <v>1050</v>
      </c>
      <c r="H82" t="str">
        <f>VLOOKUP($D82,'Gen-Tab_Quick'!$B$3:$O$57,2,FALSE)</f>
        <v>1F</v>
      </c>
      <c r="I82" t="str">
        <f ca="1">VLOOKUP(J82,'Gen-Tab_Quick'!$R$3:$S$26,2,FALSE)</f>
        <v>Tschechien</v>
      </c>
      <c r="J82" t="str">
        <f ca="1">VLOOKUP($D82,'Gen-Tab_Quick'!$B$3:$O$57,9,FALSE)</f>
        <v>CZE</v>
      </c>
      <c r="L82" t="str">
        <f>VLOOKUP($D82,'Gen-Tab_Quick'!$B$3:$O$57,14,FALSE)</f>
        <v>AF5</v>
      </c>
      <c r="M82">
        <f>'Mein Quicktipp'!AQ11</f>
        <v>0</v>
      </c>
      <c r="N82" s="420">
        <f ca="1">'Mein Quicktipp'!AT12</f>
        <v>1</v>
      </c>
      <c r="O82" s="420">
        <f t="shared" ref="O82" si="78">ABS(M82-M83)</f>
        <v>0</v>
      </c>
      <c r="P82" s="420"/>
    </row>
    <row r="83" spans="1:16" x14ac:dyDescent="0.35">
      <c r="A83">
        <f>'Meine Tipps'!$E$51</f>
        <v>0</v>
      </c>
      <c r="B83">
        <f>'Meine Tipps'!$E$53</f>
        <v>0</v>
      </c>
      <c r="D83">
        <f>D82</f>
        <v>41</v>
      </c>
      <c r="E83">
        <v>2</v>
      </c>
      <c r="G83" s="418" t="s">
        <v>1050</v>
      </c>
      <c r="H83" t="str">
        <f>VLOOKUP($D83,'Gen-Tab_Quick'!$B$3:$O$57,3,FALSE)</f>
        <v>3C</v>
      </c>
      <c r="I83" t="str">
        <f ca="1">VLOOKUP(J83,'Gen-Tab_Quick'!$R$3:$S$26,2,FALSE)</f>
        <v>Slowenien</v>
      </c>
      <c r="J83" t="str">
        <f ca="1">VLOOKUP($D83,'Gen-Tab_Quick'!$B$3:$O$57,10,FALSE)</f>
        <v>SVN</v>
      </c>
      <c r="L83" t="str">
        <f>VLOOKUP($D83,'Gen-Tab_Quick'!$B$3:$O$57,14,FALSE)</f>
        <v>AF5</v>
      </c>
      <c r="M83">
        <f>'Mein Quicktipp'!AO13</f>
        <v>0</v>
      </c>
      <c r="N83" s="420">
        <f ca="1">'Mein Quicktipp'!AT12</f>
        <v>1</v>
      </c>
      <c r="O83" s="420">
        <f t="shared" ref="O83" si="79">ABS(M82-M83)</f>
        <v>0</v>
      </c>
      <c r="P83" s="420"/>
    </row>
    <row r="84" spans="1:16" x14ac:dyDescent="0.35">
      <c r="A84">
        <f>'Meine Tipps'!$E$51</f>
        <v>0</v>
      </c>
      <c r="B84">
        <f>'Meine Tipps'!$E$53</f>
        <v>0</v>
      </c>
      <c r="D84">
        <v>42</v>
      </c>
      <c r="E84">
        <v>1</v>
      </c>
      <c r="G84" s="418" t="s">
        <v>1050</v>
      </c>
      <c r="H84" t="str">
        <f>VLOOKUP($D84,'Gen-Tab_Quick'!$B$3:$O$57,2,FALSE)</f>
        <v>2D</v>
      </c>
      <c r="I84" t="str">
        <f ca="1">VLOOKUP(J84,'Gen-Tab_Quick'!$R$3:$S$26,2,FALSE)</f>
        <v>Frankreich</v>
      </c>
      <c r="J84" t="str">
        <f ca="1">VLOOKUP($D84,'Gen-Tab_Quick'!$B$3:$O$57,9,FALSE)</f>
        <v>FRA</v>
      </c>
      <c r="L84" t="str">
        <f>VLOOKUP($D84,'Gen-Tab_Quick'!$B$3:$O$57,14,FALSE)</f>
        <v>AF6</v>
      </c>
      <c r="M84">
        <f ca="1">'Mein Quicktipp'!AO14</f>
        <v>3</v>
      </c>
      <c r="N84" s="420">
        <f ca="1">'Mein Quicktipp'!AT14</f>
        <v>2</v>
      </c>
      <c r="O84" s="420">
        <f t="shared" ref="O84" ca="1" si="80">ABS(M84-M85)</f>
        <v>1</v>
      </c>
      <c r="P84" s="420"/>
    </row>
    <row r="85" spans="1:16" x14ac:dyDescent="0.35">
      <c r="A85">
        <f>'Meine Tipps'!$E$51</f>
        <v>0</v>
      </c>
      <c r="B85">
        <f>'Meine Tipps'!$E$53</f>
        <v>0</v>
      </c>
      <c r="D85">
        <f>D84</f>
        <v>42</v>
      </c>
      <c r="E85">
        <v>2</v>
      </c>
      <c r="G85" s="418" t="s">
        <v>1050</v>
      </c>
      <c r="H85" t="str">
        <f>VLOOKUP($D85,'Gen-Tab_Quick'!$B$3:$O$57,3,FALSE)</f>
        <v>2E</v>
      </c>
      <c r="I85" t="str">
        <f ca="1">VLOOKUP(J85,'Gen-Tab_Quick'!$R$3:$S$26,2,FALSE)</f>
        <v>Ukraine</v>
      </c>
      <c r="J85" t="str">
        <f ca="1">VLOOKUP($D85,'Gen-Tab_Quick'!$B$3:$O$57,10,FALSE)</f>
        <v>UKR</v>
      </c>
      <c r="L85" t="str">
        <f>VLOOKUP($D85,'Gen-Tab_Quick'!$B$3:$O$57,14,FALSE)</f>
        <v>AF6</v>
      </c>
      <c r="M85">
        <f ca="1">'Mein Quicktipp'!AQ14</f>
        <v>4</v>
      </c>
      <c r="N85" s="420">
        <f ca="1">'Mein Quicktipp'!AT14</f>
        <v>2</v>
      </c>
      <c r="O85" s="420">
        <f t="shared" ref="O85" ca="1" si="81">ABS(M84-M85)</f>
        <v>1</v>
      </c>
      <c r="P85" s="420"/>
    </row>
    <row r="86" spans="1:16" x14ac:dyDescent="0.35">
      <c r="A86">
        <f>'Meine Tipps'!$E$51</f>
        <v>0</v>
      </c>
      <c r="B86">
        <f>'Meine Tipps'!$E$53</f>
        <v>0</v>
      </c>
      <c r="D86">
        <v>43</v>
      </c>
      <c r="E86">
        <v>1</v>
      </c>
      <c r="G86" s="418" t="s">
        <v>1050</v>
      </c>
      <c r="H86" t="str">
        <f>VLOOKUP($D86,'Gen-Tab_Quick'!$B$3:$O$57,2,FALSE)</f>
        <v>1E</v>
      </c>
      <c r="I86" t="str">
        <f ca="1">VLOOKUP(J86,'Gen-Tab_Quick'!$R$3:$S$26,2,FALSE)</f>
        <v>Belgien</v>
      </c>
      <c r="J86" t="str">
        <f ca="1">VLOOKUP($D86,'Gen-Tab_Quick'!$B$3:$O$57,9,FALSE)</f>
        <v>BEL</v>
      </c>
      <c r="L86" t="str">
        <f>VLOOKUP($D86,'Gen-Tab_Quick'!$B$3:$O$57,14,FALSE)</f>
        <v>AF7</v>
      </c>
      <c r="M86">
        <f ca="1">'Mein Quicktipp'!AO16</f>
        <v>1</v>
      </c>
      <c r="N86" s="420">
        <f ca="1">'Mein Quicktipp'!AT16</f>
        <v>2</v>
      </c>
      <c r="O86" s="420">
        <f t="shared" ref="O86" ca="1" si="82">ABS(M86-M87)</f>
        <v>3</v>
      </c>
      <c r="P86" s="420"/>
    </row>
    <row r="87" spans="1:16" x14ac:dyDescent="0.35">
      <c r="A87">
        <f>'Meine Tipps'!$E$51</f>
        <v>0</v>
      </c>
      <c r="B87">
        <f>'Meine Tipps'!$E$53</f>
        <v>0</v>
      </c>
      <c r="D87">
        <f>D86</f>
        <v>43</v>
      </c>
      <c r="E87">
        <v>2</v>
      </c>
      <c r="G87" s="418" t="s">
        <v>1050</v>
      </c>
      <c r="H87" t="str">
        <f>VLOOKUP($D87,'Gen-Tab_Quick'!$B$3:$O$57,3,FALSE)</f>
        <v>3B</v>
      </c>
      <c r="I87" t="str">
        <f ca="1">VLOOKUP(J87,'Gen-Tab_Quick'!$R$3:$S$26,2,FALSE)</f>
        <v>Italien</v>
      </c>
      <c r="J87" t="str">
        <f ca="1">VLOOKUP($D87,'Gen-Tab_Quick'!$B$3:$O$57,10,FALSE)</f>
        <v>ITA</v>
      </c>
      <c r="L87" t="str">
        <f>VLOOKUP($D87,'Gen-Tab_Quick'!$B$3:$O$57,14,FALSE)</f>
        <v>AF7</v>
      </c>
      <c r="M87">
        <f ca="1">'Mein Quicktipp'!AQ16</f>
        <v>4</v>
      </c>
      <c r="N87" s="420">
        <f ca="1">'Mein Quicktipp'!AT16</f>
        <v>2</v>
      </c>
      <c r="O87" s="420">
        <f t="shared" ref="O87" ca="1" si="83">ABS(M86-M87)</f>
        <v>3</v>
      </c>
      <c r="P87" s="420"/>
    </row>
    <row r="88" spans="1:16" x14ac:dyDescent="0.35">
      <c r="A88">
        <f>'Meine Tipps'!$E$51</f>
        <v>0</v>
      </c>
      <c r="B88">
        <f>'Meine Tipps'!$E$53</f>
        <v>0</v>
      </c>
      <c r="D88">
        <v>44</v>
      </c>
      <c r="E88">
        <v>1</v>
      </c>
      <c r="G88" s="418" t="s">
        <v>1050</v>
      </c>
      <c r="H88" t="str">
        <f>VLOOKUP($D88,'Gen-Tab_Quick'!$B$3:$O$57,2,FALSE)</f>
        <v>1D</v>
      </c>
      <c r="I88" t="str">
        <f ca="1">VLOOKUP(J88,'Gen-Tab_Quick'!$R$3:$S$26,2,FALSE)</f>
        <v>Niederlande</v>
      </c>
      <c r="J88" t="str">
        <f ca="1">VLOOKUP($D88,'Gen-Tab_Quick'!$B$3:$O$57,9,FALSE)</f>
        <v>NED</v>
      </c>
      <c r="L88" t="str">
        <f>VLOOKUP($D88,'Gen-Tab_Quick'!$B$3:$O$57,14,FALSE)</f>
        <v>AF8</v>
      </c>
      <c r="M88">
        <f ca="1">'Mein Quicktipp'!AO18</f>
        <v>4</v>
      </c>
      <c r="N88" s="420" t="str">
        <f ca="1">'Mein Quicktipp'!AT18</f>
        <v>X</v>
      </c>
      <c r="O88" s="420">
        <f t="shared" ref="O88" ca="1" si="84">ABS(M88-M89)</f>
        <v>0</v>
      </c>
      <c r="P88" s="420"/>
    </row>
    <row r="89" spans="1:16" x14ac:dyDescent="0.35">
      <c r="A89">
        <f>'Meine Tipps'!$E$51</f>
        <v>0</v>
      </c>
      <c r="B89">
        <f>'Meine Tipps'!$E$53</f>
        <v>0</v>
      </c>
      <c r="D89">
        <f>D88</f>
        <v>44</v>
      </c>
      <c r="E89">
        <v>2</v>
      </c>
      <c r="G89" s="418" t="s">
        <v>1050</v>
      </c>
      <c r="H89" t="str">
        <f>VLOOKUP($D89,'Gen-Tab_Quick'!$B$3:$O$57,3,FALSE)</f>
        <v>2F</v>
      </c>
      <c r="I89" t="str">
        <f ca="1">VLOOKUP(J89,'Gen-Tab_Quick'!$R$3:$S$26,2,FALSE)</f>
        <v>Georgien</v>
      </c>
      <c r="J89" t="str">
        <f ca="1">VLOOKUP($D89,'Gen-Tab_Quick'!$B$3:$O$57,10,FALSE)</f>
        <v>GEO</v>
      </c>
      <c r="L89" t="str">
        <f>VLOOKUP($D89,'Gen-Tab_Quick'!$B$3:$O$57,14,FALSE)</f>
        <v>AF8</v>
      </c>
      <c r="M89">
        <f ca="1">'Mein Quicktipp'!AQ18</f>
        <v>4</v>
      </c>
      <c r="N89" s="420" t="str">
        <f ca="1">'Mein Quicktipp'!AT18</f>
        <v>X</v>
      </c>
      <c r="O89" s="420">
        <f t="shared" ref="O89" ca="1" si="85">ABS(M88-M89)</f>
        <v>0</v>
      </c>
      <c r="P89" s="420"/>
    </row>
    <row r="90" spans="1:16" x14ac:dyDescent="0.35">
      <c r="A90">
        <f>'Meine Tipps'!$E$51</f>
        <v>0</v>
      </c>
      <c r="B90">
        <f>'Meine Tipps'!$E$53</f>
        <v>0</v>
      </c>
      <c r="D90">
        <v>45</v>
      </c>
      <c r="E90">
        <v>1</v>
      </c>
      <c r="G90" s="418" t="s">
        <v>1051</v>
      </c>
      <c r="H90" t="str">
        <f>VLOOKUP($D90,'Gen-Tab_Quick'!$B$3:$O$57,2,FALSE)</f>
        <v>1AF3</v>
      </c>
      <c r="I90" t="str">
        <f ca="1">VLOOKUP(J90,'Gen-Tab_Quick'!$R$3:$S$26,2,FALSE)</f>
        <v>Schottland</v>
      </c>
      <c r="J90" t="str">
        <f ca="1">VLOOKUP($D90,'Gen-Tab_Quick'!$B$3:$O$57,9,FALSE)</f>
        <v>SCO</v>
      </c>
      <c r="L90" t="str">
        <f>VLOOKUP($D90,'Gen-Tab_Quick'!$B$3:$O$57,14,FALSE)</f>
        <v>VF1</v>
      </c>
      <c r="M90">
        <f ca="1">'Mein Quicktipp'!AO25</f>
        <v>3</v>
      </c>
      <c r="N90" s="420">
        <f ca="1">'Mein Quicktipp'!AT25</f>
        <v>2</v>
      </c>
      <c r="O90" s="420">
        <f t="shared" ref="O90" ca="1" si="86">ABS(M90-M91)</f>
        <v>2</v>
      </c>
      <c r="P90" s="420"/>
    </row>
    <row r="91" spans="1:16" x14ac:dyDescent="0.35">
      <c r="A91">
        <f>'Meine Tipps'!$E$51</f>
        <v>0</v>
      </c>
      <c r="B91">
        <f>'Meine Tipps'!$E$53</f>
        <v>0</v>
      </c>
      <c r="D91">
        <f>D90</f>
        <v>45</v>
      </c>
      <c r="E91">
        <v>2</v>
      </c>
      <c r="G91" s="418" t="s">
        <v>1051</v>
      </c>
      <c r="H91" t="str">
        <f>VLOOKUP($D91,'Gen-Tab_Quick'!$B$3:$O$57,3,FALSE)</f>
        <v>1AF1</v>
      </c>
      <c r="I91" t="e">
        <f ca="1">VLOOKUP(J91,'Gen-Tab_Quick'!$R$3:$S$26,2,FALSE)</f>
        <v>#N/A</v>
      </c>
      <c r="J91" t="str">
        <f ca="1">VLOOKUP($D91,'Gen-Tab_Quick'!$B$3:$O$57,10,FALSE)</f>
        <v>ENG</v>
      </c>
      <c r="L91" t="str">
        <f>VLOOKUP($D91,'Gen-Tab_Quick'!$B$3:$O$57,14,FALSE)</f>
        <v>VF1</v>
      </c>
      <c r="M91">
        <f ca="1">'Mein Quicktipp'!AQ25</f>
        <v>5</v>
      </c>
      <c r="N91" s="420">
        <f ca="1">'Mein Quicktipp'!AT25</f>
        <v>2</v>
      </c>
      <c r="O91" s="420">
        <f t="shared" ref="O91" ca="1" si="87">ABS(M90-M91)</f>
        <v>2</v>
      </c>
      <c r="P91" s="420"/>
    </row>
    <row r="92" spans="1:16" x14ac:dyDescent="0.35">
      <c r="A92">
        <f>'Meine Tipps'!$E$51</f>
        <v>0</v>
      </c>
      <c r="B92">
        <f>'Meine Tipps'!$E$53</f>
        <v>0</v>
      </c>
      <c r="D92">
        <v>46</v>
      </c>
      <c r="E92">
        <v>1</v>
      </c>
      <c r="G92" s="418" t="s">
        <v>1051</v>
      </c>
      <c r="H92" t="str">
        <f>VLOOKUP($D92,'Gen-Tab_Quick'!$B$3:$O$57,2,FALSE)</f>
        <v>1AF5</v>
      </c>
      <c r="I92" t="str">
        <f ca="1">VLOOKUP(J92,'Gen-Tab_Quick'!$R$3:$S$26,2,FALSE)</f>
        <v>Tschechien</v>
      </c>
      <c r="J92" t="str">
        <f ca="1">VLOOKUP($D92,'Gen-Tab_Quick'!$B$3:$O$57,9,FALSE)</f>
        <v>CZE</v>
      </c>
      <c r="L92" t="str">
        <f>VLOOKUP($D92,'Gen-Tab_Quick'!$B$3:$O$57,14,FALSE)</f>
        <v>VF2</v>
      </c>
      <c r="M92">
        <f ca="1">'Mein Quicktipp'!AO27</f>
        <v>5</v>
      </c>
      <c r="N92" s="420">
        <f ca="1">'Mein Quicktipp'!AT27</f>
        <v>1</v>
      </c>
      <c r="O92" s="420">
        <f t="shared" ref="O92" ca="1" si="88">ABS(M92-M93)</f>
        <v>1</v>
      </c>
      <c r="P92" s="420"/>
    </row>
    <row r="93" spans="1:16" x14ac:dyDescent="0.35">
      <c r="A93">
        <f>'Meine Tipps'!$E$51</f>
        <v>0</v>
      </c>
      <c r="B93">
        <f>'Meine Tipps'!$E$53</f>
        <v>0</v>
      </c>
      <c r="D93">
        <f>D92</f>
        <v>46</v>
      </c>
      <c r="E93">
        <v>2</v>
      </c>
      <c r="G93" s="418" t="s">
        <v>1051</v>
      </c>
      <c r="H93" t="str">
        <f>VLOOKUP($D93,'Gen-Tab_Quick'!$B$3:$O$57,3,FALSE)</f>
        <v>1AF6</v>
      </c>
      <c r="I93" t="str">
        <f ca="1">VLOOKUP(J93,'Gen-Tab_Quick'!$R$3:$S$26,2,FALSE)</f>
        <v>Ukraine</v>
      </c>
      <c r="J93" t="str">
        <f ca="1">VLOOKUP($D93,'Gen-Tab_Quick'!$B$3:$O$57,10,FALSE)</f>
        <v>UKR</v>
      </c>
      <c r="L93" t="str">
        <f>VLOOKUP($D93,'Gen-Tab_Quick'!$B$3:$O$57,14,FALSE)</f>
        <v>VF2</v>
      </c>
      <c r="M93">
        <f ca="1">'Mein Quicktipp'!AQ27</f>
        <v>4</v>
      </c>
      <c r="N93" s="420">
        <f ca="1">'Mein Quicktipp'!AT27</f>
        <v>1</v>
      </c>
      <c r="O93" s="420">
        <f t="shared" ref="O93" ca="1" si="89">ABS(M92-M93)</f>
        <v>1</v>
      </c>
      <c r="P93" s="420"/>
    </row>
    <row r="94" spans="1:16" x14ac:dyDescent="0.35">
      <c r="A94">
        <f>'Meine Tipps'!$E$51</f>
        <v>0</v>
      </c>
      <c r="B94">
        <f>'Meine Tipps'!$E$53</f>
        <v>0</v>
      </c>
      <c r="D94">
        <v>47</v>
      </c>
      <c r="E94">
        <v>1</v>
      </c>
      <c r="G94" s="418" t="s">
        <v>1051</v>
      </c>
      <c r="H94" t="str">
        <f>VLOOKUP($D94,'Gen-Tab_Quick'!$B$3:$O$57,2,FALSE)</f>
        <v>1AF7</v>
      </c>
      <c r="I94" t="str">
        <f ca="1">VLOOKUP(J94,'Gen-Tab_Quick'!$R$3:$S$26,2,FALSE)</f>
        <v>Italien</v>
      </c>
      <c r="J94" t="str">
        <f ca="1">VLOOKUP($D94,'Gen-Tab_Quick'!$B$3:$O$57,9,FALSE)</f>
        <v>ITA</v>
      </c>
      <c r="L94" t="str">
        <f>VLOOKUP($D94,'Gen-Tab_Quick'!$B$3:$O$57,14,FALSE)</f>
        <v>VF3</v>
      </c>
      <c r="M94">
        <f ca="1">'Mein Quicktipp'!AO29</f>
        <v>3</v>
      </c>
      <c r="N94" s="420">
        <f ca="1">'Mein Quicktipp'!AT29</f>
        <v>1</v>
      </c>
      <c r="O94" s="420">
        <f t="shared" ref="O94" ca="1" si="90">ABS(M94-M95)</f>
        <v>1</v>
      </c>
      <c r="P94" s="420"/>
    </row>
    <row r="95" spans="1:16" x14ac:dyDescent="0.35">
      <c r="A95">
        <f>'Meine Tipps'!$E$51</f>
        <v>0</v>
      </c>
      <c r="B95">
        <f>'Meine Tipps'!$E$53</f>
        <v>0</v>
      </c>
      <c r="D95">
        <f>D94</f>
        <v>47</v>
      </c>
      <c r="E95">
        <v>2</v>
      </c>
      <c r="G95" s="418" t="s">
        <v>1051</v>
      </c>
      <c r="H95" t="str">
        <f>VLOOKUP($D95,'Gen-Tab_Quick'!$B$3:$O$57,3,FALSE)</f>
        <v>1AF8</v>
      </c>
      <c r="I95" t="str">
        <f ca="1">VLOOKUP(J95,'Gen-Tab_Quick'!$R$3:$S$26,2,FALSE)</f>
        <v>Niederlande</v>
      </c>
      <c r="J95" t="str">
        <f ca="1">VLOOKUP($D95,'Gen-Tab_Quick'!$B$3:$O$57,10,FALSE)</f>
        <v>NED</v>
      </c>
      <c r="L95" t="str">
        <f>VLOOKUP($D95,'Gen-Tab_Quick'!$B$3:$O$57,14,FALSE)</f>
        <v>VF3</v>
      </c>
      <c r="M95">
        <f ca="1">'Mein Quicktipp'!AQ29</f>
        <v>2</v>
      </c>
      <c r="N95" s="420">
        <f ca="1">'Mein Quicktipp'!AT29</f>
        <v>1</v>
      </c>
      <c r="O95" s="420">
        <f t="shared" ref="O95" ca="1" si="91">ABS(M94-M95)</f>
        <v>1</v>
      </c>
      <c r="P95" s="420"/>
    </row>
    <row r="96" spans="1:16" x14ac:dyDescent="0.35">
      <c r="A96">
        <f>'Meine Tipps'!$E$51</f>
        <v>0</v>
      </c>
      <c r="B96">
        <f>'Meine Tipps'!$E$53</f>
        <v>0</v>
      </c>
      <c r="D96">
        <v>48</v>
      </c>
      <c r="E96">
        <v>1</v>
      </c>
      <c r="G96" s="418" t="s">
        <v>1051</v>
      </c>
      <c r="H96" t="str">
        <f>VLOOKUP($D96,'Gen-Tab_Quick'!$B$3:$O$57,2,FALSE)</f>
        <v>1AF4</v>
      </c>
      <c r="I96" t="str">
        <f ca="1">VLOOKUP(J96,'Gen-Tab_Quick'!$R$3:$S$26,2,FALSE)</f>
        <v>Dänemark</v>
      </c>
      <c r="J96" t="str">
        <f ca="1">VLOOKUP($D96,'Gen-Tab_Quick'!$B$3:$O$57,9,FALSE)</f>
        <v>DEN</v>
      </c>
      <c r="L96" t="str">
        <f>VLOOKUP($D96,'Gen-Tab_Quick'!$B$3:$O$57,14,FALSE)</f>
        <v>VF4</v>
      </c>
      <c r="M96">
        <f ca="1">'Mein Quicktipp'!AO31</f>
        <v>1</v>
      </c>
      <c r="N96" s="420">
        <f ca="1">'Mein Quicktipp'!AT31</f>
        <v>1</v>
      </c>
      <c r="O96" s="420">
        <f t="shared" ref="O96" ca="1" si="92">ABS(M96-M97)</f>
        <v>1</v>
      </c>
      <c r="P96" s="420"/>
    </row>
    <row r="97" spans="1:16" x14ac:dyDescent="0.35">
      <c r="A97">
        <f>'Meine Tipps'!$E$51</f>
        <v>0</v>
      </c>
      <c r="B97">
        <f>'Meine Tipps'!$E$53</f>
        <v>0</v>
      </c>
      <c r="D97">
        <f>D96</f>
        <v>48</v>
      </c>
      <c r="E97">
        <v>2</v>
      </c>
      <c r="G97" s="418" t="s">
        <v>1051</v>
      </c>
      <c r="H97" t="str">
        <f>VLOOKUP($D97,'Gen-Tab_Quick'!$B$3:$O$57,3,FALSE)</f>
        <v>1AF2</v>
      </c>
      <c r="I97" t="str">
        <f ca="1">VLOOKUP(J97,'Gen-Tab_Quick'!$R$3:$S$26,2,FALSE)</f>
        <v>Spanien</v>
      </c>
      <c r="J97" t="str">
        <f ca="1">VLOOKUP($D97,'Gen-Tab_Quick'!$B$3:$O$57,10,FALSE)</f>
        <v>ESP</v>
      </c>
      <c r="L97" t="str">
        <f>VLOOKUP($D97,'Gen-Tab_Quick'!$B$3:$O$57,14,FALSE)</f>
        <v>VF4</v>
      </c>
      <c r="M97">
        <f ca="1">'Mein Quicktipp'!AQ31</f>
        <v>0</v>
      </c>
      <c r="N97" s="420">
        <f ca="1">'Mein Quicktipp'!AT31</f>
        <v>1</v>
      </c>
      <c r="O97" s="420">
        <f t="shared" ref="O97" ca="1" si="93">ABS(M96-M97)</f>
        <v>1</v>
      </c>
      <c r="P97" s="420"/>
    </row>
    <row r="98" spans="1:16" x14ac:dyDescent="0.35">
      <c r="A98">
        <f>'Meine Tipps'!$E$51</f>
        <v>0</v>
      </c>
      <c r="B98">
        <f>'Meine Tipps'!$E$53</f>
        <v>0</v>
      </c>
      <c r="D98">
        <v>49</v>
      </c>
      <c r="E98">
        <v>1</v>
      </c>
      <c r="G98" s="418" t="s">
        <v>1052</v>
      </c>
      <c r="H98" t="str">
        <f>VLOOKUP($D98,'Gen-Tab_Quick'!$B$3:$O$57,2,FALSE)</f>
        <v>1VF1</v>
      </c>
      <c r="I98" t="e">
        <f ca="1">VLOOKUP(J98,'Gen-Tab_Quick'!$R$3:$S$26,2,FALSE)</f>
        <v>#N/A</v>
      </c>
      <c r="J98" t="str">
        <f ca="1">VLOOKUP($D98,'Gen-Tab_Quick'!$B$3:$O$57,9,FALSE)</f>
        <v>ENG</v>
      </c>
      <c r="L98" t="str">
        <f>VLOOKUP($D98,'Gen-Tab_Quick'!$B$3:$O$57,14,FALSE)</f>
        <v>HF1</v>
      </c>
      <c r="M98">
        <f ca="1">'Mein Quicktipp'!AO38</f>
        <v>1</v>
      </c>
      <c r="N98" s="420">
        <f ca="1">'Mein Quicktipp'!AT38</f>
        <v>2</v>
      </c>
      <c r="O98" s="420">
        <f t="shared" ref="O98" ca="1" si="94">ABS(M98-M99)</f>
        <v>4</v>
      </c>
      <c r="P98" s="420"/>
    </row>
    <row r="99" spans="1:16" x14ac:dyDescent="0.35">
      <c r="A99">
        <f>'Meine Tipps'!$E$51</f>
        <v>0</v>
      </c>
      <c r="B99">
        <f>'Meine Tipps'!$E$53</f>
        <v>0</v>
      </c>
      <c r="D99">
        <f>D98</f>
        <v>49</v>
      </c>
      <c r="E99">
        <v>2</v>
      </c>
      <c r="G99" s="418" t="s">
        <v>1052</v>
      </c>
      <c r="H99" t="str">
        <f>VLOOKUP($D99,'Gen-Tab_Quick'!$B$3:$O$57,3,FALSE)</f>
        <v>1VF2</v>
      </c>
      <c r="I99" t="str">
        <f ca="1">VLOOKUP(J99,'Gen-Tab_Quick'!$R$3:$S$26,2,FALSE)</f>
        <v>Tschechien</v>
      </c>
      <c r="J99" t="str">
        <f ca="1">VLOOKUP($D99,'Gen-Tab_Quick'!$B$3:$O$57,10,FALSE)</f>
        <v>CZE</v>
      </c>
      <c r="L99" t="str">
        <f>VLOOKUP($D99,'Gen-Tab_Quick'!$B$3:$O$57,14,FALSE)</f>
        <v>HF1</v>
      </c>
      <c r="M99">
        <f ca="1">'Mein Quicktipp'!AQ38</f>
        <v>5</v>
      </c>
      <c r="N99" s="420">
        <f ca="1">'Mein Quicktipp'!AT38</f>
        <v>2</v>
      </c>
      <c r="O99" s="420">
        <f t="shared" ref="O99" ca="1" si="95">ABS(M98-M99)</f>
        <v>4</v>
      </c>
      <c r="P99" s="420"/>
    </row>
    <row r="100" spans="1:16" x14ac:dyDescent="0.35">
      <c r="A100">
        <f>'Meine Tipps'!$E$51</f>
        <v>0</v>
      </c>
      <c r="B100">
        <f>'Meine Tipps'!$E$53</f>
        <v>0</v>
      </c>
      <c r="D100">
        <v>50</v>
      </c>
      <c r="E100">
        <v>1</v>
      </c>
      <c r="G100" s="418" t="s">
        <v>1052</v>
      </c>
      <c r="H100" t="str">
        <f>VLOOKUP($D100,'Gen-Tab_Quick'!$B$3:$O$57,2,FALSE)</f>
        <v>1VF3</v>
      </c>
      <c r="I100" t="str">
        <f ca="1">VLOOKUP(J100,'Gen-Tab_Quick'!$R$3:$S$26,2,FALSE)</f>
        <v>Italien</v>
      </c>
      <c r="J100" t="str">
        <f ca="1">VLOOKUP($D100,'Gen-Tab_Quick'!$B$3:$O$57,9,FALSE)</f>
        <v>ITA</v>
      </c>
      <c r="L100" t="str">
        <f>VLOOKUP($D100,'Gen-Tab_Quick'!$B$3:$O$57,14,FALSE)</f>
        <v>HF2</v>
      </c>
      <c r="M100">
        <f ca="1">'Mein Quicktipp'!AO40</f>
        <v>5</v>
      </c>
      <c r="N100" s="420">
        <f ca="1">'Mein Quicktipp'!AT40</f>
        <v>1</v>
      </c>
      <c r="O100" s="420">
        <f t="shared" ref="O100" ca="1" si="96">ABS(M100-M101)</f>
        <v>3</v>
      </c>
      <c r="P100" s="420"/>
    </row>
    <row r="101" spans="1:16" x14ac:dyDescent="0.35">
      <c r="A101">
        <f>'Meine Tipps'!$E$51</f>
        <v>0</v>
      </c>
      <c r="B101">
        <f>'Meine Tipps'!$E$53</f>
        <v>0</v>
      </c>
      <c r="D101">
        <f>D100</f>
        <v>50</v>
      </c>
      <c r="E101">
        <v>2</v>
      </c>
      <c r="G101" s="418" t="s">
        <v>1052</v>
      </c>
      <c r="H101" t="str">
        <f>VLOOKUP($D101,'Gen-Tab_Quick'!$B$3:$O$57,3,FALSE)</f>
        <v>1VF4</v>
      </c>
      <c r="I101" t="str">
        <f ca="1">VLOOKUP(J101,'Gen-Tab_Quick'!$R$3:$S$26,2,FALSE)</f>
        <v>Dänemark</v>
      </c>
      <c r="J101" t="str">
        <f ca="1">VLOOKUP($D101,'Gen-Tab_Quick'!$B$3:$O$57,10,FALSE)</f>
        <v>DEN</v>
      </c>
      <c r="L101" t="str">
        <f>VLOOKUP($D101,'Gen-Tab_Quick'!$B$3:$O$57,14,FALSE)</f>
        <v>HF2</v>
      </c>
      <c r="M101">
        <f ca="1">'Mein Quicktipp'!AQ40</f>
        <v>2</v>
      </c>
      <c r="N101" s="420">
        <f ca="1">'Mein Quicktipp'!AT40</f>
        <v>1</v>
      </c>
      <c r="O101" s="420">
        <f t="shared" ref="O101" ca="1" si="97">ABS(M100-M101)</f>
        <v>3</v>
      </c>
      <c r="P101" s="420"/>
    </row>
    <row r="102" spans="1:16" x14ac:dyDescent="0.35">
      <c r="A102">
        <f>'Meine Tipps'!$E$51</f>
        <v>0</v>
      </c>
      <c r="B102">
        <f>'Meine Tipps'!$E$53</f>
        <v>0</v>
      </c>
      <c r="D102">
        <v>51</v>
      </c>
      <c r="E102">
        <v>1</v>
      </c>
      <c r="G102" s="418" t="s">
        <v>59</v>
      </c>
      <c r="H102" t="str">
        <f>VLOOKUP($D102,'Gen-Tab_Quick'!$B$3:$O$57,2,FALSE)</f>
        <v>1HF1</v>
      </c>
      <c r="I102" t="str">
        <f ca="1">VLOOKUP(J102,'Gen-Tab_Quick'!$R$3:$S$26,2,FALSE)</f>
        <v>Tschechien</v>
      </c>
      <c r="J102" t="str">
        <f ca="1">VLOOKUP($D102,'Gen-Tab_Quick'!$B$3:$O$57,9,FALSE)</f>
        <v>CZE</v>
      </c>
      <c r="L102" t="str">
        <f>VLOOKUP($D102,'Gen-Tab_Quick'!$B$3:$O$57,14,FALSE)</f>
        <v>Finale</v>
      </c>
      <c r="M102">
        <f ca="1">'Mein Quicktipp'!AO47</f>
        <v>0</v>
      </c>
      <c r="N102" s="420" t="str">
        <f ca="1">'Mein Quicktipp'!AT47</f>
        <v>X</v>
      </c>
      <c r="O102" s="420">
        <f t="shared" ref="O102" ca="1" si="98">ABS(M102-M103)</f>
        <v>0</v>
      </c>
      <c r="P102" s="420"/>
    </row>
    <row r="103" spans="1:16" x14ac:dyDescent="0.35">
      <c r="A103">
        <f>'Meine Tipps'!$E$51</f>
        <v>0</v>
      </c>
      <c r="B103">
        <f>'Meine Tipps'!$E$53</f>
        <v>0</v>
      </c>
      <c r="D103">
        <f>D102</f>
        <v>51</v>
      </c>
      <c r="E103">
        <v>2</v>
      </c>
      <c r="G103" s="418" t="s">
        <v>59</v>
      </c>
      <c r="H103" t="str">
        <f>VLOOKUP($D103,'Gen-Tab_Quick'!$B$3:$O$57,3,FALSE)</f>
        <v>1HF2</v>
      </c>
      <c r="I103" t="str">
        <f ca="1">VLOOKUP(J103,'Gen-Tab_Quick'!$R$3:$S$26,2,FALSE)</f>
        <v>Italien</v>
      </c>
      <c r="J103" t="str">
        <f ca="1">VLOOKUP($D103,'Gen-Tab_Quick'!$B$3:$O$57,10,FALSE)</f>
        <v>ITA</v>
      </c>
      <c r="L103" t="str">
        <f>VLOOKUP($D103,'Gen-Tab_Quick'!$B$3:$O$57,14,FALSE)</f>
        <v>Finale</v>
      </c>
      <c r="M103">
        <f ca="1">'Mein Quicktipp'!AQ47</f>
        <v>0</v>
      </c>
      <c r="N103" s="420" t="str">
        <f ca="1">'Mein Quicktipp'!AT47</f>
        <v>X</v>
      </c>
      <c r="O103" s="420">
        <f t="shared" ref="O103" ca="1" si="99">ABS(M102-M103)</f>
        <v>0</v>
      </c>
      <c r="P103" s="420"/>
    </row>
    <row r="104" spans="1:16" x14ac:dyDescent="0.35">
      <c r="A104">
        <f>'Meine Tipps'!$E$51</f>
        <v>0</v>
      </c>
      <c r="B104">
        <f>'Meine Tipps'!$E$53</f>
        <v>0</v>
      </c>
      <c r="D104">
        <v>52</v>
      </c>
      <c r="E104">
        <v>1</v>
      </c>
      <c r="G104" s="418" t="s">
        <v>1053</v>
      </c>
      <c r="I104" t="str">
        <f ca="1">'Mein Quicktipp'!AN51</f>
        <v>Tschechien</v>
      </c>
      <c r="J104" t="str">
        <f ca="1">VLOOKUP(I104,'Gen-Tab'!$S$3:$U$26,3,FALSE)</f>
        <v>CZE</v>
      </c>
      <c r="L104" s="418"/>
      <c r="P104" s="420"/>
    </row>
    <row r="105" spans="1:16" x14ac:dyDescent="0.35">
      <c r="A105">
        <f>'Meine Tipps'!$E$51</f>
        <v>0</v>
      </c>
      <c r="B105">
        <f>'Meine Tipps'!$E$53</f>
        <v>0</v>
      </c>
      <c r="D105">
        <v>53</v>
      </c>
      <c r="G105" s="418" t="s">
        <v>1054</v>
      </c>
      <c r="H105" t="str">
        <f>'Gruppen-Tabellen'!E3</f>
        <v>A1</v>
      </c>
      <c r="I105" t="str">
        <f>'Gruppen-Tabellen'!F3</f>
        <v>Deutschland</v>
      </c>
      <c r="J105" t="str">
        <f>VLOOKUP(I105,'Gen-Tab'!$S$3:$U$26,3,FALSE)</f>
        <v>GER</v>
      </c>
      <c r="K105" t="s">
        <v>71</v>
      </c>
      <c r="P105">
        <f ca="1">'Grupp-Tab-Quick'!AB3</f>
        <v>2</v>
      </c>
    </row>
    <row r="106" spans="1:16" x14ac:dyDescent="0.35">
      <c r="A106">
        <f>'Meine Tipps'!$E$51</f>
        <v>0</v>
      </c>
      <c r="B106">
        <f>'Meine Tipps'!$E$53</f>
        <v>0</v>
      </c>
      <c r="D106">
        <v>54</v>
      </c>
      <c r="G106" s="418" t="s">
        <v>1054</v>
      </c>
      <c r="H106" t="str">
        <f>'Gruppen-Tabellen'!E4</f>
        <v>A2</v>
      </c>
      <c r="I106" t="str">
        <f>'Gruppen-Tabellen'!F4</f>
        <v>Schottland</v>
      </c>
      <c r="J106" t="str">
        <f>VLOOKUP(I106,'Gen-Tab'!$S$3:$U$26,3,FALSE)</f>
        <v>SCO</v>
      </c>
      <c r="K106" t="s">
        <v>71</v>
      </c>
      <c r="P106">
        <f ca="1">'Grupp-Tab-Quick'!AB4</f>
        <v>3</v>
      </c>
    </row>
    <row r="107" spans="1:16" x14ac:dyDescent="0.35">
      <c r="A107">
        <f>'Meine Tipps'!$E$51</f>
        <v>0</v>
      </c>
      <c r="B107">
        <f>'Meine Tipps'!$E$53</f>
        <v>0</v>
      </c>
      <c r="D107">
        <v>55</v>
      </c>
      <c r="G107" s="418" t="s">
        <v>1054</v>
      </c>
      <c r="H107" t="str">
        <f>'Gruppen-Tabellen'!E5</f>
        <v>A3</v>
      </c>
      <c r="I107" t="str">
        <f>'Gruppen-Tabellen'!F5</f>
        <v>Ungarn</v>
      </c>
      <c r="J107" t="str">
        <f>VLOOKUP(I107,'Gen-Tab'!$S$3:$U$26,3,FALSE)</f>
        <v>HUN</v>
      </c>
      <c r="K107" t="s">
        <v>71</v>
      </c>
      <c r="P107">
        <f ca="1">'Grupp-Tab-Quick'!AB5</f>
        <v>1</v>
      </c>
    </row>
    <row r="108" spans="1:16" x14ac:dyDescent="0.35">
      <c r="A108">
        <f>'Meine Tipps'!$E$51</f>
        <v>0</v>
      </c>
      <c r="B108">
        <f>'Meine Tipps'!$E$53</f>
        <v>0</v>
      </c>
      <c r="D108">
        <v>56</v>
      </c>
      <c r="G108" s="418" t="s">
        <v>1054</v>
      </c>
      <c r="H108" t="str">
        <f>'Gruppen-Tabellen'!E6</f>
        <v>A4</v>
      </c>
      <c r="I108" t="str">
        <f>'Gruppen-Tabellen'!F6</f>
        <v>Schweiz</v>
      </c>
      <c r="J108" t="str">
        <f>VLOOKUP(I108,'Gen-Tab'!$S$3:$U$26,3,FALSE)</f>
        <v>SUI</v>
      </c>
      <c r="K108" t="s">
        <v>71</v>
      </c>
      <c r="P108">
        <f ca="1">'Grupp-Tab-Quick'!AB6</f>
        <v>4</v>
      </c>
    </row>
    <row r="109" spans="1:16" x14ac:dyDescent="0.35">
      <c r="A109">
        <f>'Meine Tipps'!$E$51</f>
        <v>0</v>
      </c>
      <c r="B109">
        <f>'Meine Tipps'!$E$53</f>
        <v>0</v>
      </c>
      <c r="D109">
        <v>57</v>
      </c>
      <c r="G109" s="418" t="s">
        <v>1054</v>
      </c>
      <c r="H109" t="str">
        <f>'Gruppen-Tabellen'!E18</f>
        <v>B1</v>
      </c>
      <c r="I109" t="str">
        <f>'Gruppen-Tabellen'!F18</f>
        <v>Spanien</v>
      </c>
      <c r="J109" t="str">
        <f>VLOOKUP(I109,'Gen-Tab'!$S$3:$U$26,3,FALSE)</f>
        <v>ESP</v>
      </c>
      <c r="K109" t="s">
        <v>72</v>
      </c>
      <c r="P109">
        <f ca="1">'Grupp-Tab-Quick'!AB18</f>
        <v>2</v>
      </c>
    </row>
    <row r="110" spans="1:16" x14ac:dyDescent="0.35">
      <c r="A110">
        <f>'Meine Tipps'!$E$51</f>
        <v>0</v>
      </c>
      <c r="B110">
        <f>'Meine Tipps'!$E$53</f>
        <v>0</v>
      </c>
      <c r="D110">
        <v>58</v>
      </c>
      <c r="G110" s="418" t="s">
        <v>1054</v>
      </c>
      <c r="H110" t="str">
        <f>'Gruppen-Tabellen'!E19</f>
        <v>B2</v>
      </c>
      <c r="I110" t="str">
        <f>'Gruppen-Tabellen'!F19</f>
        <v>Kroatien</v>
      </c>
      <c r="J110" t="str">
        <f>VLOOKUP(I110,'Gen-Tab'!$S$3:$U$26,3,FALSE)</f>
        <v>CRO</v>
      </c>
      <c r="K110" t="s">
        <v>72</v>
      </c>
      <c r="P110">
        <f ca="1">'Grupp-Tab-Quick'!AB19</f>
        <v>1</v>
      </c>
    </row>
    <row r="111" spans="1:16" x14ac:dyDescent="0.35">
      <c r="A111">
        <f>'Meine Tipps'!$E$51</f>
        <v>0</v>
      </c>
      <c r="B111">
        <f>'Meine Tipps'!$E$53</f>
        <v>0</v>
      </c>
      <c r="D111">
        <v>59</v>
      </c>
      <c r="G111" s="418" t="s">
        <v>1054</v>
      </c>
      <c r="H111" t="str">
        <f>'Gruppen-Tabellen'!E20</f>
        <v>B3</v>
      </c>
      <c r="I111" t="str">
        <f>'Gruppen-Tabellen'!F20</f>
        <v>Italien</v>
      </c>
      <c r="J111" t="str">
        <f>VLOOKUP(I111,'Gen-Tab'!$S$3:$U$26,3,FALSE)</f>
        <v>ITA</v>
      </c>
      <c r="K111" t="s">
        <v>72</v>
      </c>
      <c r="P111">
        <f ca="1">'Grupp-Tab-Quick'!AB20</f>
        <v>3</v>
      </c>
    </row>
    <row r="112" spans="1:16" x14ac:dyDescent="0.35">
      <c r="A112">
        <f>'Meine Tipps'!$E$51</f>
        <v>0</v>
      </c>
      <c r="B112">
        <f>'Meine Tipps'!$E$53</f>
        <v>0</v>
      </c>
      <c r="D112">
        <v>60</v>
      </c>
      <c r="G112" s="418" t="s">
        <v>1054</v>
      </c>
      <c r="H112" t="str">
        <f>'Gruppen-Tabellen'!E21</f>
        <v>B4</v>
      </c>
      <c r="I112" t="str">
        <f>'Gruppen-Tabellen'!F21</f>
        <v>Albanien</v>
      </c>
      <c r="J112" t="str">
        <f>VLOOKUP(I112,'Gen-Tab'!$S$3:$U$26,3,FALSE)</f>
        <v>ALB</v>
      </c>
      <c r="K112" t="s">
        <v>72</v>
      </c>
      <c r="P112">
        <f ca="1">'Grupp-Tab-Quick'!AB21</f>
        <v>4</v>
      </c>
    </row>
    <row r="113" spans="1:16" x14ac:dyDescent="0.35">
      <c r="A113">
        <f>'Meine Tipps'!$E$51</f>
        <v>0</v>
      </c>
      <c r="B113">
        <f>'Meine Tipps'!$E$53</f>
        <v>0</v>
      </c>
      <c r="D113">
        <v>61</v>
      </c>
      <c r="G113" s="418" t="s">
        <v>1054</v>
      </c>
      <c r="H113" t="str">
        <f>'Gruppen-Tabellen'!E33</f>
        <v>C1</v>
      </c>
      <c r="I113" t="str">
        <f>'Gruppen-Tabellen'!F33</f>
        <v>Slowenien</v>
      </c>
      <c r="J113" t="str">
        <f>VLOOKUP(I113,'Gen-Tab'!$S$3:$U$26,3,FALSE)</f>
        <v>SVN</v>
      </c>
      <c r="K113" t="s">
        <v>73</v>
      </c>
      <c r="P113">
        <f ca="1">'Grupp-Tab-Quick'!AB33</f>
        <v>3</v>
      </c>
    </row>
    <row r="114" spans="1:16" x14ac:dyDescent="0.35">
      <c r="A114">
        <f>'Meine Tipps'!$E$51</f>
        <v>0</v>
      </c>
      <c r="B114">
        <f>'Meine Tipps'!$E$53</f>
        <v>0</v>
      </c>
      <c r="D114">
        <v>62</v>
      </c>
      <c r="G114" s="418" t="s">
        <v>1054</v>
      </c>
      <c r="H114" t="str">
        <f>'Gruppen-Tabellen'!E34</f>
        <v>C2</v>
      </c>
      <c r="I114" t="str">
        <f>'Gruppen-Tabellen'!F34</f>
        <v>Dänemark</v>
      </c>
      <c r="J114" t="str">
        <f>VLOOKUP(I114,'Gen-Tab'!$S$3:$U$26,3,FALSE)</f>
        <v>DEN</v>
      </c>
      <c r="K114" t="s">
        <v>73</v>
      </c>
      <c r="P114">
        <f ca="1">'Grupp-Tab-Quick'!AB34</f>
        <v>1</v>
      </c>
    </row>
    <row r="115" spans="1:16" x14ac:dyDescent="0.35">
      <c r="A115">
        <f>'Meine Tipps'!$E$51</f>
        <v>0</v>
      </c>
      <c r="B115">
        <f>'Meine Tipps'!$E$53</f>
        <v>0</v>
      </c>
      <c r="D115">
        <v>63</v>
      </c>
      <c r="G115" s="418" t="s">
        <v>1054</v>
      </c>
      <c r="H115" t="str">
        <f>'Gruppen-Tabellen'!E35</f>
        <v>C3</v>
      </c>
      <c r="I115" t="str">
        <f>'Gruppen-Tabellen'!F35</f>
        <v>Serbien</v>
      </c>
      <c r="J115" t="str">
        <f>VLOOKUP(I115,'Gen-Tab'!$S$3:$U$26,3,FALSE)</f>
        <v>SRB</v>
      </c>
      <c r="K115" t="s">
        <v>73</v>
      </c>
      <c r="P115">
        <f ca="1">'Grupp-Tab-Quick'!AB35</f>
        <v>4</v>
      </c>
    </row>
    <row r="116" spans="1:16" x14ac:dyDescent="0.35">
      <c r="A116">
        <f>'Meine Tipps'!$E$51</f>
        <v>0</v>
      </c>
      <c r="B116">
        <f>'Meine Tipps'!$E$53</f>
        <v>0</v>
      </c>
      <c r="D116">
        <v>64</v>
      </c>
      <c r="G116" s="418" t="s">
        <v>1054</v>
      </c>
      <c r="H116" t="str">
        <f>'Gruppen-Tabellen'!E36</f>
        <v>C4</v>
      </c>
      <c r="I116" t="str">
        <f>'Gruppen-Tabellen'!F36</f>
        <v>England</v>
      </c>
      <c r="J116" t="str">
        <f>VLOOKUP(I116,'Gen-Tab'!$S$3:$U$26,3,FALSE)</f>
        <v>ENG</v>
      </c>
      <c r="K116" t="s">
        <v>73</v>
      </c>
      <c r="P116">
        <f ca="1">'Grupp-Tab-Quick'!AB36</f>
        <v>2</v>
      </c>
    </row>
    <row r="117" spans="1:16" x14ac:dyDescent="0.35">
      <c r="A117">
        <f>'Meine Tipps'!$E$51</f>
        <v>0</v>
      </c>
      <c r="B117">
        <f>'Meine Tipps'!$E$53</f>
        <v>0</v>
      </c>
      <c r="D117">
        <v>65</v>
      </c>
      <c r="G117" s="418" t="s">
        <v>1054</v>
      </c>
      <c r="H117" t="str">
        <f>'Gruppen-Tabellen'!E48</f>
        <v>D1</v>
      </c>
      <c r="I117" t="str">
        <f>'Gruppen-Tabellen'!F48</f>
        <v>Polen</v>
      </c>
      <c r="J117" t="str">
        <f>VLOOKUP(I117,'Gen-Tab'!$S$3:$U$26,3,FALSE)</f>
        <v>POL</v>
      </c>
      <c r="K117" t="s">
        <v>74</v>
      </c>
      <c r="P117">
        <f ca="1">'Grupp-Tab-Quick'!AB48</f>
        <v>3</v>
      </c>
    </row>
    <row r="118" spans="1:16" x14ac:dyDescent="0.35">
      <c r="A118">
        <f>'Meine Tipps'!$E$51</f>
        <v>0</v>
      </c>
      <c r="B118">
        <f>'Meine Tipps'!$E$53</f>
        <v>0</v>
      </c>
      <c r="D118">
        <v>66</v>
      </c>
      <c r="G118" s="418" t="s">
        <v>1054</v>
      </c>
      <c r="H118" t="str">
        <f>'Gruppen-Tabellen'!E49</f>
        <v>D2</v>
      </c>
      <c r="I118" t="str">
        <f>'Gruppen-Tabellen'!F49</f>
        <v>Niederlande</v>
      </c>
      <c r="J118" t="str">
        <f>VLOOKUP(I118,'Gen-Tab'!$S$3:$U$26,3,FALSE)</f>
        <v>NED</v>
      </c>
      <c r="K118" t="s">
        <v>74</v>
      </c>
      <c r="P118">
        <f ca="1">'Grupp-Tab-Quick'!AB49</f>
        <v>1</v>
      </c>
    </row>
    <row r="119" spans="1:16" x14ac:dyDescent="0.35">
      <c r="A119">
        <f>'Meine Tipps'!$E$51</f>
        <v>0</v>
      </c>
      <c r="B119">
        <f>'Meine Tipps'!$E$53</f>
        <v>0</v>
      </c>
      <c r="D119">
        <v>67</v>
      </c>
      <c r="G119" s="418" t="s">
        <v>1054</v>
      </c>
      <c r="H119" t="str">
        <f>'Gruppen-Tabellen'!E50</f>
        <v>D3</v>
      </c>
      <c r="I119" t="str">
        <f>'Gruppen-Tabellen'!F50</f>
        <v>Österreich</v>
      </c>
      <c r="J119" t="str">
        <f>VLOOKUP(I119,'Gen-Tab'!$S$3:$U$26,3,FALSE)</f>
        <v>AUT</v>
      </c>
      <c r="K119" t="s">
        <v>74</v>
      </c>
      <c r="P119">
        <f ca="1">'Grupp-Tab-Quick'!AB50</f>
        <v>4</v>
      </c>
    </row>
    <row r="120" spans="1:16" x14ac:dyDescent="0.35">
      <c r="A120">
        <f>'Meine Tipps'!$E$51</f>
        <v>0</v>
      </c>
      <c r="B120">
        <f>'Meine Tipps'!$E$53</f>
        <v>0</v>
      </c>
      <c r="D120">
        <v>68</v>
      </c>
      <c r="G120" s="418" t="s">
        <v>1054</v>
      </c>
      <c r="H120" t="str">
        <f>'Gruppen-Tabellen'!E51</f>
        <v>D4</v>
      </c>
      <c r="I120" t="str">
        <f>'Gruppen-Tabellen'!F51</f>
        <v>Frankreich</v>
      </c>
      <c r="J120" t="str">
        <f>VLOOKUP(I120,'Gen-Tab'!$S$3:$U$26,3,FALSE)</f>
        <v>FRA</v>
      </c>
      <c r="K120" t="s">
        <v>74</v>
      </c>
      <c r="P120">
        <f ca="1">'Grupp-Tab-Quick'!AB51</f>
        <v>2</v>
      </c>
    </row>
    <row r="121" spans="1:16" x14ac:dyDescent="0.35">
      <c r="A121">
        <f>'Meine Tipps'!$E$51</f>
        <v>0</v>
      </c>
      <c r="B121">
        <f>'Meine Tipps'!$E$53</f>
        <v>0</v>
      </c>
      <c r="D121">
        <v>69</v>
      </c>
      <c r="G121" s="418" t="s">
        <v>1054</v>
      </c>
      <c r="H121" t="str">
        <f>'Gruppen-Tabellen'!E63</f>
        <v>E1</v>
      </c>
      <c r="I121" t="str">
        <f>'Gruppen-Tabellen'!F63</f>
        <v>Belgien</v>
      </c>
      <c r="J121" t="str">
        <f>VLOOKUP(I121,'Gen-Tab'!$S$3:$U$26,3,FALSE)</f>
        <v>BEL</v>
      </c>
      <c r="K121" t="s">
        <v>75</v>
      </c>
      <c r="P121">
        <f ca="1">'Grupp-Tab-Quick'!AB63</f>
        <v>1</v>
      </c>
    </row>
    <row r="122" spans="1:16" x14ac:dyDescent="0.35">
      <c r="A122">
        <f>'Meine Tipps'!$E$51</f>
        <v>0</v>
      </c>
      <c r="B122">
        <f>'Meine Tipps'!$E$53</f>
        <v>0</v>
      </c>
      <c r="D122">
        <v>70</v>
      </c>
      <c r="G122" s="418" t="s">
        <v>1054</v>
      </c>
      <c r="H122" t="str">
        <f>'Gruppen-Tabellen'!E64</f>
        <v>E2</v>
      </c>
      <c r="I122" t="str">
        <f>'Gruppen-Tabellen'!F64</f>
        <v>Slowakei</v>
      </c>
      <c r="J122" t="str">
        <f>VLOOKUP(I122,'Gen-Tab'!$S$3:$U$26,3,FALSE)</f>
        <v>SVK</v>
      </c>
      <c r="K122" t="s">
        <v>75</v>
      </c>
      <c r="P122">
        <f ca="1">'Grupp-Tab-Quick'!AB64</f>
        <v>3</v>
      </c>
    </row>
    <row r="123" spans="1:16" x14ac:dyDescent="0.35">
      <c r="A123">
        <f>'Meine Tipps'!$E$51</f>
        <v>0</v>
      </c>
      <c r="B123">
        <f>'Meine Tipps'!$E$53</f>
        <v>0</v>
      </c>
      <c r="D123">
        <v>71</v>
      </c>
      <c r="G123" s="418" t="s">
        <v>1054</v>
      </c>
      <c r="H123" t="str">
        <f>'Gruppen-Tabellen'!E65</f>
        <v>E3</v>
      </c>
      <c r="I123" t="str">
        <f>'Gruppen-Tabellen'!F65</f>
        <v>Rumänien</v>
      </c>
      <c r="J123" t="str">
        <f>VLOOKUP(I123,'Gen-Tab'!$S$3:$U$26,3,FALSE)</f>
        <v>ROU</v>
      </c>
      <c r="K123" t="s">
        <v>75</v>
      </c>
      <c r="P123">
        <f ca="1">'Grupp-Tab-Quick'!AB65</f>
        <v>4</v>
      </c>
    </row>
    <row r="124" spans="1:16" x14ac:dyDescent="0.35">
      <c r="A124">
        <f>'Meine Tipps'!$E$51</f>
        <v>0</v>
      </c>
      <c r="B124">
        <f>'Meine Tipps'!$E$53</f>
        <v>0</v>
      </c>
      <c r="D124">
        <v>72</v>
      </c>
      <c r="G124" s="418" t="s">
        <v>1054</v>
      </c>
      <c r="H124" t="str">
        <f>'Gruppen-Tabellen'!E66</f>
        <v>E4</v>
      </c>
      <c r="I124" t="str">
        <f>'Gruppen-Tabellen'!F66</f>
        <v>Ukraine</v>
      </c>
      <c r="J124" t="str">
        <f>VLOOKUP(I124,'Gen-Tab'!$S$3:$U$26,3,FALSE)</f>
        <v>UKR</v>
      </c>
      <c r="K124" t="s">
        <v>75</v>
      </c>
      <c r="P124">
        <f ca="1">'Grupp-Tab-Quick'!AB66</f>
        <v>2</v>
      </c>
    </row>
    <row r="125" spans="1:16" x14ac:dyDescent="0.35">
      <c r="A125">
        <f>'Meine Tipps'!$E$51</f>
        <v>0</v>
      </c>
      <c r="B125">
        <f>'Meine Tipps'!$E$53</f>
        <v>0</v>
      </c>
      <c r="D125">
        <v>73</v>
      </c>
      <c r="G125" s="418" t="s">
        <v>1054</v>
      </c>
      <c r="H125" t="str">
        <f>'Gruppen-Tabellen'!E78</f>
        <v>F1</v>
      </c>
      <c r="I125" t="str">
        <f>'Gruppen-Tabellen'!F78</f>
        <v>Türkei</v>
      </c>
      <c r="J125" t="str">
        <f>VLOOKUP(I125,'Gen-Tab'!$S$3:$U$26,3,FALSE)</f>
        <v>TUR</v>
      </c>
      <c r="K125" t="s">
        <v>76</v>
      </c>
      <c r="P125">
        <f ca="1">'Grupp-Tab-Quick'!AB78</f>
        <v>4</v>
      </c>
    </row>
    <row r="126" spans="1:16" x14ac:dyDescent="0.35">
      <c r="A126">
        <f>'Meine Tipps'!$E$51</f>
        <v>0</v>
      </c>
      <c r="B126">
        <f>'Meine Tipps'!$E$53</f>
        <v>0</v>
      </c>
      <c r="D126">
        <v>74</v>
      </c>
      <c r="G126" s="418" t="s">
        <v>1054</v>
      </c>
      <c r="H126" t="str">
        <f>'Gruppen-Tabellen'!E79</f>
        <v>F2</v>
      </c>
      <c r="I126" t="str">
        <f>'Gruppen-Tabellen'!F79</f>
        <v>Georgien</v>
      </c>
      <c r="J126" t="str">
        <f>VLOOKUP(I126,'Gen-Tab'!$S$3:$U$26,3,FALSE)</f>
        <v>GEO</v>
      </c>
      <c r="K126" t="s">
        <v>76</v>
      </c>
      <c r="P126">
        <f ca="1">'Grupp-Tab-Quick'!AB79</f>
        <v>2</v>
      </c>
    </row>
    <row r="127" spans="1:16" x14ac:dyDescent="0.35">
      <c r="A127">
        <f>'Meine Tipps'!$E$51</f>
        <v>0</v>
      </c>
      <c r="B127">
        <f>'Meine Tipps'!$E$53</f>
        <v>0</v>
      </c>
      <c r="D127">
        <v>75</v>
      </c>
      <c r="G127" s="418" t="s">
        <v>1054</v>
      </c>
      <c r="H127" t="str">
        <f>'Gruppen-Tabellen'!E80</f>
        <v>F3</v>
      </c>
      <c r="I127" t="str">
        <f>'Gruppen-Tabellen'!F80</f>
        <v>Portugal</v>
      </c>
      <c r="J127" t="str">
        <f>VLOOKUP(I127,'Gen-Tab'!$S$3:$U$26,3,FALSE)</f>
        <v>POR</v>
      </c>
      <c r="K127" t="s">
        <v>76</v>
      </c>
      <c r="P127">
        <f ca="1">'Grupp-Tab-Quick'!AB80</f>
        <v>3</v>
      </c>
    </row>
    <row r="128" spans="1:16" x14ac:dyDescent="0.35">
      <c r="A128">
        <f>'Meine Tipps'!$E$51</f>
        <v>0</v>
      </c>
      <c r="B128">
        <f>'Meine Tipps'!$E$53</f>
        <v>0</v>
      </c>
      <c r="D128">
        <v>76</v>
      </c>
      <c r="G128" s="418" t="s">
        <v>1054</v>
      </c>
      <c r="H128" t="str">
        <f>'Gruppen-Tabellen'!E81</f>
        <v>F4</v>
      </c>
      <c r="I128" t="str">
        <f>'Gruppen-Tabellen'!F81</f>
        <v>Tschechien</v>
      </c>
      <c r="J128" t="str">
        <f>VLOOKUP(I128,'Gen-Tab'!$S$3:$U$26,3,FALSE)</f>
        <v>CZE</v>
      </c>
      <c r="K128" t="s">
        <v>76</v>
      </c>
      <c r="P128">
        <f ca="1">'Grupp-Tab-Quick'!AB81</f>
        <v>1</v>
      </c>
    </row>
    <row r="129" spans="1:8" x14ac:dyDescent="0.35">
      <c r="A129">
        <f>'Meine Tipps'!$E$51</f>
        <v>0</v>
      </c>
      <c r="B129">
        <f>'Meine Tipps'!$E$53</f>
        <v>0</v>
      </c>
      <c r="D129">
        <v>77</v>
      </c>
      <c r="G129" s="418" t="s">
        <v>1055</v>
      </c>
      <c r="H129">
        <f>'1'!C10</f>
        <v>0</v>
      </c>
    </row>
    <row r="130" spans="1:8" x14ac:dyDescent="0.35">
      <c r="A130">
        <f>'Meine Tipps'!$E$51</f>
        <v>0</v>
      </c>
      <c r="B130">
        <f>'Meine Tipps'!$E$53</f>
        <v>0</v>
      </c>
      <c r="D130">
        <v>78</v>
      </c>
      <c r="G130" s="418" t="s">
        <v>418</v>
      </c>
      <c r="H130">
        <f>'1'!C9</f>
        <v>0</v>
      </c>
    </row>
    <row r="131" spans="1:8" x14ac:dyDescent="0.35">
      <c r="A131">
        <f>'Meine Tipps'!$E$51</f>
        <v>0</v>
      </c>
      <c r="B131">
        <f>'Meine Tipps'!$E$53</f>
        <v>0</v>
      </c>
      <c r="D131">
        <v>79</v>
      </c>
      <c r="G131" s="418" t="s">
        <v>1071</v>
      </c>
      <c r="H131">
        <f>'1'!C8</f>
        <v>0</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5"/>
  <dimension ref="B1:I16"/>
  <sheetViews>
    <sheetView showGridLines="0" showRowColHeaders="0" zoomScaleNormal="100" workbookViewId="0">
      <selection activeCell="C6" sqref="C6"/>
    </sheetView>
  </sheetViews>
  <sheetFormatPr baseColWidth="10" defaultColWidth="11" defaultRowHeight="12.75" x14ac:dyDescent="0.35"/>
  <cols>
    <col min="1" max="1" width="5.375" style="134" customWidth="1"/>
    <col min="2" max="2" width="25.5" style="135" customWidth="1"/>
    <col min="3" max="3" width="42.5" style="135" customWidth="1"/>
    <col min="4" max="4" width="9.5" style="134" customWidth="1"/>
    <col min="5" max="5" width="5.1875" style="134" hidden="1" customWidth="1"/>
    <col min="6" max="6" width="25.625" style="134" customWidth="1"/>
    <col min="7" max="7" width="4.375" style="134" hidden="1" customWidth="1"/>
    <col min="8" max="8" width="27.875" style="134" customWidth="1"/>
    <col min="9" max="9" width="6" style="134" customWidth="1"/>
    <col min="10" max="256" width="11" style="134"/>
    <col min="257" max="257" width="5.375" style="134" customWidth="1"/>
    <col min="258" max="258" width="25.5" style="134" customWidth="1"/>
    <col min="259" max="259" width="42.5" style="134" customWidth="1"/>
    <col min="260" max="260" width="9.5" style="134" customWidth="1"/>
    <col min="261" max="261" width="5.1875" style="134" customWidth="1"/>
    <col min="262" max="262" width="25.625" style="134" customWidth="1"/>
    <col min="263" max="263" width="1.6875" style="134" customWidth="1"/>
    <col min="264" max="512" width="11" style="134"/>
    <col min="513" max="513" width="5.375" style="134" customWidth="1"/>
    <col min="514" max="514" width="25.5" style="134" customWidth="1"/>
    <col min="515" max="515" width="42.5" style="134" customWidth="1"/>
    <col min="516" max="516" width="9.5" style="134" customWidth="1"/>
    <col min="517" max="517" width="5.1875" style="134" customWidth="1"/>
    <col min="518" max="518" width="25.625" style="134" customWidth="1"/>
    <col min="519" max="519" width="1.6875" style="134" customWidth="1"/>
    <col min="520" max="768" width="11" style="134"/>
    <col min="769" max="769" width="5.375" style="134" customWidth="1"/>
    <col min="770" max="770" width="25.5" style="134" customWidth="1"/>
    <col min="771" max="771" width="42.5" style="134" customWidth="1"/>
    <col min="772" max="772" width="9.5" style="134" customWidth="1"/>
    <col min="773" max="773" width="5.1875" style="134" customWidth="1"/>
    <col min="774" max="774" width="25.625" style="134" customWidth="1"/>
    <col min="775" max="775" width="1.6875" style="134" customWidth="1"/>
    <col min="776" max="1024" width="11" style="134"/>
    <col min="1025" max="1025" width="5.375" style="134" customWidth="1"/>
    <col min="1026" max="1026" width="25.5" style="134" customWidth="1"/>
    <col min="1027" max="1027" width="42.5" style="134" customWidth="1"/>
    <col min="1028" max="1028" width="9.5" style="134" customWidth="1"/>
    <col min="1029" max="1029" width="5.1875" style="134" customWidth="1"/>
    <col min="1030" max="1030" width="25.625" style="134" customWidth="1"/>
    <col min="1031" max="1031" width="1.6875" style="134" customWidth="1"/>
    <col min="1032" max="1280" width="11" style="134"/>
    <col min="1281" max="1281" width="5.375" style="134" customWidth="1"/>
    <col min="1282" max="1282" width="25.5" style="134" customWidth="1"/>
    <col min="1283" max="1283" width="42.5" style="134" customWidth="1"/>
    <col min="1284" max="1284" width="9.5" style="134" customWidth="1"/>
    <col min="1285" max="1285" width="5.1875" style="134" customWidth="1"/>
    <col min="1286" max="1286" width="25.625" style="134" customWidth="1"/>
    <col min="1287" max="1287" width="1.6875" style="134" customWidth="1"/>
    <col min="1288" max="1536" width="11" style="134"/>
    <col min="1537" max="1537" width="5.375" style="134" customWidth="1"/>
    <col min="1538" max="1538" width="25.5" style="134" customWidth="1"/>
    <col min="1539" max="1539" width="42.5" style="134" customWidth="1"/>
    <col min="1540" max="1540" width="9.5" style="134" customWidth="1"/>
    <col min="1541" max="1541" width="5.1875" style="134" customWidth="1"/>
    <col min="1542" max="1542" width="25.625" style="134" customWidth="1"/>
    <col min="1543" max="1543" width="1.6875" style="134" customWidth="1"/>
    <col min="1544" max="1792" width="11" style="134"/>
    <col min="1793" max="1793" width="5.375" style="134" customWidth="1"/>
    <col min="1794" max="1794" width="25.5" style="134" customWidth="1"/>
    <col min="1795" max="1795" width="42.5" style="134" customWidth="1"/>
    <col min="1796" max="1796" width="9.5" style="134" customWidth="1"/>
    <col min="1797" max="1797" width="5.1875" style="134" customWidth="1"/>
    <col min="1798" max="1798" width="25.625" style="134" customWidth="1"/>
    <col min="1799" max="1799" width="1.6875" style="134" customWidth="1"/>
    <col min="1800" max="2048" width="11" style="134"/>
    <col min="2049" max="2049" width="5.375" style="134" customWidth="1"/>
    <col min="2050" max="2050" width="25.5" style="134" customWidth="1"/>
    <col min="2051" max="2051" width="42.5" style="134" customWidth="1"/>
    <col min="2052" max="2052" width="9.5" style="134" customWidth="1"/>
    <col min="2053" max="2053" width="5.1875" style="134" customWidth="1"/>
    <col min="2054" max="2054" width="25.625" style="134" customWidth="1"/>
    <col min="2055" max="2055" width="1.6875" style="134" customWidth="1"/>
    <col min="2056" max="2304" width="11" style="134"/>
    <col min="2305" max="2305" width="5.375" style="134" customWidth="1"/>
    <col min="2306" max="2306" width="25.5" style="134" customWidth="1"/>
    <col min="2307" max="2307" width="42.5" style="134" customWidth="1"/>
    <col min="2308" max="2308" width="9.5" style="134" customWidth="1"/>
    <col min="2309" max="2309" width="5.1875" style="134" customWidth="1"/>
    <col min="2310" max="2310" width="25.625" style="134" customWidth="1"/>
    <col min="2311" max="2311" width="1.6875" style="134" customWidth="1"/>
    <col min="2312" max="2560" width="11" style="134"/>
    <col min="2561" max="2561" width="5.375" style="134" customWidth="1"/>
    <col min="2562" max="2562" width="25.5" style="134" customWidth="1"/>
    <col min="2563" max="2563" width="42.5" style="134" customWidth="1"/>
    <col min="2564" max="2564" width="9.5" style="134" customWidth="1"/>
    <col min="2565" max="2565" width="5.1875" style="134" customWidth="1"/>
    <col min="2566" max="2566" width="25.625" style="134" customWidth="1"/>
    <col min="2567" max="2567" width="1.6875" style="134" customWidth="1"/>
    <col min="2568" max="2816" width="11" style="134"/>
    <col min="2817" max="2817" width="5.375" style="134" customWidth="1"/>
    <col min="2818" max="2818" width="25.5" style="134" customWidth="1"/>
    <col min="2819" max="2819" width="42.5" style="134" customWidth="1"/>
    <col min="2820" max="2820" width="9.5" style="134" customWidth="1"/>
    <col min="2821" max="2821" width="5.1875" style="134" customWidth="1"/>
    <col min="2822" max="2822" width="25.625" style="134" customWidth="1"/>
    <col min="2823" max="2823" width="1.6875" style="134" customWidth="1"/>
    <col min="2824" max="3072" width="11" style="134"/>
    <col min="3073" max="3073" width="5.375" style="134" customWidth="1"/>
    <col min="3074" max="3074" width="25.5" style="134" customWidth="1"/>
    <col min="3075" max="3075" width="42.5" style="134" customWidth="1"/>
    <col min="3076" max="3076" width="9.5" style="134" customWidth="1"/>
    <col min="3077" max="3077" width="5.1875" style="134" customWidth="1"/>
    <col min="3078" max="3078" width="25.625" style="134" customWidth="1"/>
    <col min="3079" max="3079" width="1.6875" style="134" customWidth="1"/>
    <col min="3080" max="3328" width="11" style="134"/>
    <col min="3329" max="3329" width="5.375" style="134" customWidth="1"/>
    <col min="3330" max="3330" width="25.5" style="134" customWidth="1"/>
    <col min="3331" max="3331" width="42.5" style="134" customWidth="1"/>
    <col min="3332" max="3332" width="9.5" style="134" customWidth="1"/>
    <col min="3333" max="3333" width="5.1875" style="134" customWidth="1"/>
    <col min="3334" max="3334" width="25.625" style="134" customWidth="1"/>
    <col min="3335" max="3335" width="1.6875" style="134" customWidth="1"/>
    <col min="3336" max="3584" width="11" style="134"/>
    <col min="3585" max="3585" width="5.375" style="134" customWidth="1"/>
    <col min="3586" max="3586" width="25.5" style="134" customWidth="1"/>
    <col min="3587" max="3587" width="42.5" style="134" customWidth="1"/>
    <col min="3588" max="3588" width="9.5" style="134" customWidth="1"/>
    <col min="3589" max="3589" width="5.1875" style="134" customWidth="1"/>
    <col min="3590" max="3590" width="25.625" style="134" customWidth="1"/>
    <col min="3591" max="3591" width="1.6875" style="134" customWidth="1"/>
    <col min="3592" max="3840" width="11" style="134"/>
    <col min="3841" max="3841" width="5.375" style="134" customWidth="1"/>
    <col min="3842" max="3842" width="25.5" style="134" customWidth="1"/>
    <col min="3843" max="3843" width="42.5" style="134" customWidth="1"/>
    <col min="3844" max="3844" width="9.5" style="134" customWidth="1"/>
    <col min="3845" max="3845" width="5.1875" style="134" customWidth="1"/>
    <col min="3846" max="3846" width="25.625" style="134" customWidth="1"/>
    <col min="3847" max="3847" width="1.6875" style="134" customWidth="1"/>
    <col min="3848" max="4096" width="11" style="134"/>
    <col min="4097" max="4097" width="5.375" style="134" customWidth="1"/>
    <col min="4098" max="4098" width="25.5" style="134" customWidth="1"/>
    <col min="4099" max="4099" width="42.5" style="134" customWidth="1"/>
    <col min="4100" max="4100" width="9.5" style="134" customWidth="1"/>
    <col min="4101" max="4101" width="5.1875" style="134" customWidth="1"/>
    <col min="4102" max="4102" width="25.625" style="134" customWidth="1"/>
    <col min="4103" max="4103" width="1.6875" style="134" customWidth="1"/>
    <col min="4104" max="4352" width="11" style="134"/>
    <col min="4353" max="4353" width="5.375" style="134" customWidth="1"/>
    <col min="4354" max="4354" width="25.5" style="134" customWidth="1"/>
    <col min="4355" max="4355" width="42.5" style="134" customWidth="1"/>
    <col min="4356" max="4356" width="9.5" style="134" customWidth="1"/>
    <col min="4357" max="4357" width="5.1875" style="134" customWidth="1"/>
    <col min="4358" max="4358" width="25.625" style="134" customWidth="1"/>
    <col min="4359" max="4359" width="1.6875" style="134" customWidth="1"/>
    <col min="4360" max="4608" width="11" style="134"/>
    <col min="4609" max="4609" width="5.375" style="134" customWidth="1"/>
    <col min="4610" max="4610" width="25.5" style="134" customWidth="1"/>
    <col min="4611" max="4611" width="42.5" style="134" customWidth="1"/>
    <col min="4612" max="4612" width="9.5" style="134" customWidth="1"/>
    <col min="4613" max="4613" width="5.1875" style="134" customWidth="1"/>
    <col min="4614" max="4614" width="25.625" style="134" customWidth="1"/>
    <col min="4615" max="4615" width="1.6875" style="134" customWidth="1"/>
    <col min="4616" max="4864" width="11" style="134"/>
    <col min="4865" max="4865" width="5.375" style="134" customWidth="1"/>
    <col min="4866" max="4866" width="25.5" style="134" customWidth="1"/>
    <col min="4867" max="4867" width="42.5" style="134" customWidth="1"/>
    <col min="4868" max="4868" width="9.5" style="134" customWidth="1"/>
    <col min="4869" max="4869" width="5.1875" style="134" customWidth="1"/>
    <col min="4870" max="4870" width="25.625" style="134" customWidth="1"/>
    <col min="4871" max="4871" width="1.6875" style="134" customWidth="1"/>
    <col min="4872" max="5120" width="11" style="134"/>
    <col min="5121" max="5121" width="5.375" style="134" customWidth="1"/>
    <col min="5122" max="5122" width="25.5" style="134" customWidth="1"/>
    <col min="5123" max="5123" width="42.5" style="134" customWidth="1"/>
    <col min="5124" max="5124" width="9.5" style="134" customWidth="1"/>
    <col min="5125" max="5125" width="5.1875" style="134" customWidth="1"/>
    <col min="5126" max="5126" width="25.625" style="134" customWidth="1"/>
    <col min="5127" max="5127" width="1.6875" style="134" customWidth="1"/>
    <col min="5128" max="5376" width="11" style="134"/>
    <col min="5377" max="5377" width="5.375" style="134" customWidth="1"/>
    <col min="5378" max="5378" width="25.5" style="134" customWidth="1"/>
    <col min="5379" max="5379" width="42.5" style="134" customWidth="1"/>
    <col min="5380" max="5380" width="9.5" style="134" customWidth="1"/>
    <col min="5381" max="5381" width="5.1875" style="134" customWidth="1"/>
    <col min="5382" max="5382" width="25.625" style="134" customWidth="1"/>
    <col min="5383" max="5383" width="1.6875" style="134" customWidth="1"/>
    <col min="5384" max="5632" width="11" style="134"/>
    <col min="5633" max="5633" width="5.375" style="134" customWidth="1"/>
    <col min="5634" max="5634" width="25.5" style="134" customWidth="1"/>
    <col min="5635" max="5635" width="42.5" style="134" customWidth="1"/>
    <col min="5636" max="5636" width="9.5" style="134" customWidth="1"/>
    <col min="5637" max="5637" width="5.1875" style="134" customWidth="1"/>
    <col min="5638" max="5638" width="25.625" style="134" customWidth="1"/>
    <col min="5639" max="5639" width="1.6875" style="134" customWidth="1"/>
    <col min="5640" max="5888" width="11" style="134"/>
    <col min="5889" max="5889" width="5.375" style="134" customWidth="1"/>
    <col min="5890" max="5890" width="25.5" style="134" customWidth="1"/>
    <col min="5891" max="5891" width="42.5" style="134" customWidth="1"/>
    <col min="5892" max="5892" width="9.5" style="134" customWidth="1"/>
    <col min="5893" max="5893" width="5.1875" style="134" customWidth="1"/>
    <col min="5894" max="5894" width="25.625" style="134" customWidth="1"/>
    <col min="5895" max="5895" width="1.6875" style="134" customWidth="1"/>
    <col min="5896" max="6144" width="11" style="134"/>
    <col min="6145" max="6145" width="5.375" style="134" customWidth="1"/>
    <col min="6146" max="6146" width="25.5" style="134" customWidth="1"/>
    <col min="6147" max="6147" width="42.5" style="134" customWidth="1"/>
    <col min="6148" max="6148" width="9.5" style="134" customWidth="1"/>
    <col min="6149" max="6149" width="5.1875" style="134" customWidth="1"/>
    <col min="6150" max="6150" width="25.625" style="134" customWidth="1"/>
    <col min="6151" max="6151" width="1.6875" style="134" customWidth="1"/>
    <col min="6152" max="6400" width="11" style="134"/>
    <col min="6401" max="6401" width="5.375" style="134" customWidth="1"/>
    <col min="6402" max="6402" width="25.5" style="134" customWidth="1"/>
    <col min="6403" max="6403" width="42.5" style="134" customWidth="1"/>
    <col min="6404" max="6404" width="9.5" style="134" customWidth="1"/>
    <col min="6405" max="6405" width="5.1875" style="134" customWidth="1"/>
    <col min="6406" max="6406" width="25.625" style="134" customWidth="1"/>
    <col min="6407" max="6407" width="1.6875" style="134" customWidth="1"/>
    <col min="6408" max="6656" width="11" style="134"/>
    <col min="6657" max="6657" width="5.375" style="134" customWidth="1"/>
    <col min="6658" max="6658" width="25.5" style="134" customWidth="1"/>
    <col min="6659" max="6659" width="42.5" style="134" customWidth="1"/>
    <col min="6660" max="6660" width="9.5" style="134" customWidth="1"/>
    <col min="6661" max="6661" width="5.1875" style="134" customWidth="1"/>
    <col min="6662" max="6662" width="25.625" style="134" customWidth="1"/>
    <col min="6663" max="6663" width="1.6875" style="134" customWidth="1"/>
    <col min="6664" max="6912" width="11" style="134"/>
    <col min="6913" max="6913" width="5.375" style="134" customWidth="1"/>
    <col min="6914" max="6914" width="25.5" style="134" customWidth="1"/>
    <col min="6915" max="6915" width="42.5" style="134" customWidth="1"/>
    <col min="6916" max="6916" width="9.5" style="134" customWidth="1"/>
    <col min="6917" max="6917" width="5.1875" style="134" customWidth="1"/>
    <col min="6918" max="6918" width="25.625" style="134" customWidth="1"/>
    <col min="6919" max="6919" width="1.6875" style="134" customWidth="1"/>
    <col min="6920" max="7168" width="11" style="134"/>
    <col min="7169" max="7169" width="5.375" style="134" customWidth="1"/>
    <col min="7170" max="7170" width="25.5" style="134" customWidth="1"/>
    <col min="7171" max="7171" width="42.5" style="134" customWidth="1"/>
    <col min="7172" max="7172" width="9.5" style="134" customWidth="1"/>
    <col min="7173" max="7173" width="5.1875" style="134" customWidth="1"/>
    <col min="7174" max="7174" width="25.625" style="134" customWidth="1"/>
    <col min="7175" max="7175" width="1.6875" style="134" customWidth="1"/>
    <col min="7176" max="7424" width="11" style="134"/>
    <col min="7425" max="7425" width="5.375" style="134" customWidth="1"/>
    <col min="7426" max="7426" width="25.5" style="134" customWidth="1"/>
    <col min="7427" max="7427" width="42.5" style="134" customWidth="1"/>
    <col min="7428" max="7428" width="9.5" style="134" customWidth="1"/>
    <col min="7429" max="7429" width="5.1875" style="134" customWidth="1"/>
    <col min="7430" max="7430" width="25.625" style="134" customWidth="1"/>
    <col min="7431" max="7431" width="1.6875" style="134" customWidth="1"/>
    <col min="7432" max="7680" width="11" style="134"/>
    <col min="7681" max="7681" width="5.375" style="134" customWidth="1"/>
    <col min="7682" max="7682" width="25.5" style="134" customWidth="1"/>
    <col min="7683" max="7683" width="42.5" style="134" customWidth="1"/>
    <col min="7684" max="7684" width="9.5" style="134" customWidth="1"/>
    <col min="7685" max="7685" width="5.1875" style="134" customWidth="1"/>
    <col min="7686" max="7686" width="25.625" style="134" customWidth="1"/>
    <col min="7687" max="7687" width="1.6875" style="134" customWidth="1"/>
    <col min="7688" max="7936" width="11" style="134"/>
    <col min="7937" max="7937" width="5.375" style="134" customWidth="1"/>
    <col min="7938" max="7938" width="25.5" style="134" customWidth="1"/>
    <col min="7939" max="7939" width="42.5" style="134" customWidth="1"/>
    <col min="7940" max="7940" width="9.5" style="134" customWidth="1"/>
    <col min="7941" max="7941" width="5.1875" style="134" customWidth="1"/>
    <col min="7942" max="7942" width="25.625" style="134" customWidth="1"/>
    <col min="7943" max="7943" width="1.6875" style="134" customWidth="1"/>
    <col min="7944" max="8192" width="11" style="134"/>
    <col min="8193" max="8193" width="5.375" style="134" customWidth="1"/>
    <col min="8194" max="8194" width="25.5" style="134" customWidth="1"/>
    <col min="8195" max="8195" width="42.5" style="134" customWidth="1"/>
    <col min="8196" max="8196" width="9.5" style="134" customWidth="1"/>
    <col min="8197" max="8197" width="5.1875" style="134" customWidth="1"/>
    <col min="8198" max="8198" width="25.625" style="134" customWidth="1"/>
    <col min="8199" max="8199" width="1.6875" style="134" customWidth="1"/>
    <col min="8200" max="8448" width="11" style="134"/>
    <col min="8449" max="8449" width="5.375" style="134" customWidth="1"/>
    <col min="8450" max="8450" width="25.5" style="134" customWidth="1"/>
    <col min="8451" max="8451" width="42.5" style="134" customWidth="1"/>
    <col min="8452" max="8452" width="9.5" style="134" customWidth="1"/>
    <col min="8453" max="8453" width="5.1875" style="134" customWidth="1"/>
    <col min="8454" max="8454" width="25.625" style="134" customWidth="1"/>
    <col min="8455" max="8455" width="1.6875" style="134" customWidth="1"/>
    <col min="8456" max="8704" width="11" style="134"/>
    <col min="8705" max="8705" width="5.375" style="134" customWidth="1"/>
    <col min="8706" max="8706" width="25.5" style="134" customWidth="1"/>
    <col min="8707" max="8707" width="42.5" style="134" customWidth="1"/>
    <col min="8708" max="8708" width="9.5" style="134" customWidth="1"/>
    <col min="8709" max="8709" width="5.1875" style="134" customWidth="1"/>
    <col min="8710" max="8710" width="25.625" style="134" customWidth="1"/>
    <col min="8711" max="8711" width="1.6875" style="134" customWidth="1"/>
    <col min="8712" max="8960" width="11" style="134"/>
    <col min="8961" max="8961" width="5.375" style="134" customWidth="1"/>
    <col min="8962" max="8962" width="25.5" style="134" customWidth="1"/>
    <col min="8963" max="8963" width="42.5" style="134" customWidth="1"/>
    <col min="8964" max="8964" width="9.5" style="134" customWidth="1"/>
    <col min="8965" max="8965" width="5.1875" style="134" customWidth="1"/>
    <col min="8966" max="8966" width="25.625" style="134" customWidth="1"/>
    <col min="8967" max="8967" width="1.6875" style="134" customWidth="1"/>
    <col min="8968" max="9216" width="11" style="134"/>
    <col min="9217" max="9217" width="5.375" style="134" customWidth="1"/>
    <col min="9218" max="9218" width="25.5" style="134" customWidth="1"/>
    <col min="9219" max="9219" width="42.5" style="134" customWidth="1"/>
    <col min="9220" max="9220" width="9.5" style="134" customWidth="1"/>
    <col min="9221" max="9221" width="5.1875" style="134" customWidth="1"/>
    <col min="9222" max="9222" width="25.625" style="134" customWidth="1"/>
    <col min="9223" max="9223" width="1.6875" style="134" customWidth="1"/>
    <col min="9224" max="9472" width="11" style="134"/>
    <col min="9473" max="9473" width="5.375" style="134" customWidth="1"/>
    <col min="9474" max="9474" width="25.5" style="134" customWidth="1"/>
    <col min="9475" max="9475" width="42.5" style="134" customWidth="1"/>
    <col min="9476" max="9476" width="9.5" style="134" customWidth="1"/>
    <col min="9477" max="9477" width="5.1875" style="134" customWidth="1"/>
    <col min="9478" max="9478" width="25.625" style="134" customWidth="1"/>
    <col min="9479" max="9479" width="1.6875" style="134" customWidth="1"/>
    <col min="9480" max="9728" width="11" style="134"/>
    <col min="9729" max="9729" width="5.375" style="134" customWidth="1"/>
    <col min="9730" max="9730" width="25.5" style="134" customWidth="1"/>
    <col min="9731" max="9731" width="42.5" style="134" customWidth="1"/>
    <col min="9732" max="9732" width="9.5" style="134" customWidth="1"/>
    <col min="9733" max="9733" width="5.1875" style="134" customWidth="1"/>
    <col min="9734" max="9734" width="25.625" style="134" customWidth="1"/>
    <col min="9735" max="9735" width="1.6875" style="134" customWidth="1"/>
    <col min="9736" max="9984" width="11" style="134"/>
    <col min="9985" max="9985" width="5.375" style="134" customWidth="1"/>
    <col min="9986" max="9986" width="25.5" style="134" customWidth="1"/>
    <col min="9987" max="9987" width="42.5" style="134" customWidth="1"/>
    <col min="9988" max="9988" width="9.5" style="134" customWidth="1"/>
    <col min="9989" max="9989" width="5.1875" style="134" customWidth="1"/>
    <col min="9990" max="9990" width="25.625" style="134" customWidth="1"/>
    <col min="9991" max="9991" width="1.6875" style="134" customWidth="1"/>
    <col min="9992" max="10240" width="11" style="134"/>
    <col min="10241" max="10241" width="5.375" style="134" customWidth="1"/>
    <col min="10242" max="10242" width="25.5" style="134" customWidth="1"/>
    <col min="10243" max="10243" width="42.5" style="134" customWidth="1"/>
    <col min="10244" max="10244" width="9.5" style="134" customWidth="1"/>
    <col min="10245" max="10245" width="5.1875" style="134" customWidth="1"/>
    <col min="10246" max="10246" width="25.625" style="134" customWidth="1"/>
    <col min="10247" max="10247" width="1.6875" style="134" customWidth="1"/>
    <col min="10248" max="10496" width="11" style="134"/>
    <col min="10497" max="10497" width="5.375" style="134" customWidth="1"/>
    <col min="10498" max="10498" width="25.5" style="134" customWidth="1"/>
    <col min="10499" max="10499" width="42.5" style="134" customWidth="1"/>
    <col min="10500" max="10500" width="9.5" style="134" customWidth="1"/>
    <col min="10501" max="10501" width="5.1875" style="134" customWidth="1"/>
    <col min="10502" max="10502" width="25.625" style="134" customWidth="1"/>
    <col min="10503" max="10503" width="1.6875" style="134" customWidth="1"/>
    <col min="10504" max="10752" width="11" style="134"/>
    <col min="10753" max="10753" width="5.375" style="134" customWidth="1"/>
    <col min="10754" max="10754" width="25.5" style="134" customWidth="1"/>
    <col min="10755" max="10755" width="42.5" style="134" customWidth="1"/>
    <col min="10756" max="10756" width="9.5" style="134" customWidth="1"/>
    <col min="10757" max="10757" width="5.1875" style="134" customWidth="1"/>
    <col min="10758" max="10758" width="25.625" style="134" customWidth="1"/>
    <col min="10759" max="10759" width="1.6875" style="134" customWidth="1"/>
    <col min="10760" max="11008" width="11" style="134"/>
    <col min="11009" max="11009" width="5.375" style="134" customWidth="1"/>
    <col min="11010" max="11010" width="25.5" style="134" customWidth="1"/>
    <col min="11011" max="11011" width="42.5" style="134" customWidth="1"/>
    <col min="11012" max="11012" width="9.5" style="134" customWidth="1"/>
    <col min="11013" max="11013" width="5.1875" style="134" customWidth="1"/>
    <col min="11014" max="11014" width="25.625" style="134" customWidth="1"/>
    <col min="11015" max="11015" width="1.6875" style="134" customWidth="1"/>
    <col min="11016" max="11264" width="11" style="134"/>
    <col min="11265" max="11265" width="5.375" style="134" customWidth="1"/>
    <col min="11266" max="11266" width="25.5" style="134" customWidth="1"/>
    <col min="11267" max="11267" width="42.5" style="134" customWidth="1"/>
    <col min="11268" max="11268" width="9.5" style="134" customWidth="1"/>
    <col min="11269" max="11269" width="5.1875" style="134" customWidth="1"/>
    <col min="11270" max="11270" width="25.625" style="134" customWidth="1"/>
    <col min="11271" max="11271" width="1.6875" style="134" customWidth="1"/>
    <col min="11272" max="11520" width="11" style="134"/>
    <col min="11521" max="11521" width="5.375" style="134" customWidth="1"/>
    <col min="11522" max="11522" width="25.5" style="134" customWidth="1"/>
    <col min="11523" max="11523" width="42.5" style="134" customWidth="1"/>
    <col min="11524" max="11524" width="9.5" style="134" customWidth="1"/>
    <col min="11525" max="11525" width="5.1875" style="134" customWidth="1"/>
    <col min="11526" max="11526" width="25.625" style="134" customWidth="1"/>
    <col min="11527" max="11527" width="1.6875" style="134" customWidth="1"/>
    <col min="11528" max="11776" width="11" style="134"/>
    <col min="11777" max="11777" width="5.375" style="134" customWidth="1"/>
    <col min="11778" max="11778" width="25.5" style="134" customWidth="1"/>
    <col min="11779" max="11779" width="42.5" style="134" customWidth="1"/>
    <col min="11780" max="11780" width="9.5" style="134" customWidth="1"/>
    <col min="11781" max="11781" width="5.1875" style="134" customWidth="1"/>
    <col min="11782" max="11782" width="25.625" style="134" customWidth="1"/>
    <col min="11783" max="11783" width="1.6875" style="134" customWidth="1"/>
    <col min="11784" max="12032" width="11" style="134"/>
    <col min="12033" max="12033" width="5.375" style="134" customWidth="1"/>
    <col min="12034" max="12034" width="25.5" style="134" customWidth="1"/>
    <col min="12035" max="12035" width="42.5" style="134" customWidth="1"/>
    <col min="12036" max="12036" width="9.5" style="134" customWidth="1"/>
    <col min="12037" max="12037" width="5.1875" style="134" customWidth="1"/>
    <col min="12038" max="12038" width="25.625" style="134" customWidth="1"/>
    <col min="12039" max="12039" width="1.6875" style="134" customWidth="1"/>
    <col min="12040" max="12288" width="11" style="134"/>
    <col min="12289" max="12289" width="5.375" style="134" customWidth="1"/>
    <col min="12290" max="12290" width="25.5" style="134" customWidth="1"/>
    <col min="12291" max="12291" width="42.5" style="134" customWidth="1"/>
    <col min="12292" max="12292" width="9.5" style="134" customWidth="1"/>
    <col min="12293" max="12293" width="5.1875" style="134" customWidth="1"/>
    <col min="12294" max="12294" width="25.625" style="134" customWidth="1"/>
    <col min="12295" max="12295" width="1.6875" style="134" customWidth="1"/>
    <col min="12296" max="12544" width="11" style="134"/>
    <col min="12545" max="12545" width="5.375" style="134" customWidth="1"/>
    <col min="12546" max="12546" width="25.5" style="134" customWidth="1"/>
    <col min="12547" max="12547" width="42.5" style="134" customWidth="1"/>
    <col min="12548" max="12548" width="9.5" style="134" customWidth="1"/>
    <col min="12549" max="12549" width="5.1875" style="134" customWidth="1"/>
    <col min="12550" max="12550" width="25.625" style="134" customWidth="1"/>
    <col min="12551" max="12551" width="1.6875" style="134" customWidth="1"/>
    <col min="12552" max="12800" width="11" style="134"/>
    <col min="12801" max="12801" width="5.375" style="134" customWidth="1"/>
    <col min="12802" max="12802" width="25.5" style="134" customWidth="1"/>
    <col min="12803" max="12803" width="42.5" style="134" customWidth="1"/>
    <col min="12804" max="12804" width="9.5" style="134" customWidth="1"/>
    <col min="12805" max="12805" width="5.1875" style="134" customWidth="1"/>
    <col min="12806" max="12806" width="25.625" style="134" customWidth="1"/>
    <col min="12807" max="12807" width="1.6875" style="134" customWidth="1"/>
    <col min="12808" max="13056" width="11" style="134"/>
    <col min="13057" max="13057" width="5.375" style="134" customWidth="1"/>
    <col min="13058" max="13058" width="25.5" style="134" customWidth="1"/>
    <col min="13059" max="13059" width="42.5" style="134" customWidth="1"/>
    <col min="13060" max="13060" width="9.5" style="134" customWidth="1"/>
    <col min="13061" max="13061" width="5.1875" style="134" customWidth="1"/>
    <col min="13062" max="13062" width="25.625" style="134" customWidth="1"/>
    <col min="13063" max="13063" width="1.6875" style="134" customWidth="1"/>
    <col min="13064" max="13312" width="11" style="134"/>
    <col min="13313" max="13313" width="5.375" style="134" customWidth="1"/>
    <col min="13314" max="13314" width="25.5" style="134" customWidth="1"/>
    <col min="13315" max="13315" width="42.5" style="134" customWidth="1"/>
    <col min="13316" max="13316" width="9.5" style="134" customWidth="1"/>
    <col min="13317" max="13317" width="5.1875" style="134" customWidth="1"/>
    <col min="13318" max="13318" width="25.625" style="134" customWidth="1"/>
    <col min="13319" max="13319" width="1.6875" style="134" customWidth="1"/>
    <col min="13320" max="13568" width="11" style="134"/>
    <col min="13569" max="13569" width="5.375" style="134" customWidth="1"/>
    <col min="13570" max="13570" width="25.5" style="134" customWidth="1"/>
    <col min="13571" max="13571" width="42.5" style="134" customWidth="1"/>
    <col min="13572" max="13572" width="9.5" style="134" customWidth="1"/>
    <col min="13573" max="13573" width="5.1875" style="134" customWidth="1"/>
    <col min="13574" max="13574" width="25.625" style="134" customWidth="1"/>
    <col min="13575" max="13575" width="1.6875" style="134" customWidth="1"/>
    <col min="13576" max="13824" width="11" style="134"/>
    <col min="13825" max="13825" width="5.375" style="134" customWidth="1"/>
    <col min="13826" max="13826" width="25.5" style="134" customWidth="1"/>
    <col min="13827" max="13827" width="42.5" style="134" customWidth="1"/>
    <col min="13828" max="13828" width="9.5" style="134" customWidth="1"/>
    <col min="13829" max="13829" width="5.1875" style="134" customWidth="1"/>
    <col min="13830" max="13830" width="25.625" style="134" customWidth="1"/>
    <col min="13831" max="13831" width="1.6875" style="134" customWidth="1"/>
    <col min="13832" max="14080" width="11" style="134"/>
    <col min="14081" max="14081" width="5.375" style="134" customWidth="1"/>
    <col min="14082" max="14082" width="25.5" style="134" customWidth="1"/>
    <col min="14083" max="14083" width="42.5" style="134" customWidth="1"/>
    <col min="14084" max="14084" width="9.5" style="134" customWidth="1"/>
    <col min="14085" max="14085" width="5.1875" style="134" customWidth="1"/>
    <col min="14086" max="14086" width="25.625" style="134" customWidth="1"/>
    <col min="14087" max="14087" width="1.6875" style="134" customWidth="1"/>
    <col min="14088" max="14336" width="11" style="134"/>
    <col min="14337" max="14337" width="5.375" style="134" customWidth="1"/>
    <col min="14338" max="14338" width="25.5" style="134" customWidth="1"/>
    <col min="14339" max="14339" width="42.5" style="134" customWidth="1"/>
    <col min="14340" max="14340" width="9.5" style="134" customWidth="1"/>
    <col min="14341" max="14341" width="5.1875" style="134" customWidth="1"/>
    <col min="14342" max="14342" width="25.625" style="134" customWidth="1"/>
    <col min="14343" max="14343" width="1.6875" style="134" customWidth="1"/>
    <col min="14344" max="14592" width="11" style="134"/>
    <col min="14593" max="14593" width="5.375" style="134" customWidth="1"/>
    <col min="14594" max="14594" width="25.5" style="134" customWidth="1"/>
    <col min="14595" max="14595" width="42.5" style="134" customWidth="1"/>
    <col min="14596" max="14596" width="9.5" style="134" customWidth="1"/>
    <col min="14597" max="14597" width="5.1875" style="134" customWidth="1"/>
    <col min="14598" max="14598" width="25.625" style="134" customWidth="1"/>
    <col min="14599" max="14599" width="1.6875" style="134" customWidth="1"/>
    <col min="14600" max="14848" width="11" style="134"/>
    <col min="14849" max="14849" width="5.375" style="134" customWidth="1"/>
    <col min="14850" max="14850" width="25.5" style="134" customWidth="1"/>
    <col min="14851" max="14851" width="42.5" style="134" customWidth="1"/>
    <col min="14852" max="14852" width="9.5" style="134" customWidth="1"/>
    <col min="14853" max="14853" width="5.1875" style="134" customWidth="1"/>
    <col min="14854" max="14854" width="25.625" style="134" customWidth="1"/>
    <col min="14855" max="14855" width="1.6875" style="134" customWidth="1"/>
    <col min="14856" max="15104" width="11" style="134"/>
    <col min="15105" max="15105" width="5.375" style="134" customWidth="1"/>
    <col min="15106" max="15106" width="25.5" style="134" customWidth="1"/>
    <col min="15107" max="15107" width="42.5" style="134" customWidth="1"/>
    <col min="15108" max="15108" width="9.5" style="134" customWidth="1"/>
    <col min="15109" max="15109" width="5.1875" style="134" customWidth="1"/>
    <col min="15110" max="15110" width="25.625" style="134" customWidth="1"/>
    <col min="15111" max="15111" width="1.6875" style="134" customWidth="1"/>
    <col min="15112" max="15360" width="11" style="134"/>
    <col min="15361" max="15361" width="5.375" style="134" customWidth="1"/>
    <col min="15362" max="15362" width="25.5" style="134" customWidth="1"/>
    <col min="15363" max="15363" width="42.5" style="134" customWidth="1"/>
    <col min="15364" max="15364" width="9.5" style="134" customWidth="1"/>
    <col min="15365" max="15365" width="5.1875" style="134" customWidth="1"/>
    <col min="15366" max="15366" width="25.625" style="134" customWidth="1"/>
    <col min="15367" max="15367" width="1.6875" style="134" customWidth="1"/>
    <col min="15368" max="15616" width="11" style="134"/>
    <col min="15617" max="15617" width="5.375" style="134" customWidth="1"/>
    <col min="15618" max="15618" width="25.5" style="134" customWidth="1"/>
    <col min="15619" max="15619" width="42.5" style="134" customWidth="1"/>
    <col min="15620" max="15620" width="9.5" style="134" customWidth="1"/>
    <col min="15621" max="15621" width="5.1875" style="134" customWidth="1"/>
    <col min="15622" max="15622" width="25.625" style="134" customWidth="1"/>
    <col min="15623" max="15623" width="1.6875" style="134" customWidth="1"/>
    <col min="15624" max="15872" width="11" style="134"/>
    <col min="15873" max="15873" width="5.375" style="134" customWidth="1"/>
    <col min="15874" max="15874" width="25.5" style="134" customWidth="1"/>
    <col min="15875" max="15875" width="42.5" style="134" customWidth="1"/>
    <col min="15876" max="15876" width="9.5" style="134" customWidth="1"/>
    <col min="15877" max="15877" width="5.1875" style="134" customWidth="1"/>
    <col min="15878" max="15878" width="25.625" style="134" customWidth="1"/>
    <col min="15879" max="15879" width="1.6875" style="134" customWidth="1"/>
    <col min="15880" max="16128" width="11" style="134"/>
    <col min="16129" max="16129" width="5.375" style="134" customWidth="1"/>
    <col min="16130" max="16130" width="25.5" style="134" customWidth="1"/>
    <col min="16131" max="16131" width="42.5" style="134" customWidth="1"/>
    <col min="16132" max="16132" width="9.5" style="134" customWidth="1"/>
    <col min="16133" max="16133" width="5.1875" style="134" customWidth="1"/>
    <col min="16134" max="16134" width="25.625" style="134" customWidth="1"/>
    <col min="16135" max="16135" width="1.6875" style="134" customWidth="1"/>
    <col min="16136" max="16384" width="11" style="134"/>
  </cols>
  <sheetData>
    <row r="1" spans="2:9" ht="25.5" customHeight="1" x14ac:dyDescent="0.35"/>
    <row r="2" spans="2:9" ht="23.25" x14ac:dyDescent="0.7">
      <c r="B2" s="449" t="s">
        <v>1214</v>
      </c>
      <c r="C2" s="449"/>
    </row>
    <row r="4" spans="2:9" ht="21" x14ac:dyDescent="0.65">
      <c r="B4" s="136" t="s">
        <v>434</v>
      </c>
    </row>
    <row r="5" spans="2:9" ht="21" x14ac:dyDescent="0.65">
      <c r="B5" s="136"/>
      <c r="C5" s="137"/>
    </row>
    <row r="6" spans="2:9" ht="28.5" customHeight="1" x14ac:dyDescent="0.35">
      <c r="B6" s="138" t="s">
        <v>157</v>
      </c>
      <c r="C6" s="139"/>
      <c r="E6" s="134">
        <f>LEN(C6)</f>
        <v>0</v>
      </c>
      <c r="F6" s="140" t="str">
        <f>IF(E6=0,"Bitte ausfüllen","")</f>
        <v>Bitte ausfüllen</v>
      </c>
      <c r="G6" s="147">
        <f>IF(F6="",0,1)</f>
        <v>1</v>
      </c>
      <c r="H6" s="415" t="str">
        <f>PROPER(C6)</f>
        <v/>
      </c>
    </row>
    <row r="7" spans="2:9" ht="28.5" customHeight="1" x14ac:dyDescent="0.35">
      <c r="B7" s="138" t="s">
        <v>156</v>
      </c>
      <c r="C7" s="139"/>
      <c r="E7" s="134">
        <f>LEN(C7)</f>
        <v>0</v>
      </c>
      <c r="F7" s="140" t="str">
        <f>IF(E7=0,"Bitte ausfüllen","")</f>
        <v>Bitte ausfüllen</v>
      </c>
      <c r="G7" s="147">
        <f>IF(F7="",0,1)</f>
        <v>1</v>
      </c>
      <c r="H7" s="415" t="str">
        <f>PROPER(C7)</f>
        <v/>
      </c>
    </row>
    <row r="8" spans="2:9" ht="28.5" customHeight="1" x14ac:dyDescent="0.35">
      <c r="B8" s="138" t="s">
        <v>417</v>
      </c>
      <c r="C8" s="146"/>
      <c r="E8" s="134">
        <f>LEN(C8)</f>
        <v>0</v>
      </c>
      <c r="F8" s="140" t="str">
        <f>IF(E8=0,"Bitte ausfüllen","")</f>
        <v>Bitte ausfüllen</v>
      </c>
      <c r="G8" s="147">
        <f>IF(F8="",0,1)</f>
        <v>1</v>
      </c>
      <c r="H8" s="415" t="str">
        <f>CONCATENATE(H7," ",H6)</f>
        <v xml:space="preserve"> </v>
      </c>
      <c r="I8" s="415">
        <f>COUNTIF(Teilnehmer_2018!D:D,H8)</f>
        <v>0</v>
      </c>
    </row>
    <row r="9" spans="2:9" ht="28.5" customHeight="1" x14ac:dyDescent="0.35">
      <c r="B9" s="138" t="s">
        <v>418</v>
      </c>
      <c r="C9" s="139"/>
      <c r="E9" s="134">
        <f>LEN(C9)</f>
        <v>0</v>
      </c>
      <c r="F9" s="140" t="str">
        <f>IF(C9="","Bitte verraten Sie uns Ihr Alter",IF(C9&lt;6,"Eltern haften für ihre Kinder",IF(AND(C9&gt;99,C9&lt;125),"In Ihrem Alter sollten Sie weniger Aufregendes machen",IF(C9&gt;124,"Seeeehhhhr witzig!",""))))</f>
        <v>Bitte verraten Sie uns Ihr Alter</v>
      </c>
      <c r="G9" s="147">
        <f>IF(F9="",0,1)</f>
        <v>1</v>
      </c>
    </row>
    <row r="10" spans="2:9" x14ac:dyDescent="0.35">
      <c r="B10" s="450" t="s">
        <v>455</v>
      </c>
      <c r="C10" s="451"/>
      <c r="D10" s="141"/>
      <c r="E10" s="134">
        <f>LEN(C10)</f>
        <v>0</v>
      </c>
      <c r="F10" s="142" t="str">
        <f>IF(E10=0,"Was ganz einfach einmal gesagt werden muss...",IF(E10&lt;4,"Mehr haben Sie nicht zu sagen?",""))</f>
        <v>Was ganz einfach einmal gesagt werden muss...</v>
      </c>
      <c r="G10" s="147">
        <f>IF(F10="",0,1)</f>
        <v>1</v>
      </c>
    </row>
    <row r="11" spans="2:9" x14ac:dyDescent="0.35">
      <c r="B11" s="450"/>
      <c r="C11" s="452"/>
      <c r="D11" s="141"/>
      <c r="F11" s="143"/>
      <c r="G11" s="147">
        <f>SUM(G6:G10)</f>
        <v>5</v>
      </c>
    </row>
    <row r="12" spans="2:9" ht="39.75" customHeight="1" x14ac:dyDescent="0.35">
      <c r="B12" s="450"/>
      <c r="C12" s="453"/>
      <c r="D12" s="141"/>
      <c r="F12" s="144"/>
    </row>
    <row r="13" spans="2:9" ht="21" x14ac:dyDescent="0.65">
      <c r="B13" s="136"/>
      <c r="C13" s="137"/>
    </row>
    <row r="14" spans="2:9" ht="39.950000000000003" customHeight="1" x14ac:dyDescent="0.35">
      <c r="C14" s="145" t="s">
        <v>1221</v>
      </c>
    </row>
    <row r="16" spans="2:9" ht="20.25" x14ac:dyDescent="0.35">
      <c r="C16" s="145" t="s">
        <v>435</v>
      </c>
    </row>
  </sheetData>
  <sheetProtection algorithmName="SHA-512" hashValue="VWlwDjk5SJi2qv9bcFP5wWBx2Lffyd7ga3ykQPk7sYCEBgRbdhDEhRhq9c5a6l9JNGKeygCZbltekFigWJLwXQ==" saltValue="ZpHhaW7pI5HMUl6PW+6U2A==" spinCount="100000" sheet="1" selectLockedCells="1"/>
  <mergeCells count="3">
    <mergeCell ref="B2:C2"/>
    <mergeCell ref="B10:B12"/>
    <mergeCell ref="C10:C12"/>
  </mergeCells>
  <conditionalFormatting sqref="C6">
    <cfRule type="expression" dxfId="377" priority="11" stopIfTrue="1">
      <formula>IF($C$6="",TRUE,FALSE)</formula>
    </cfRule>
  </conditionalFormatting>
  <conditionalFormatting sqref="C7">
    <cfRule type="expression" dxfId="376" priority="12" stopIfTrue="1">
      <formula>IF($C$7="",TRUE,FALSE)</formula>
    </cfRule>
  </conditionalFormatting>
  <conditionalFormatting sqref="C8">
    <cfRule type="expression" dxfId="375" priority="1" stopIfTrue="1">
      <formula>IF($C$8="",TRUE,FALSE)</formula>
    </cfRule>
  </conditionalFormatting>
  <conditionalFormatting sqref="C9">
    <cfRule type="expression" dxfId="374" priority="2" stopIfTrue="1">
      <formula>IF($C$9="",TRUE,FALSE)</formula>
    </cfRule>
  </conditionalFormatting>
  <conditionalFormatting sqref="C10:C12">
    <cfRule type="expression" dxfId="373" priority="9" stopIfTrue="1">
      <formula>IF($C$10="",TRUE,FALSE)</formula>
    </cfRule>
  </conditionalFormatting>
  <conditionalFormatting sqref="F12">
    <cfRule type="expression" dxfId="372" priority="8" stopIfTrue="1">
      <formula>IF($G$11&gt;0,TRUE,FALSE)</formula>
    </cfRule>
  </conditionalFormatting>
  <dataValidations count="4">
    <dataValidation type="textLength" allowBlank="1" showErrorMessage="1" errorTitle="Name" error="Die eingegebene Adresse ist zu kurz (weniger als 3 Buchstaben) oder zu lang (mehr als 40 Buchstaben)" sqref="WVK983043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xr:uid="{00000000-0002-0000-0200-000000000000}">
      <formula1>3</formula1>
      <formula2>40</formula2>
    </dataValidation>
    <dataValidation type="whole" operator="greaterThan" allowBlank="1" showErrorMessage="1" errorTitle="Alter" error="Nur ganze Zahlen zulässig" sqref="WVK983044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200-000001000000}">
      <formula1>0</formula1>
    </dataValidation>
    <dataValidation type="textLength" allowBlank="1" showErrorMessage="1" errorTitle="Name" error="Der eingegebene Name ist zu kurz (weniger als 3 Buchstaben) oder zu lang (mehr als 30 Buchstaben)" sqref="C6:C7 IY6:IY7 SU6:SU7 ACQ6:ACQ7 AMM6:AMM7 AWI6:AWI7 BGE6:BGE7 BQA6:BQA7 BZW6:BZW7 CJS6:CJS7 CTO6:CTO7 DDK6:DDK7 DNG6:DNG7 DXC6:DXC7 EGY6:EGY7 EQU6:EQU7 FAQ6:FAQ7 FKM6:FKM7 FUI6:FUI7 GEE6:GEE7 GOA6:GOA7 GXW6:GXW7 HHS6:HHS7 HRO6:HRO7 IBK6:IBK7 ILG6:ILG7 IVC6:IVC7 JEY6:JEY7 JOU6:JOU7 JYQ6:JYQ7 KIM6:KIM7 KSI6:KSI7 LCE6:LCE7 LMA6:LMA7 LVW6:LVW7 MFS6:MFS7 MPO6:MPO7 MZK6:MZK7 NJG6:NJG7 NTC6:NTC7 OCY6:OCY7 OMU6:OMU7 OWQ6:OWQ7 PGM6:PGM7 PQI6:PQI7 QAE6:QAE7 QKA6:QKA7 QTW6:QTW7 RDS6:RDS7 RNO6:RNO7 RXK6:RXK7 SHG6:SHG7 SRC6:SRC7 TAY6:TAY7 TKU6:TKU7 TUQ6:TUQ7 UEM6:UEM7 UOI6:UOI7 UYE6:UYE7 VIA6:VIA7 VRW6:VRW7 WBS6:WBS7 WLO6:WLO7 WVK6:WVK7 C65537:C65538 IY65537:IY65538 SU65537:SU65538 ACQ65537:ACQ65538 AMM65537:AMM65538 AWI65537:AWI65538 BGE65537:BGE65538 BQA65537:BQA65538 BZW65537:BZW65538 CJS65537:CJS65538 CTO65537:CTO65538 DDK65537:DDK65538 DNG65537:DNG65538 DXC65537:DXC65538 EGY65537:EGY65538 EQU65537:EQU65538 FAQ65537:FAQ65538 FKM65537:FKM65538 FUI65537:FUI65538 GEE65537:GEE65538 GOA65537:GOA65538 GXW65537:GXW65538 HHS65537:HHS65538 HRO65537:HRO65538 IBK65537:IBK65538 ILG65537:ILG65538 IVC65537:IVC65538 JEY65537:JEY65538 JOU65537:JOU65538 JYQ65537:JYQ65538 KIM65537:KIM65538 KSI65537:KSI65538 LCE65537:LCE65538 LMA65537:LMA65538 LVW65537:LVW65538 MFS65537:MFS65538 MPO65537:MPO65538 MZK65537:MZK65538 NJG65537:NJG65538 NTC65537:NTC65538 OCY65537:OCY65538 OMU65537:OMU65538 OWQ65537:OWQ65538 PGM65537:PGM65538 PQI65537:PQI65538 QAE65537:QAE65538 QKA65537:QKA65538 QTW65537:QTW65538 RDS65537:RDS65538 RNO65537:RNO65538 RXK65537:RXK65538 SHG65537:SHG65538 SRC65537:SRC65538 TAY65537:TAY65538 TKU65537:TKU65538 TUQ65537:TUQ65538 UEM65537:UEM65538 UOI65537:UOI65538 UYE65537:UYE65538 VIA65537:VIA65538 VRW65537:VRW65538 WBS65537:WBS65538 WLO65537:WLO65538 WVK65537:WVK65538 C131073:C131074 IY131073:IY131074 SU131073:SU131074 ACQ131073:ACQ131074 AMM131073:AMM131074 AWI131073:AWI131074 BGE131073:BGE131074 BQA131073:BQA131074 BZW131073:BZW131074 CJS131073:CJS131074 CTO131073:CTO131074 DDK131073:DDK131074 DNG131073:DNG131074 DXC131073:DXC131074 EGY131073:EGY131074 EQU131073:EQU131074 FAQ131073:FAQ131074 FKM131073:FKM131074 FUI131073:FUI131074 GEE131073:GEE131074 GOA131073:GOA131074 GXW131073:GXW131074 HHS131073:HHS131074 HRO131073:HRO131074 IBK131073:IBK131074 ILG131073:ILG131074 IVC131073:IVC131074 JEY131073:JEY131074 JOU131073:JOU131074 JYQ131073:JYQ131074 KIM131073:KIM131074 KSI131073:KSI131074 LCE131073:LCE131074 LMA131073:LMA131074 LVW131073:LVW131074 MFS131073:MFS131074 MPO131073:MPO131074 MZK131073:MZK131074 NJG131073:NJG131074 NTC131073:NTC131074 OCY131073:OCY131074 OMU131073:OMU131074 OWQ131073:OWQ131074 PGM131073:PGM131074 PQI131073:PQI131074 QAE131073:QAE131074 QKA131073:QKA131074 QTW131073:QTW131074 RDS131073:RDS131074 RNO131073:RNO131074 RXK131073:RXK131074 SHG131073:SHG131074 SRC131073:SRC131074 TAY131073:TAY131074 TKU131073:TKU131074 TUQ131073:TUQ131074 UEM131073:UEM131074 UOI131073:UOI131074 UYE131073:UYE131074 VIA131073:VIA131074 VRW131073:VRW131074 WBS131073:WBS131074 WLO131073:WLO131074 WVK131073:WVK131074 C196609:C196610 IY196609:IY196610 SU196609:SU196610 ACQ196609:ACQ196610 AMM196609:AMM196610 AWI196609:AWI196610 BGE196609:BGE196610 BQA196609:BQA196610 BZW196609:BZW196610 CJS196609:CJS196610 CTO196609:CTO196610 DDK196609:DDK196610 DNG196609:DNG196610 DXC196609:DXC196610 EGY196609:EGY196610 EQU196609:EQU196610 FAQ196609:FAQ196610 FKM196609:FKM196610 FUI196609:FUI196610 GEE196609:GEE196610 GOA196609:GOA196610 GXW196609:GXW196610 HHS196609:HHS196610 HRO196609:HRO196610 IBK196609:IBK196610 ILG196609:ILG196610 IVC196609:IVC196610 JEY196609:JEY196610 JOU196609:JOU196610 JYQ196609:JYQ196610 KIM196609:KIM196610 KSI196609:KSI196610 LCE196609:LCE196610 LMA196609:LMA196610 LVW196609:LVW196610 MFS196609:MFS196610 MPO196609:MPO196610 MZK196609:MZK196610 NJG196609:NJG196610 NTC196609:NTC196610 OCY196609:OCY196610 OMU196609:OMU196610 OWQ196609:OWQ196610 PGM196609:PGM196610 PQI196609:PQI196610 QAE196609:QAE196610 QKA196609:QKA196610 QTW196609:QTW196610 RDS196609:RDS196610 RNO196609:RNO196610 RXK196609:RXK196610 SHG196609:SHG196610 SRC196609:SRC196610 TAY196609:TAY196610 TKU196609:TKU196610 TUQ196609:TUQ196610 UEM196609:UEM196610 UOI196609:UOI196610 UYE196609:UYE196610 VIA196609:VIA196610 VRW196609:VRW196610 WBS196609:WBS196610 WLO196609:WLO196610 WVK196609:WVK196610 C262145:C262146 IY262145:IY262146 SU262145:SU262146 ACQ262145:ACQ262146 AMM262145:AMM262146 AWI262145:AWI262146 BGE262145:BGE262146 BQA262145:BQA262146 BZW262145:BZW262146 CJS262145:CJS262146 CTO262145:CTO262146 DDK262145:DDK262146 DNG262145:DNG262146 DXC262145:DXC262146 EGY262145:EGY262146 EQU262145:EQU262146 FAQ262145:FAQ262146 FKM262145:FKM262146 FUI262145:FUI262146 GEE262145:GEE262146 GOA262145:GOA262146 GXW262145:GXW262146 HHS262145:HHS262146 HRO262145:HRO262146 IBK262145:IBK262146 ILG262145:ILG262146 IVC262145:IVC262146 JEY262145:JEY262146 JOU262145:JOU262146 JYQ262145:JYQ262146 KIM262145:KIM262146 KSI262145:KSI262146 LCE262145:LCE262146 LMA262145:LMA262146 LVW262145:LVW262146 MFS262145:MFS262146 MPO262145:MPO262146 MZK262145:MZK262146 NJG262145:NJG262146 NTC262145:NTC262146 OCY262145:OCY262146 OMU262145:OMU262146 OWQ262145:OWQ262146 PGM262145:PGM262146 PQI262145:PQI262146 QAE262145:QAE262146 QKA262145:QKA262146 QTW262145:QTW262146 RDS262145:RDS262146 RNO262145:RNO262146 RXK262145:RXK262146 SHG262145:SHG262146 SRC262145:SRC262146 TAY262145:TAY262146 TKU262145:TKU262146 TUQ262145:TUQ262146 UEM262145:UEM262146 UOI262145:UOI262146 UYE262145:UYE262146 VIA262145:VIA262146 VRW262145:VRW262146 WBS262145:WBS262146 WLO262145:WLO262146 WVK262145:WVK262146 C327681:C327682 IY327681:IY327682 SU327681:SU327682 ACQ327681:ACQ327682 AMM327681:AMM327682 AWI327681:AWI327682 BGE327681:BGE327682 BQA327681:BQA327682 BZW327681:BZW327682 CJS327681:CJS327682 CTO327681:CTO327682 DDK327681:DDK327682 DNG327681:DNG327682 DXC327681:DXC327682 EGY327681:EGY327682 EQU327681:EQU327682 FAQ327681:FAQ327682 FKM327681:FKM327682 FUI327681:FUI327682 GEE327681:GEE327682 GOA327681:GOA327682 GXW327681:GXW327682 HHS327681:HHS327682 HRO327681:HRO327682 IBK327681:IBK327682 ILG327681:ILG327682 IVC327681:IVC327682 JEY327681:JEY327682 JOU327681:JOU327682 JYQ327681:JYQ327682 KIM327681:KIM327682 KSI327681:KSI327682 LCE327681:LCE327682 LMA327681:LMA327682 LVW327681:LVW327682 MFS327681:MFS327682 MPO327681:MPO327682 MZK327681:MZK327682 NJG327681:NJG327682 NTC327681:NTC327682 OCY327681:OCY327682 OMU327681:OMU327682 OWQ327681:OWQ327682 PGM327681:PGM327682 PQI327681:PQI327682 QAE327681:QAE327682 QKA327681:QKA327682 QTW327681:QTW327682 RDS327681:RDS327682 RNO327681:RNO327682 RXK327681:RXK327682 SHG327681:SHG327682 SRC327681:SRC327682 TAY327681:TAY327682 TKU327681:TKU327682 TUQ327681:TUQ327682 UEM327681:UEM327682 UOI327681:UOI327682 UYE327681:UYE327682 VIA327681:VIA327682 VRW327681:VRW327682 WBS327681:WBS327682 WLO327681:WLO327682 WVK327681:WVK327682 C393217:C393218 IY393217:IY393218 SU393217:SU393218 ACQ393217:ACQ393218 AMM393217:AMM393218 AWI393217:AWI393218 BGE393217:BGE393218 BQA393217:BQA393218 BZW393217:BZW393218 CJS393217:CJS393218 CTO393217:CTO393218 DDK393217:DDK393218 DNG393217:DNG393218 DXC393217:DXC393218 EGY393217:EGY393218 EQU393217:EQU393218 FAQ393217:FAQ393218 FKM393217:FKM393218 FUI393217:FUI393218 GEE393217:GEE393218 GOA393217:GOA393218 GXW393217:GXW393218 HHS393217:HHS393218 HRO393217:HRO393218 IBK393217:IBK393218 ILG393217:ILG393218 IVC393217:IVC393218 JEY393217:JEY393218 JOU393217:JOU393218 JYQ393217:JYQ393218 KIM393217:KIM393218 KSI393217:KSI393218 LCE393217:LCE393218 LMA393217:LMA393218 LVW393217:LVW393218 MFS393217:MFS393218 MPO393217:MPO393218 MZK393217:MZK393218 NJG393217:NJG393218 NTC393217:NTC393218 OCY393217:OCY393218 OMU393217:OMU393218 OWQ393217:OWQ393218 PGM393217:PGM393218 PQI393217:PQI393218 QAE393217:QAE393218 QKA393217:QKA393218 QTW393217:QTW393218 RDS393217:RDS393218 RNO393217:RNO393218 RXK393217:RXK393218 SHG393217:SHG393218 SRC393217:SRC393218 TAY393217:TAY393218 TKU393217:TKU393218 TUQ393217:TUQ393218 UEM393217:UEM393218 UOI393217:UOI393218 UYE393217:UYE393218 VIA393217:VIA393218 VRW393217:VRW393218 WBS393217:WBS393218 WLO393217:WLO393218 WVK393217:WVK393218 C458753:C458754 IY458753:IY458754 SU458753:SU458754 ACQ458753:ACQ458754 AMM458753:AMM458754 AWI458753:AWI458754 BGE458753:BGE458754 BQA458753:BQA458754 BZW458753:BZW458754 CJS458753:CJS458754 CTO458753:CTO458754 DDK458753:DDK458754 DNG458753:DNG458754 DXC458753:DXC458754 EGY458753:EGY458754 EQU458753:EQU458754 FAQ458753:FAQ458754 FKM458753:FKM458754 FUI458753:FUI458754 GEE458753:GEE458754 GOA458753:GOA458754 GXW458753:GXW458754 HHS458753:HHS458754 HRO458753:HRO458754 IBK458753:IBK458754 ILG458753:ILG458754 IVC458753:IVC458754 JEY458753:JEY458754 JOU458753:JOU458754 JYQ458753:JYQ458754 KIM458753:KIM458754 KSI458753:KSI458754 LCE458753:LCE458754 LMA458753:LMA458754 LVW458753:LVW458754 MFS458753:MFS458754 MPO458753:MPO458754 MZK458753:MZK458754 NJG458753:NJG458754 NTC458753:NTC458754 OCY458753:OCY458754 OMU458753:OMU458754 OWQ458753:OWQ458754 PGM458753:PGM458754 PQI458753:PQI458754 QAE458753:QAE458754 QKA458753:QKA458754 QTW458753:QTW458754 RDS458753:RDS458754 RNO458753:RNO458754 RXK458753:RXK458754 SHG458753:SHG458754 SRC458753:SRC458754 TAY458753:TAY458754 TKU458753:TKU458754 TUQ458753:TUQ458754 UEM458753:UEM458754 UOI458753:UOI458754 UYE458753:UYE458754 VIA458753:VIA458754 VRW458753:VRW458754 WBS458753:WBS458754 WLO458753:WLO458754 WVK458753:WVK458754 C524289:C524290 IY524289:IY524290 SU524289:SU524290 ACQ524289:ACQ524290 AMM524289:AMM524290 AWI524289:AWI524290 BGE524289:BGE524290 BQA524289:BQA524290 BZW524289:BZW524290 CJS524289:CJS524290 CTO524289:CTO524290 DDK524289:DDK524290 DNG524289:DNG524290 DXC524289:DXC524290 EGY524289:EGY524290 EQU524289:EQU524290 FAQ524289:FAQ524290 FKM524289:FKM524290 FUI524289:FUI524290 GEE524289:GEE524290 GOA524289:GOA524290 GXW524289:GXW524290 HHS524289:HHS524290 HRO524289:HRO524290 IBK524289:IBK524290 ILG524289:ILG524290 IVC524289:IVC524290 JEY524289:JEY524290 JOU524289:JOU524290 JYQ524289:JYQ524290 KIM524289:KIM524290 KSI524289:KSI524290 LCE524289:LCE524290 LMA524289:LMA524290 LVW524289:LVW524290 MFS524289:MFS524290 MPO524289:MPO524290 MZK524289:MZK524290 NJG524289:NJG524290 NTC524289:NTC524290 OCY524289:OCY524290 OMU524289:OMU524290 OWQ524289:OWQ524290 PGM524289:PGM524290 PQI524289:PQI524290 QAE524289:QAE524290 QKA524289:QKA524290 QTW524289:QTW524290 RDS524289:RDS524290 RNO524289:RNO524290 RXK524289:RXK524290 SHG524289:SHG524290 SRC524289:SRC524290 TAY524289:TAY524290 TKU524289:TKU524290 TUQ524289:TUQ524290 UEM524289:UEM524290 UOI524289:UOI524290 UYE524289:UYE524290 VIA524289:VIA524290 VRW524289:VRW524290 WBS524289:WBS524290 WLO524289:WLO524290 WVK524289:WVK524290 C589825:C589826 IY589825:IY589826 SU589825:SU589826 ACQ589825:ACQ589826 AMM589825:AMM589826 AWI589825:AWI589826 BGE589825:BGE589826 BQA589825:BQA589826 BZW589825:BZW589826 CJS589825:CJS589826 CTO589825:CTO589826 DDK589825:DDK589826 DNG589825:DNG589826 DXC589825:DXC589826 EGY589825:EGY589826 EQU589825:EQU589826 FAQ589825:FAQ589826 FKM589825:FKM589826 FUI589825:FUI589826 GEE589825:GEE589826 GOA589825:GOA589826 GXW589825:GXW589826 HHS589825:HHS589826 HRO589825:HRO589826 IBK589825:IBK589826 ILG589825:ILG589826 IVC589825:IVC589826 JEY589825:JEY589826 JOU589825:JOU589826 JYQ589825:JYQ589826 KIM589825:KIM589826 KSI589825:KSI589826 LCE589825:LCE589826 LMA589825:LMA589826 LVW589825:LVW589826 MFS589825:MFS589826 MPO589825:MPO589826 MZK589825:MZK589826 NJG589825:NJG589826 NTC589825:NTC589826 OCY589825:OCY589826 OMU589825:OMU589826 OWQ589825:OWQ589826 PGM589825:PGM589826 PQI589825:PQI589826 QAE589825:QAE589826 QKA589825:QKA589826 QTW589825:QTW589826 RDS589825:RDS589826 RNO589825:RNO589826 RXK589825:RXK589826 SHG589825:SHG589826 SRC589825:SRC589826 TAY589825:TAY589826 TKU589825:TKU589826 TUQ589825:TUQ589826 UEM589825:UEM589826 UOI589825:UOI589826 UYE589825:UYE589826 VIA589825:VIA589826 VRW589825:VRW589826 WBS589825:WBS589826 WLO589825:WLO589826 WVK589825:WVK589826 C655361:C655362 IY655361:IY655362 SU655361:SU655362 ACQ655361:ACQ655362 AMM655361:AMM655362 AWI655361:AWI655362 BGE655361:BGE655362 BQA655361:BQA655362 BZW655361:BZW655362 CJS655361:CJS655362 CTO655361:CTO655362 DDK655361:DDK655362 DNG655361:DNG655362 DXC655361:DXC655362 EGY655361:EGY655362 EQU655361:EQU655362 FAQ655361:FAQ655362 FKM655361:FKM655362 FUI655361:FUI655362 GEE655361:GEE655362 GOA655361:GOA655362 GXW655361:GXW655362 HHS655361:HHS655362 HRO655361:HRO655362 IBK655361:IBK655362 ILG655361:ILG655362 IVC655361:IVC655362 JEY655361:JEY655362 JOU655361:JOU655362 JYQ655361:JYQ655362 KIM655361:KIM655362 KSI655361:KSI655362 LCE655361:LCE655362 LMA655361:LMA655362 LVW655361:LVW655362 MFS655361:MFS655362 MPO655361:MPO655362 MZK655361:MZK655362 NJG655361:NJG655362 NTC655361:NTC655362 OCY655361:OCY655362 OMU655361:OMU655362 OWQ655361:OWQ655362 PGM655361:PGM655362 PQI655361:PQI655362 QAE655361:QAE655362 QKA655361:QKA655362 QTW655361:QTW655362 RDS655361:RDS655362 RNO655361:RNO655362 RXK655361:RXK655362 SHG655361:SHG655362 SRC655361:SRC655362 TAY655361:TAY655362 TKU655361:TKU655362 TUQ655361:TUQ655362 UEM655361:UEM655362 UOI655361:UOI655362 UYE655361:UYE655362 VIA655361:VIA655362 VRW655361:VRW655362 WBS655361:WBS655362 WLO655361:WLO655362 WVK655361:WVK655362 C720897:C720898 IY720897:IY720898 SU720897:SU720898 ACQ720897:ACQ720898 AMM720897:AMM720898 AWI720897:AWI720898 BGE720897:BGE720898 BQA720897:BQA720898 BZW720897:BZW720898 CJS720897:CJS720898 CTO720897:CTO720898 DDK720897:DDK720898 DNG720897:DNG720898 DXC720897:DXC720898 EGY720897:EGY720898 EQU720897:EQU720898 FAQ720897:FAQ720898 FKM720897:FKM720898 FUI720897:FUI720898 GEE720897:GEE720898 GOA720897:GOA720898 GXW720897:GXW720898 HHS720897:HHS720898 HRO720897:HRO720898 IBK720897:IBK720898 ILG720897:ILG720898 IVC720897:IVC720898 JEY720897:JEY720898 JOU720897:JOU720898 JYQ720897:JYQ720898 KIM720897:KIM720898 KSI720897:KSI720898 LCE720897:LCE720898 LMA720897:LMA720898 LVW720897:LVW720898 MFS720897:MFS720898 MPO720897:MPO720898 MZK720897:MZK720898 NJG720897:NJG720898 NTC720897:NTC720898 OCY720897:OCY720898 OMU720897:OMU720898 OWQ720897:OWQ720898 PGM720897:PGM720898 PQI720897:PQI720898 QAE720897:QAE720898 QKA720897:QKA720898 QTW720897:QTW720898 RDS720897:RDS720898 RNO720897:RNO720898 RXK720897:RXK720898 SHG720897:SHG720898 SRC720897:SRC720898 TAY720897:TAY720898 TKU720897:TKU720898 TUQ720897:TUQ720898 UEM720897:UEM720898 UOI720897:UOI720898 UYE720897:UYE720898 VIA720897:VIA720898 VRW720897:VRW720898 WBS720897:WBS720898 WLO720897:WLO720898 WVK720897:WVK720898 C786433:C786434 IY786433:IY786434 SU786433:SU786434 ACQ786433:ACQ786434 AMM786433:AMM786434 AWI786433:AWI786434 BGE786433:BGE786434 BQA786433:BQA786434 BZW786433:BZW786434 CJS786433:CJS786434 CTO786433:CTO786434 DDK786433:DDK786434 DNG786433:DNG786434 DXC786433:DXC786434 EGY786433:EGY786434 EQU786433:EQU786434 FAQ786433:FAQ786434 FKM786433:FKM786434 FUI786433:FUI786434 GEE786433:GEE786434 GOA786433:GOA786434 GXW786433:GXW786434 HHS786433:HHS786434 HRO786433:HRO786434 IBK786433:IBK786434 ILG786433:ILG786434 IVC786433:IVC786434 JEY786433:JEY786434 JOU786433:JOU786434 JYQ786433:JYQ786434 KIM786433:KIM786434 KSI786433:KSI786434 LCE786433:LCE786434 LMA786433:LMA786434 LVW786433:LVW786434 MFS786433:MFS786434 MPO786433:MPO786434 MZK786433:MZK786434 NJG786433:NJG786434 NTC786433:NTC786434 OCY786433:OCY786434 OMU786433:OMU786434 OWQ786433:OWQ786434 PGM786433:PGM786434 PQI786433:PQI786434 QAE786433:QAE786434 QKA786433:QKA786434 QTW786433:QTW786434 RDS786433:RDS786434 RNO786433:RNO786434 RXK786433:RXK786434 SHG786433:SHG786434 SRC786433:SRC786434 TAY786433:TAY786434 TKU786433:TKU786434 TUQ786433:TUQ786434 UEM786433:UEM786434 UOI786433:UOI786434 UYE786433:UYE786434 VIA786433:VIA786434 VRW786433:VRW786434 WBS786433:WBS786434 WLO786433:WLO786434 WVK786433:WVK786434 C851969:C851970 IY851969:IY851970 SU851969:SU851970 ACQ851969:ACQ851970 AMM851969:AMM851970 AWI851969:AWI851970 BGE851969:BGE851970 BQA851969:BQA851970 BZW851969:BZW851970 CJS851969:CJS851970 CTO851969:CTO851970 DDK851969:DDK851970 DNG851969:DNG851970 DXC851969:DXC851970 EGY851969:EGY851970 EQU851969:EQU851970 FAQ851969:FAQ851970 FKM851969:FKM851970 FUI851969:FUI851970 GEE851969:GEE851970 GOA851969:GOA851970 GXW851969:GXW851970 HHS851969:HHS851970 HRO851969:HRO851970 IBK851969:IBK851970 ILG851969:ILG851970 IVC851969:IVC851970 JEY851969:JEY851970 JOU851969:JOU851970 JYQ851969:JYQ851970 KIM851969:KIM851970 KSI851969:KSI851970 LCE851969:LCE851970 LMA851969:LMA851970 LVW851969:LVW851970 MFS851969:MFS851970 MPO851969:MPO851970 MZK851969:MZK851970 NJG851969:NJG851970 NTC851969:NTC851970 OCY851969:OCY851970 OMU851969:OMU851970 OWQ851969:OWQ851970 PGM851969:PGM851970 PQI851969:PQI851970 QAE851969:QAE851970 QKA851969:QKA851970 QTW851969:QTW851970 RDS851969:RDS851970 RNO851969:RNO851970 RXK851969:RXK851970 SHG851969:SHG851970 SRC851969:SRC851970 TAY851969:TAY851970 TKU851969:TKU851970 TUQ851969:TUQ851970 UEM851969:UEM851970 UOI851969:UOI851970 UYE851969:UYE851970 VIA851969:VIA851970 VRW851969:VRW851970 WBS851969:WBS851970 WLO851969:WLO851970 WVK851969:WVK851970 C917505:C917506 IY917505:IY917506 SU917505:SU917506 ACQ917505:ACQ917506 AMM917505:AMM917506 AWI917505:AWI917506 BGE917505:BGE917506 BQA917505:BQA917506 BZW917505:BZW917506 CJS917505:CJS917506 CTO917505:CTO917506 DDK917505:DDK917506 DNG917505:DNG917506 DXC917505:DXC917506 EGY917505:EGY917506 EQU917505:EQU917506 FAQ917505:FAQ917506 FKM917505:FKM917506 FUI917505:FUI917506 GEE917505:GEE917506 GOA917505:GOA917506 GXW917505:GXW917506 HHS917505:HHS917506 HRO917505:HRO917506 IBK917505:IBK917506 ILG917505:ILG917506 IVC917505:IVC917506 JEY917505:JEY917506 JOU917505:JOU917506 JYQ917505:JYQ917506 KIM917505:KIM917506 KSI917505:KSI917506 LCE917505:LCE917506 LMA917505:LMA917506 LVW917505:LVW917506 MFS917505:MFS917506 MPO917505:MPO917506 MZK917505:MZK917506 NJG917505:NJG917506 NTC917505:NTC917506 OCY917505:OCY917506 OMU917505:OMU917506 OWQ917505:OWQ917506 PGM917505:PGM917506 PQI917505:PQI917506 QAE917505:QAE917506 QKA917505:QKA917506 QTW917505:QTW917506 RDS917505:RDS917506 RNO917505:RNO917506 RXK917505:RXK917506 SHG917505:SHG917506 SRC917505:SRC917506 TAY917505:TAY917506 TKU917505:TKU917506 TUQ917505:TUQ917506 UEM917505:UEM917506 UOI917505:UOI917506 UYE917505:UYE917506 VIA917505:VIA917506 VRW917505:VRW917506 WBS917505:WBS917506 WLO917505:WLO917506 WVK917505:WVK917506 C983041:C983042 IY983041:IY983042 SU983041:SU983042 ACQ983041:ACQ983042 AMM983041:AMM983042 AWI983041:AWI983042 BGE983041:BGE983042 BQA983041:BQA983042 BZW983041:BZW983042 CJS983041:CJS983042 CTO983041:CTO983042 DDK983041:DDK983042 DNG983041:DNG983042 DXC983041:DXC983042 EGY983041:EGY983042 EQU983041:EQU983042 FAQ983041:FAQ983042 FKM983041:FKM983042 FUI983041:FUI983042 GEE983041:GEE983042 GOA983041:GOA983042 GXW983041:GXW983042 HHS983041:HHS983042 HRO983041:HRO983042 IBK983041:IBK983042 ILG983041:ILG983042 IVC983041:IVC983042 JEY983041:JEY983042 JOU983041:JOU983042 JYQ983041:JYQ983042 KIM983041:KIM983042 KSI983041:KSI983042 LCE983041:LCE983042 LMA983041:LMA983042 LVW983041:LVW983042 MFS983041:MFS983042 MPO983041:MPO983042 MZK983041:MZK983042 NJG983041:NJG983042 NTC983041:NTC983042 OCY983041:OCY983042 OMU983041:OMU983042 OWQ983041:OWQ983042 PGM983041:PGM983042 PQI983041:PQI983042 QAE983041:QAE983042 QKA983041:QKA983042 QTW983041:QTW983042 RDS983041:RDS983042 RNO983041:RNO983042 RXK983041:RXK983042 SHG983041:SHG983042 SRC983041:SRC983042 TAY983041:TAY983042 TKU983041:TKU983042 TUQ983041:TUQ983042 UEM983041:UEM983042 UOI983041:UOI983042 UYE983041:UYE983042 VIA983041:VIA983042 VRW983041:VRW983042 WBS983041:WBS983042 WLO983041:WLO983042 WVK983041:WVK983042" xr:uid="{00000000-0002-0000-0200-000002000000}">
      <formula1>3</formula1>
      <formula2>30</formula2>
    </dataValidation>
    <dataValidation type="textLength" allowBlank="1" showErrorMessage="1" errorTitle="Name" error="Die eingegebene Adresse ist zu kurz (weniger als 3 Buchstaben) oder zu lang (mehr als 40 Buchstaben)" sqref="C8" xr:uid="{00000000-0002-0000-0200-000003000000}">
      <formula1>0</formula1>
      <formula2>40</formula2>
    </dataValidation>
  </dataValidation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6"/>
  <dimension ref="A1:H33"/>
  <sheetViews>
    <sheetView showGridLines="0" showRowColHeaders="0" zoomScaleNormal="100" workbookViewId="0"/>
  </sheetViews>
  <sheetFormatPr baseColWidth="10" defaultColWidth="11" defaultRowHeight="12.75" x14ac:dyDescent="0.35"/>
  <cols>
    <col min="1" max="1" width="5.375" style="134" customWidth="1"/>
    <col min="2" max="2" width="84.5" style="135" customWidth="1"/>
    <col min="3" max="3" width="57.6875" style="135" customWidth="1"/>
    <col min="4" max="4" width="7.1875" style="134" customWidth="1"/>
    <col min="5" max="5" width="1.6875" style="134" customWidth="1"/>
    <col min="6" max="6" width="48.6875" style="134" customWidth="1"/>
    <col min="7" max="7" width="18.1875" style="134" customWidth="1"/>
    <col min="8" max="8" width="11" style="150" customWidth="1"/>
    <col min="9" max="256" width="11" style="134"/>
    <col min="257" max="257" width="5.375" style="134" customWidth="1"/>
    <col min="258" max="258" width="25.5" style="134" customWidth="1"/>
    <col min="259" max="259" width="48.6875" style="134" customWidth="1"/>
    <col min="260" max="261" width="11" style="134" customWidth="1"/>
    <col min="262" max="262" width="48.6875" style="134" customWidth="1"/>
    <col min="263" max="263" width="11" style="134" customWidth="1"/>
    <col min="264" max="512" width="11" style="134"/>
    <col min="513" max="513" width="5.375" style="134" customWidth="1"/>
    <col min="514" max="514" width="25.5" style="134" customWidth="1"/>
    <col min="515" max="515" width="48.6875" style="134" customWidth="1"/>
    <col min="516" max="517" width="11" style="134" customWidth="1"/>
    <col min="518" max="518" width="48.6875" style="134" customWidth="1"/>
    <col min="519" max="519" width="11" style="134" customWidth="1"/>
    <col min="520" max="768" width="11" style="134"/>
    <col min="769" max="769" width="5.375" style="134" customWidth="1"/>
    <col min="770" max="770" width="25.5" style="134" customWidth="1"/>
    <col min="771" max="771" width="48.6875" style="134" customWidth="1"/>
    <col min="772" max="773" width="11" style="134" customWidth="1"/>
    <col min="774" max="774" width="48.6875" style="134" customWidth="1"/>
    <col min="775" max="775" width="11" style="134" customWidth="1"/>
    <col min="776" max="1024" width="11" style="134"/>
    <col min="1025" max="1025" width="5.375" style="134" customWidth="1"/>
    <col min="1026" max="1026" width="25.5" style="134" customWidth="1"/>
    <col min="1027" max="1027" width="48.6875" style="134" customWidth="1"/>
    <col min="1028" max="1029" width="11" style="134" customWidth="1"/>
    <col min="1030" max="1030" width="48.6875" style="134" customWidth="1"/>
    <col min="1031" max="1031" width="11" style="134" customWidth="1"/>
    <col min="1032" max="1280" width="11" style="134"/>
    <col min="1281" max="1281" width="5.375" style="134" customWidth="1"/>
    <col min="1282" max="1282" width="25.5" style="134" customWidth="1"/>
    <col min="1283" max="1283" width="48.6875" style="134" customWidth="1"/>
    <col min="1284" max="1285" width="11" style="134" customWidth="1"/>
    <col min="1286" max="1286" width="48.6875" style="134" customWidth="1"/>
    <col min="1287" max="1287" width="11" style="134" customWidth="1"/>
    <col min="1288" max="1536" width="11" style="134"/>
    <col min="1537" max="1537" width="5.375" style="134" customWidth="1"/>
    <col min="1538" max="1538" width="25.5" style="134" customWidth="1"/>
    <col min="1539" max="1539" width="48.6875" style="134" customWidth="1"/>
    <col min="1540" max="1541" width="11" style="134" customWidth="1"/>
    <col min="1542" max="1542" width="48.6875" style="134" customWidth="1"/>
    <col min="1543" max="1543" width="11" style="134" customWidth="1"/>
    <col min="1544" max="1792" width="11" style="134"/>
    <col min="1793" max="1793" width="5.375" style="134" customWidth="1"/>
    <col min="1794" max="1794" width="25.5" style="134" customWidth="1"/>
    <col min="1795" max="1795" width="48.6875" style="134" customWidth="1"/>
    <col min="1796" max="1797" width="11" style="134" customWidth="1"/>
    <col min="1798" max="1798" width="48.6875" style="134" customWidth="1"/>
    <col min="1799" max="1799" width="11" style="134" customWidth="1"/>
    <col min="1800" max="2048" width="11" style="134"/>
    <col min="2049" max="2049" width="5.375" style="134" customWidth="1"/>
    <col min="2050" max="2050" width="25.5" style="134" customWidth="1"/>
    <col min="2051" max="2051" width="48.6875" style="134" customWidth="1"/>
    <col min="2052" max="2053" width="11" style="134" customWidth="1"/>
    <col min="2054" max="2054" width="48.6875" style="134" customWidth="1"/>
    <col min="2055" max="2055" width="11" style="134" customWidth="1"/>
    <col min="2056" max="2304" width="11" style="134"/>
    <col min="2305" max="2305" width="5.375" style="134" customWidth="1"/>
    <col min="2306" max="2306" width="25.5" style="134" customWidth="1"/>
    <col min="2307" max="2307" width="48.6875" style="134" customWidth="1"/>
    <col min="2308" max="2309" width="11" style="134" customWidth="1"/>
    <col min="2310" max="2310" width="48.6875" style="134" customWidth="1"/>
    <col min="2311" max="2311" width="11" style="134" customWidth="1"/>
    <col min="2312" max="2560" width="11" style="134"/>
    <col min="2561" max="2561" width="5.375" style="134" customWidth="1"/>
    <col min="2562" max="2562" width="25.5" style="134" customWidth="1"/>
    <col min="2563" max="2563" width="48.6875" style="134" customWidth="1"/>
    <col min="2564" max="2565" width="11" style="134" customWidth="1"/>
    <col min="2566" max="2566" width="48.6875" style="134" customWidth="1"/>
    <col min="2567" max="2567" width="11" style="134" customWidth="1"/>
    <col min="2568" max="2816" width="11" style="134"/>
    <col min="2817" max="2817" width="5.375" style="134" customWidth="1"/>
    <col min="2818" max="2818" width="25.5" style="134" customWidth="1"/>
    <col min="2819" max="2819" width="48.6875" style="134" customWidth="1"/>
    <col min="2820" max="2821" width="11" style="134" customWidth="1"/>
    <col min="2822" max="2822" width="48.6875" style="134" customWidth="1"/>
    <col min="2823" max="2823" width="11" style="134" customWidth="1"/>
    <col min="2824" max="3072" width="11" style="134"/>
    <col min="3073" max="3073" width="5.375" style="134" customWidth="1"/>
    <col min="3074" max="3074" width="25.5" style="134" customWidth="1"/>
    <col min="3075" max="3075" width="48.6875" style="134" customWidth="1"/>
    <col min="3076" max="3077" width="11" style="134" customWidth="1"/>
    <col min="3078" max="3078" width="48.6875" style="134" customWidth="1"/>
    <col min="3079" max="3079" width="11" style="134" customWidth="1"/>
    <col min="3080" max="3328" width="11" style="134"/>
    <col min="3329" max="3329" width="5.375" style="134" customWidth="1"/>
    <col min="3330" max="3330" width="25.5" style="134" customWidth="1"/>
    <col min="3331" max="3331" width="48.6875" style="134" customWidth="1"/>
    <col min="3332" max="3333" width="11" style="134" customWidth="1"/>
    <col min="3334" max="3334" width="48.6875" style="134" customWidth="1"/>
    <col min="3335" max="3335" width="11" style="134" customWidth="1"/>
    <col min="3336" max="3584" width="11" style="134"/>
    <col min="3585" max="3585" width="5.375" style="134" customWidth="1"/>
    <col min="3586" max="3586" width="25.5" style="134" customWidth="1"/>
    <col min="3587" max="3587" width="48.6875" style="134" customWidth="1"/>
    <col min="3588" max="3589" width="11" style="134" customWidth="1"/>
    <col min="3590" max="3590" width="48.6875" style="134" customWidth="1"/>
    <col min="3591" max="3591" width="11" style="134" customWidth="1"/>
    <col min="3592" max="3840" width="11" style="134"/>
    <col min="3841" max="3841" width="5.375" style="134" customWidth="1"/>
    <col min="3842" max="3842" width="25.5" style="134" customWidth="1"/>
    <col min="3843" max="3843" width="48.6875" style="134" customWidth="1"/>
    <col min="3844" max="3845" width="11" style="134" customWidth="1"/>
    <col min="3846" max="3846" width="48.6875" style="134" customWidth="1"/>
    <col min="3847" max="3847" width="11" style="134" customWidth="1"/>
    <col min="3848" max="4096" width="11" style="134"/>
    <col min="4097" max="4097" width="5.375" style="134" customWidth="1"/>
    <col min="4098" max="4098" width="25.5" style="134" customWidth="1"/>
    <col min="4099" max="4099" width="48.6875" style="134" customWidth="1"/>
    <col min="4100" max="4101" width="11" style="134" customWidth="1"/>
    <col min="4102" max="4102" width="48.6875" style="134" customWidth="1"/>
    <col min="4103" max="4103" width="11" style="134" customWidth="1"/>
    <col min="4104" max="4352" width="11" style="134"/>
    <col min="4353" max="4353" width="5.375" style="134" customWidth="1"/>
    <col min="4354" max="4354" width="25.5" style="134" customWidth="1"/>
    <col min="4355" max="4355" width="48.6875" style="134" customWidth="1"/>
    <col min="4356" max="4357" width="11" style="134" customWidth="1"/>
    <col min="4358" max="4358" width="48.6875" style="134" customWidth="1"/>
    <col min="4359" max="4359" width="11" style="134" customWidth="1"/>
    <col min="4360" max="4608" width="11" style="134"/>
    <col min="4609" max="4609" width="5.375" style="134" customWidth="1"/>
    <col min="4610" max="4610" width="25.5" style="134" customWidth="1"/>
    <col min="4611" max="4611" width="48.6875" style="134" customWidth="1"/>
    <col min="4612" max="4613" width="11" style="134" customWidth="1"/>
    <col min="4614" max="4614" width="48.6875" style="134" customWidth="1"/>
    <col min="4615" max="4615" width="11" style="134" customWidth="1"/>
    <col min="4616" max="4864" width="11" style="134"/>
    <col min="4865" max="4865" width="5.375" style="134" customWidth="1"/>
    <col min="4866" max="4866" width="25.5" style="134" customWidth="1"/>
    <col min="4867" max="4867" width="48.6875" style="134" customWidth="1"/>
    <col min="4868" max="4869" width="11" style="134" customWidth="1"/>
    <col min="4870" max="4870" width="48.6875" style="134" customWidth="1"/>
    <col min="4871" max="4871" width="11" style="134" customWidth="1"/>
    <col min="4872" max="5120" width="11" style="134"/>
    <col min="5121" max="5121" width="5.375" style="134" customWidth="1"/>
    <col min="5122" max="5122" width="25.5" style="134" customWidth="1"/>
    <col min="5123" max="5123" width="48.6875" style="134" customWidth="1"/>
    <col min="5124" max="5125" width="11" style="134" customWidth="1"/>
    <col min="5126" max="5126" width="48.6875" style="134" customWidth="1"/>
    <col min="5127" max="5127" width="11" style="134" customWidth="1"/>
    <col min="5128" max="5376" width="11" style="134"/>
    <col min="5377" max="5377" width="5.375" style="134" customWidth="1"/>
    <col min="5378" max="5378" width="25.5" style="134" customWidth="1"/>
    <col min="5379" max="5379" width="48.6875" style="134" customWidth="1"/>
    <col min="5380" max="5381" width="11" style="134" customWidth="1"/>
    <col min="5382" max="5382" width="48.6875" style="134" customWidth="1"/>
    <col min="5383" max="5383" width="11" style="134" customWidth="1"/>
    <col min="5384" max="5632" width="11" style="134"/>
    <col min="5633" max="5633" width="5.375" style="134" customWidth="1"/>
    <col min="5634" max="5634" width="25.5" style="134" customWidth="1"/>
    <col min="5635" max="5635" width="48.6875" style="134" customWidth="1"/>
    <col min="5636" max="5637" width="11" style="134" customWidth="1"/>
    <col min="5638" max="5638" width="48.6875" style="134" customWidth="1"/>
    <col min="5639" max="5639" width="11" style="134" customWidth="1"/>
    <col min="5640" max="5888" width="11" style="134"/>
    <col min="5889" max="5889" width="5.375" style="134" customWidth="1"/>
    <col min="5890" max="5890" width="25.5" style="134" customWidth="1"/>
    <col min="5891" max="5891" width="48.6875" style="134" customWidth="1"/>
    <col min="5892" max="5893" width="11" style="134" customWidth="1"/>
    <col min="5894" max="5894" width="48.6875" style="134" customWidth="1"/>
    <col min="5895" max="5895" width="11" style="134" customWidth="1"/>
    <col min="5896" max="6144" width="11" style="134"/>
    <col min="6145" max="6145" width="5.375" style="134" customWidth="1"/>
    <col min="6146" max="6146" width="25.5" style="134" customWidth="1"/>
    <col min="6147" max="6147" width="48.6875" style="134" customWidth="1"/>
    <col min="6148" max="6149" width="11" style="134" customWidth="1"/>
    <col min="6150" max="6150" width="48.6875" style="134" customWidth="1"/>
    <col min="6151" max="6151" width="11" style="134" customWidth="1"/>
    <col min="6152" max="6400" width="11" style="134"/>
    <col min="6401" max="6401" width="5.375" style="134" customWidth="1"/>
    <col min="6402" max="6402" width="25.5" style="134" customWidth="1"/>
    <col min="6403" max="6403" width="48.6875" style="134" customWidth="1"/>
    <col min="6404" max="6405" width="11" style="134" customWidth="1"/>
    <col min="6406" max="6406" width="48.6875" style="134" customWidth="1"/>
    <col min="6407" max="6407" width="11" style="134" customWidth="1"/>
    <col min="6408" max="6656" width="11" style="134"/>
    <col min="6657" max="6657" width="5.375" style="134" customWidth="1"/>
    <col min="6658" max="6658" width="25.5" style="134" customWidth="1"/>
    <col min="6659" max="6659" width="48.6875" style="134" customWidth="1"/>
    <col min="6660" max="6661" width="11" style="134" customWidth="1"/>
    <col min="6662" max="6662" width="48.6875" style="134" customWidth="1"/>
    <col min="6663" max="6663" width="11" style="134" customWidth="1"/>
    <col min="6664" max="6912" width="11" style="134"/>
    <col min="6913" max="6913" width="5.375" style="134" customWidth="1"/>
    <col min="6914" max="6914" width="25.5" style="134" customWidth="1"/>
    <col min="6915" max="6915" width="48.6875" style="134" customWidth="1"/>
    <col min="6916" max="6917" width="11" style="134" customWidth="1"/>
    <col min="6918" max="6918" width="48.6875" style="134" customWidth="1"/>
    <col min="6919" max="6919" width="11" style="134" customWidth="1"/>
    <col min="6920" max="7168" width="11" style="134"/>
    <col min="7169" max="7169" width="5.375" style="134" customWidth="1"/>
    <col min="7170" max="7170" width="25.5" style="134" customWidth="1"/>
    <col min="7171" max="7171" width="48.6875" style="134" customWidth="1"/>
    <col min="7172" max="7173" width="11" style="134" customWidth="1"/>
    <col min="7174" max="7174" width="48.6875" style="134" customWidth="1"/>
    <col min="7175" max="7175" width="11" style="134" customWidth="1"/>
    <col min="7176" max="7424" width="11" style="134"/>
    <col min="7425" max="7425" width="5.375" style="134" customWidth="1"/>
    <col min="7426" max="7426" width="25.5" style="134" customWidth="1"/>
    <col min="7427" max="7427" width="48.6875" style="134" customWidth="1"/>
    <col min="7428" max="7429" width="11" style="134" customWidth="1"/>
    <col min="7430" max="7430" width="48.6875" style="134" customWidth="1"/>
    <col min="7431" max="7431" width="11" style="134" customWidth="1"/>
    <col min="7432" max="7680" width="11" style="134"/>
    <col min="7681" max="7681" width="5.375" style="134" customWidth="1"/>
    <col min="7682" max="7682" width="25.5" style="134" customWidth="1"/>
    <col min="7683" max="7683" width="48.6875" style="134" customWidth="1"/>
    <col min="7684" max="7685" width="11" style="134" customWidth="1"/>
    <col min="7686" max="7686" width="48.6875" style="134" customWidth="1"/>
    <col min="7687" max="7687" width="11" style="134" customWidth="1"/>
    <col min="7688" max="7936" width="11" style="134"/>
    <col min="7937" max="7937" width="5.375" style="134" customWidth="1"/>
    <col min="7938" max="7938" width="25.5" style="134" customWidth="1"/>
    <col min="7939" max="7939" width="48.6875" style="134" customWidth="1"/>
    <col min="7940" max="7941" width="11" style="134" customWidth="1"/>
    <col min="7942" max="7942" width="48.6875" style="134" customWidth="1"/>
    <col min="7943" max="7943" width="11" style="134" customWidth="1"/>
    <col min="7944" max="8192" width="11" style="134"/>
    <col min="8193" max="8193" width="5.375" style="134" customWidth="1"/>
    <col min="8194" max="8194" width="25.5" style="134" customWidth="1"/>
    <col min="8195" max="8195" width="48.6875" style="134" customWidth="1"/>
    <col min="8196" max="8197" width="11" style="134" customWidth="1"/>
    <col min="8198" max="8198" width="48.6875" style="134" customWidth="1"/>
    <col min="8199" max="8199" width="11" style="134" customWidth="1"/>
    <col min="8200" max="8448" width="11" style="134"/>
    <col min="8449" max="8449" width="5.375" style="134" customWidth="1"/>
    <col min="8450" max="8450" width="25.5" style="134" customWidth="1"/>
    <col min="8451" max="8451" width="48.6875" style="134" customWidth="1"/>
    <col min="8452" max="8453" width="11" style="134" customWidth="1"/>
    <col min="8454" max="8454" width="48.6875" style="134" customWidth="1"/>
    <col min="8455" max="8455" width="11" style="134" customWidth="1"/>
    <col min="8456" max="8704" width="11" style="134"/>
    <col min="8705" max="8705" width="5.375" style="134" customWidth="1"/>
    <col min="8706" max="8706" width="25.5" style="134" customWidth="1"/>
    <col min="8707" max="8707" width="48.6875" style="134" customWidth="1"/>
    <col min="8708" max="8709" width="11" style="134" customWidth="1"/>
    <col min="8710" max="8710" width="48.6875" style="134" customWidth="1"/>
    <col min="8711" max="8711" width="11" style="134" customWidth="1"/>
    <col min="8712" max="8960" width="11" style="134"/>
    <col min="8961" max="8961" width="5.375" style="134" customWidth="1"/>
    <col min="8962" max="8962" width="25.5" style="134" customWidth="1"/>
    <col min="8963" max="8963" width="48.6875" style="134" customWidth="1"/>
    <col min="8964" max="8965" width="11" style="134" customWidth="1"/>
    <col min="8966" max="8966" width="48.6875" style="134" customWidth="1"/>
    <col min="8967" max="8967" width="11" style="134" customWidth="1"/>
    <col min="8968" max="9216" width="11" style="134"/>
    <col min="9217" max="9217" width="5.375" style="134" customWidth="1"/>
    <col min="9218" max="9218" width="25.5" style="134" customWidth="1"/>
    <col min="9219" max="9219" width="48.6875" style="134" customWidth="1"/>
    <col min="9220" max="9221" width="11" style="134" customWidth="1"/>
    <col min="9222" max="9222" width="48.6875" style="134" customWidth="1"/>
    <col min="9223" max="9223" width="11" style="134" customWidth="1"/>
    <col min="9224" max="9472" width="11" style="134"/>
    <col min="9473" max="9473" width="5.375" style="134" customWidth="1"/>
    <col min="9474" max="9474" width="25.5" style="134" customWidth="1"/>
    <col min="9475" max="9475" width="48.6875" style="134" customWidth="1"/>
    <col min="9476" max="9477" width="11" style="134" customWidth="1"/>
    <col min="9478" max="9478" width="48.6875" style="134" customWidth="1"/>
    <col min="9479" max="9479" width="11" style="134" customWidth="1"/>
    <col min="9480" max="9728" width="11" style="134"/>
    <col min="9729" max="9729" width="5.375" style="134" customWidth="1"/>
    <col min="9730" max="9730" width="25.5" style="134" customWidth="1"/>
    <col min="9731" max="9731" width="48.6875" style="134" customWidth="1"/>
    <col min="9732" max="9733" width="11" style="134" customWidth="1"/>
    <col min="9734" max="9734" width="48.6875" style="134" customWidth="1"/>
    <col min="9735" max="9735" width="11" style="134" customWidth="1"/>
    <col min="9736" max="9984" width="11" style="134"/>
    <col min="9985" max="9985" width="5.375" style="134" customWidth="1"/>
    <col min="9986" max="9986" width="25.5" style="134" customWidth="1"/>
    <col min="9987" max="9987" width="48.6875" style="134" customWidth="1"/>
    <col min="9988" max="9989" width="11" style="134" customWidth="1"/>
    <col min="9990" max="9990" width="48.6875" style="134" customWidth="1"/>
    <col min="9991" max="9991" width="11" style="134" customWidth="1"/>
    <col min="9992" max="10240" width="11" style="134"/>
    <col min="10241" max="10241" width="5.375" style="134" customWidth="1"/>
    <col min="10242" max="10242" width="25.5" style="134" customWidth="1"/>
    <col min="10243" max="10243" width="48.6875" style="134" customWidth="1"/>
    <col min="10244" max="10245" width="11" style="134" customWidth="1"/>
    <col min="10246" max="10246" width="48.6875" style="134" customWidth="1"/>
    <col min="10247" max="10247" width="11" style="134" customWidth="1"/>
    <col min="10248" max="10496" width="11" style="134"/>
    <col min="10497" max="10497" width="5.375" style="134" customWidth="1"/>
    <col min="10498" max="10498" width="25.5" style="134" customWidth="1"/>
    <col min="10499" max="10499" width="48.6875" style="134" customWidth="1"/>
    <col min="10500" max="10501" width="11" style="134" customWidth="1"/>
    <col min="10502" max="10502" width="48.6875" style="134" customWidth="1"/>
    <col min="10503" max="10503" width="11" style="134" customWidth="1"/>
    <col min="10504" max="10752" width="11" style="134"/>
    <col min="10753" max="10753" width="5.375" style="134" customWidth="1"/>
    <col min="10754" max="10754" width="25.5" style="134" customWidth="1"/>
    <col min="10755" max="10755" width="48.6875" style="134" customWidth="1"/>
    <col min="10756" max="10757" width="11" style="134" customWidth="1"/>
    <col min="10758" max="10758" width="48.6875" style="134" customWidth="1"/>
    <col min="10759" max="10759" width="11" style="134" customWidth="1"/>
    <col min="10760" max="11008" width="11" style="134"/>
    <col min="11009" max="11009" width="5.375" style="134" customWidth="1"/>
    <col min="11010" max="11010" width="25.5" style="134" customWidth="1"/>
    <col min="11011" max="11011" width="48.6875" style="134" customWidth="1"/>
    <col min="11012" max="11013" width="11" style="134" customWidth="1"/>
    <col min="11014" max="11014" width="48.6875" style="134" customWidth="1"/>
    <col min="11015" max="11015" width="11" style="134" customWidth="1"/>
    <col min="11016" max="11264" width="11" style="134"/>
    <col min="11265" max="11265" width="5.375" style="134" customWidth="1"/>
    <col min="11266" max="11266" width="25.5" style="134" customWidth="1"/>
    <col min="11267" max="11267" width="48.6875" style="134" customWidth="1"/>
    <col min="11268" max="11269" width="11" style="134" customWidth="1"/>
    <col min="11270" max="11270" width="48.6875" style="134" customWidth="1"/>
    <col min="11271" max="11271" width="11" style="134" customWidth="1"/>
    <col min="11272" max="11520" width="11" style="134"/>
    <col min="11521" max="11521" width="5.375" style="134" customWidth="1"/>
    <col min="11522" max="11522" width="25.5" style="134" customWidth="1"/>
    <col min="11523" max="11523" width="48.6875" style="134" customWidth="1"/>
    <col min="11524" max="11525" width="11" style="134" customWidth="1"/>
    <col min="11526" max="11526" width="48.6875" style="134" customWidth="1"/>
    <col min="11527" max="11527" width="11" style="134" customWidth="1"/>
    <col min="11528" max="11776" width="11" style="134"/>
    <col min="11777" max="11777" width="5.375" style="134" customWidth="1"/>
    <col min="11778" max="11778" width="25.5" style="134" customWidth="1"/>
    <col min="11779" max="11779" width="48.6875" style="134" customWidth="1"/>
    <col min="11780" max="11781" width="11" style="134" customWidth="1"/>
    <col min="11782" max="11782" width="48.6875" style="134" customWidth="1"/>
    <col min="11783" max="11783" width="11" style="134" customWidth="1"/>
    <col min="11784" max="12032" width="11" style="134"/>
    <col min="12033" max="12033" width="5.375" style="134" customWidth="1"/>
    <col min="12034" max="12034" width="25.5" style="134" customWidth="1"/>
    <col min="12035" max="12035" width="48.6875" style="134" customWidth="1"/>
    <col min="12036" max="12037" width="11" style="134" customWidth="1"/>
    <col min="12038" max="12038" width="48.6875" style="134" customWidth="1"/>
    <col min="12039" max="12039" width="11" style="134" customWidth="1"/>
    <col min="12040" max="12288" width="11" style="134"/>
    <col min="12289" max="12289" width="5.375" style="134" customWidth="1"/>
    <col min="12290" max="12290" width="25.5" style="134" customWidth="1"/>
    <col min="12291" max="12291" width="48.6875" style="134" customWidth="1"/>
    <col min="12292" max="12293" width="11" style="134" customWidth="1"/>
    <col min="12294" max="12294" width="48.6875" style="134" customWidth="1"/>
    <col min="12295" max="12295" width="11" style="134" customWidth="1"/>
    <col min="12296" max="12544" width="11" style="134"/>
    <col min="12545" max="12545" width="5.375" style="134" customWidth="1"/>
    <col min="12546" max="12546" width="25.5" style="134" customWidth="1"/>
    <col min="12547" max="12547" width="48.6875" style="134" customWidth="1"/>
    <col min="12548" max="12549" width="11" style="134" customWidth="1"/>
    <col min="12550" max="12550" width="48.6875" style="134" customWidth="1"/>
    <col min="12551" max="12551" width="11" style="134" customWidth="1"/>
    <col min="12552" max="12800" width="11" style="134"/>
    <col min="12801" max="12801" width="5.375" style="134" customWidth="1"/>
    <col min="12802" max="12802" width="25.5" style="134" customWidth="1"/>
    <col min="12803" max="12803" width="48.6875" style="134" customWidth="1"/>
    <col min="12804" max="12805" width="11" style="134" customWidth="1"/>
    <col min="12806" max="12806" width="48.6875" style="134" customWidth="1"/>
    <col min="12807" max="12807" width="11" style="134" customWidth="1"/>
    <col min="12808" max="13056" width="11" style="134"/>
    <col min="13057" max="13057" width="5.375" style="134" customWidth="1"/>
    <col min="13058" max="13058" width="25.5" style="134" customWidth="1"/>
    <col min="13059" max="13059" width="48.6875" style="134" customWidth="1"/>
    <col min="13060" max="13061" width="11" style="134" customWidth="1"/>
    <col min="13062" max="13062" width="48.6875" style="134" customWidth="1"/>
    <col min="13063" max="13063" width="11" style="134" customWidth="1"/>
    <col min="13064" max="13312" width="11" style="134"/>
    <col min="13313" max="13313" width="5.375" style="134" customWidth="1"/>
    <col min="13314" max="13314" width="25.5" style="134" customWidth="1"/>
    <col min="13315" max="13315" width="48.6875" style="134" customWidth="1"/>
    <col min="13316" max="13317" width="11" style="134" customWidth="1"/>
    <col min="13318" max="13318" width="48.6875" style="134" customWidth="1"/>
    <col min="13319" max="13319" width="11" style="134" customWidth="1"/>
    <col min="13320" max="13568" width="11" style="134"/>
    <col min="13569" max="13569" width="5.375" style="134" customWidth="1"/>
    <col min="13570" max="13570" width="25.5" style="134" customWidth="1"/>
    <col min="13571" max="13571" width="48.6875" style="134" customWidth="1"/>
    <col min="13572" max="13573" width="11" style="134" customWidth="1"/>
    <col min="13574" max="13574" width="48.6875" style="134" customWidth="1"/>
    <col min="13575" max="13575" width="11" style="134" customWidth="1"/>
    <col min="13576" max="13824" width="11" style="134"/>
    <col min="13825" max="13825" width="5.375" style="134" customWidth="1"/>
    <col min="13826" max="13826" width="25.5" style="134" customWidth="1"/>
    <col min="13827" max="13827" width="48.6875" style="134" customWidth="1"/>
    <col min="13828" max="13829" width="11" style="134" customWidth="1"/>
    <col min="13830" max="13830" width="48.6875" style="134" customWidth="1"/>
    <col min="13831" max="13831" width="11" style="134" customWidth="1"/>
    <col min="13832" max="14080" width="11" style="134"/>
    <col min="14081" max="14081" width="5.375" style="134" customWidth="1"/>
    <col min="14082" max="14082" width="25.5" style="134" customWidth="1"/>
    <col min="14083" max="14083" width="48.6875" style="134" customWidth="1"/>
    <col min="14084" max="14085" width="11" style="134" customWidth="1"/>
    <col min="14086" max="14086" width="48.6875" style="134" customWidth="1"/>
    <col min="14087" max="14087" width="11" style="134" customWidth="1"/>
    <col min="14088" max="14336" width="11" style="134"/>
    <col min="14337" max="14337" width="5.375" style="134" customWidth="1"/>
    <col min="14338" max="14338" width="25.5" style="134" customWidth="1"/>
    <col min="14339" max="14339" width="48.6875" style="134" customWidth="1"/>
    <col min="14340" max="14341" width="11" style="134" customWidth="1"/>
    <col min="14342" max="14342" width="48.6875" style="134" customWidth="1"/>
    <col min="14343" max="14343" width="11" style="134" customWidth="1"/>
    <col min="14344" max="14592" width="11" style="134"/>
    <col min="14593" max="14593" width="5.375" style="134" customWidth="1"/>
    <col min="14594" max="14594" width="25.5" style="134" customWidth="1"/>
    <col min="14595" max="14595" width="48.6875" style="134" customWidth="1"/>
    <col min="14596" max="14597" width="11" style="134" customWidth="1"/>
    <col min="14598" max="14598" width="48.6875" style="134" customWidth="1"/>
    <col min="14599" max="14599" width="11" style="134" customWidth="1"/>
    <col min="14600" max="14848" width="11" style="134"/>
    <col min="14849" max="14849" width="5.375" style="134" customWidth="1"/>
    <col min="14850" max="14850" width="25.5" style="134" customWidth="1"/>
    <col min="14851" max="14851" width="48.6875" style="134" customWidth="1"/>
    <col min="14852" max="14853" width="11" style="134" customWidth="1"/>
    <col min="14854" max="14854" width="48.6875" style="134" customWidth="1"/>
    <col min="14855" max="14855" width="11" style="134" customWidth="1"/>
    <col min="14856" max="15104" width="11" style="134"/>
    <col min="15105" max="15105" width="5.375" style="134" customWidth="1"/>
    <col min="15106" max="15106" width="25.5" style="134" customWidth="1"/>
    <col min="15107" max="15107" width="48.6875" style="134" customWidth="1"/>
    <col min="15108" max="15109" width="11" style="134" customWidth="1"/>
    <col min="15110" max="15110" width="48.6875" style="134" customWidth="1"/>
    <col min="15111" max="15111" width="11" style="134" customWidth="1"/>
    <col min="15112" max="15360" width="11" style="134"/>
    <col min="15361" max="15361" width="5.375" style="134" customWidth="1"/>
    <col min="15362" max="15362" width="25.5" style="134" customWidth="1"/>
    <col min="15363" max="15363" width="48.6875" style="134" customWidth="1"/>
    <col min="15364" max="15365" width="11" style="134" customWidth="1"/>
    <col min="15366" max="15366" width="48.6875" style="134" customWidth="1"/>
    <col min="15367" max="15367" width="11" style="134" customWidth="1"/>
    <col min="15368" max="15616" width="11" style="134"/>
    <col min="15617" max="15617" width="5.375" style="134" customWidth="1"/>
    <col min="15618" max="15618" width="25.5" style="134" customWidth="1"/>
    <col min="15619" max="15619" width="48.6875" style="134" customWidth="1"/>
    <col min="15620" max="15621" width="11" style="134" customWidth="1"/>
    <col min="15622" max="15622" width="48.6875" style="134" customWidth="1"/>
    <col min="15623" max="15623" width="11" style="134" customWidth="1"/>
    <col min="15624" max="15872" width="11" style="134"/>
    <col min="15873" max="15873" width="5.375" style="134" customWidth="1"/>
    <col min="15874" max="15874" width="25.5" style="134" customWidth="1"/>
    <col min="15875" max="15875" width="48.6875" style="134" customWidth="1"/>
    <col min="15876" max="15877" width="11" style="134" customWidth="1"/>
    <col min="15878" max="15878" width="48.6875" style="134" customWidth="1"/>
    <col min="15879" max="15879" width="11" style="134" customWidth="1"/>
    <col min="15880" max="16128" width="11" style="134"/>
    <col min="16129" max="16129" width="5.375" style="134" customWidth="1"/>
    <col min="16130" max="16130" width="25.5" style="134" customWidth="1"/>
    <col min="16131" max="16131" width="48.6875" style="134" customWidth="1"/>
    <col min="16132" max="16133" width="11" style="134" customWidth="1"/>
    <col min="16134" max="16134" width="48.6875" style="134" customWidth="1"/>
    <col min="16135" max="16135" width="11" style="134" customWidth="1"/>
    <col min="16136" max="16384" width="11" style="134"/>
  </cols>
  <sheetData>
    <row r="1" spans="1:6" ht="25.5" customHeight="1" x14ac:dyDescent="0.35">
      <c r="A1" s="147"/>
    </row>
    <row r="2" spans="1:6" ht="23.25" x14ac:dyDescent="0.7">
      <c r="A2" s="147"/>
      <c r="B2" s="449" t="s">
        <v>1214</v>
      </c>
      <c r="C2" s="449"/>
    </row>
    <row r="3" spans="1:6" x14ac:dyDescent="0.35">
      <c r="A3" s="147"/>
    </row>
    <row r="4" spans="1:6" ht="28.5" customHeight="1" x14ac:dyDescent="0.35">
      <c r="A4" s="147"/>
      <c r="B4" s="148" t="s">
        <v>436</v>
      </c>
    </row>
    <row r="5" spans="1:6" ht="49.5" customHeight="1" x14ac:dyDescent="0.35">
      <c r="A5" s="147"/>
      <c r="B5" s="221" t="s">
        <v>456</v>
      </c>
      <c r="F5" s="456"/>
    </row>
    <row r="6" spans="1:6" ht="34.5" customHeight="1" x14ac:dyDescent="0.35">
      <c r="A6" s="147"/>
      <c r="B6" s="221" t="s">
        <v>457</v>
      </c>
      <c r="C6" s="220"/>
      <c r="F6" s="456"/>
    </row>
    <row r="7" spans="1:6" ht="34.5" customHeight="1" x14ac:dyDescent="0.35">
      <c r="A7" s="147"/>
      <c r="B7" s="221" t="s">
        <v>458</v>
      </c>
      <c r="F7" s="456"/>
    </row>
    <row r="8" spans="1:6" ht="24" customHeight="1" x14ac:dyDescent="0.35">
      <c r="B8" s="217" t="s">
        <v>459</v>
      </c>
    </row>
    <row r="9" spans="1:6" ht="76.5" customHeight="1" x14ac:dyDescent="0.35">
      <c r="B9" s="221" t="s">
        <v>460</v>
      </c>
      <c r="C9" s="205"/>
      <c r="D9" s="147"/>
      <c r="E9" s="147"/>
    </row>
    <row r="10" spans="1:6" ht="75" customHeight="1" x14ac:dyDescent="0.35">
      <c r="B10" s="222" t="s">
        <v>461</v>
      </c>
      <c r="C10" s="205"/>
      <c r="D10" s="147"/>
      <c r="E10" s="147"/>
    </row>
    <row r="11" spans="1:6" ht="25.5" customHeight="1" x14ac:dyDescent="0.35">
      <c r="B11" s="204"/>
      <c r="C11" s="457"/>
      <c r="D11" s="147"/>
      <c r="E11" s="147"/>
    </row>
    <row r="12" spans="1:6" ht="25.5" customHeight="1" x14ac:dyDescent="0.35">
      <c r="B12" s="204"/>
      <c r="C12" s="457"/>
      <c r="D12" s="147"/>
      <c r="E12" s="147"/>
    </row>
    <row r="13" spans="1:6" ht="25.5" customHeight="1" x14ac:dyDescent="0.35">
      <c r="B13" s="204"/>
      <c r="C13" s="205"/>
      <c r="D13" s="147"/>
      <c r="E13" s="147"/>
      <c r="F13" s="206"/>
    </row>
    <row r="14" spans="1:6" ht="25.5" customHeight="1" x14ac:dyDescent="0.35">
      <c r="B14" s="204"/>
      <c r="C14" s="205"/>
      <c r="D14" s="147"/>
      <c r="E14" s="147"/>
      <c r="F14" s="207"/>
    </row>
    <row r="15" spans="1:6" ht="25.5" customHeight="1" x14ac:dyDescent="0.35">
      <c r="B15" s="204"/>
      <c r="C15" s="205"/>
      <c r="D15" s="147"/>
      <c r="E15" s="147"/>
    </row>
    <row r="16" spans="1:6" ht="25.5" customHeight="1" x14ac:dyDescent="0.35">
      <c r="B16" s="204"/>
      <c r="C16" s="205"/>
      <c r="D16" s="147"/>
      <c r="E16" s="147"/>
    </row>
    <row r="17" spans="2:6" ht="25.5" customHeight="1" x14ac:dyDescent="0.35">
      <c r="B17" s="204"/>
      <c r="C17" s="205"/>
      <c r="D17" s="147"/>
      <c r="E17" s="147"/>
    </row>
    <row r="18" spans="2:6" ht="25.5" customHeight="1" x14ac:dyDescent="0.35">
      <c r="B18" s="204"/>
      <c r="C18" s="205"/>
      <c r="D18" s="147"/>
      <c r="E18" s="147"/>
    </row>
    <row r="19" spans="2:6" ht="25.5" customHeight="1" x14ac:dyDescent="0.35">
      <c r="B19" s="204"/>
      <c r="C19" s="208"/>
      <c r="D19" s="147"/>
      <c r="E19" s="147"/>
    </row>
    <row r="20" spans="2:6" ht="25.5" customHeight="1" x14ac:dyDescent="0.35">
      <c r="C20" s="190"/>
      <c r="D20" s="147"/>
      <c r="E20" s="147"/>
      <c r="F20" s="150"/>
    </row>
    <row r="21" spans="2:6" ht="25.5" customHeight="1" x14ac:dyDescent="0.35">
      <c r="C21" s="189"/>
    </row>
    <row r="22" spans="2:6" ht="25.5" customHeight="1" x14ac:dyDescent="0.35">
      <c r="B22" s="454"/>
      <c r="C22" s="454"/>
    </row>
    <row r="23" spans="2:6" ht="25.5" customHeight="1" x14ac:dyDescent="0.35">
      <c r="B23" s="455"/>
      <c r="C23" s="455"/>
    </row>
    <row r="24" spans="2:6" ht="25.5" customHeight="1" x14ac:dyDescent="0.35">
      <c r="B24" s="455"/>
      <c r="C24" s="455"/>
    </row>
    <row r="25" spans="2:6" ht="25.5" customHeight="1" x14ac:dyDescent="0.35"/>
    <row r="26" spans="2:6" ht="25.5" customHeight="1" x14ac:dyDescent="0.35"/>
    <row r="27" spans="2:6" ht="25.5" customHeight="1" x14ac:dyDescent="0.35"/>
    <row r="28" spans="2:6" ht="25.5" customHeight="1" x14ac:dyDescent="0.35"/>
    <row r="29" spans="2:6" ht="25.5" customHeight="1" x14ac:dyDescent="0.35"/>
    <row r="30" spans="2:6" ht="25.5" customHeight="1" x14ac:dyDescent="0.35"/>
    <row r="31" spans="2:6" ht="25.5" customHeight="1" x14ac:dyDescent="0.35"/>
    <row r="32" spans="2:6" ht="25.5" customHeight="1" x14ac:dyDescent="0.35"/>
    <row r="33" ht="25.5" customHeight="1" x14ac:dyDescent="0.35"/>
  </sheetData>
  <sheetProtection algorithmName="SHA-512" hashValue="2XN8+lS0F/5wy+z2QkqsrkS7jqIOGa4DM9gzLNYoVUMKxTlNtgJpiY4BrKVqP6Zv7sD5+MqnrJ6xHTu+zzbzpg==" saltValue="0vejF+j6Y5MMCF2PZqWH2w==" spinCount="100000" sheet="1" selectLockedCells="1" selectUnlockedCells="1"/>
  <mergeCells count="6">
    <mergeCell ref="B2:C2"/>
    <mergeCell ref="B22:C22"/>
    <mergeCell ref="B23:C23"/>
    <mergeCell ref="B24:C24"/>
    <mergeCell ref="F5:F7"/>
    <mergeCell ref="C11:C12"/>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4"/>
  <dimension ref="A1:H47"/>
  <sheetViews>
    <sheetView showGridLines="0" showRowColHeaders="0" topLeftCell="A8" zoomScaleNormal="100" workbookViewId="0"/>
  </sheetViews>
  <sheetFormatPr baseColWidth="10" defaultColWidth="11" defaultRowHeight="12.75" x14ac:dyDescent="0.35"/>
  <cols>
    <col min="1" max="1" width="5.375" style="134" customWidth="1"/>
    <col min="2" max="2" width="83.625" style="135" customWidth="1"/>
    <col min="3" max="3" width="57.6875" style="135" customWidth="1"/>
    <col min="4" max="4" width="7.1875" style="134" customWidth="1"/>
    <col min="5" max="5" width="1.6875" style="134" customWidth="1"/>
    <col min="6" max="6" width="48.6875" style="134" customWidth="1"/>
    <col min="7" max="7" width="18.1875" style="134" customWidth="1"/>
    <col min="8" max="8" width="11" style="150" customWidth="1"/>
    <col min="9" max="256" width="11" style="134"/>
    <col min="257" max="257" width="5.375" style="134" customWidth="1"/>
    <col min="258" max="258" width="25.5" style="134" customWidth="1"/>
    <col min="259" max="259" width="48.6875" style="134" customWidth="1"/>
    <col min="260" max="261" width="11" style="134" customWidth="1"/>
    <col min="262" max="262" width="48.6875" style="134" customWidth="1"/>
    <col min="263" max="263" width="11" style="134" customWidth="1"/>
    <col min="264" max="512" width="11" style="134"/>
    <col min="513" max="513" width="5.375" style="134" customWidth="1"/>
    <col min="514" max="514" width="25.5" style="134" customWidth="1"/>
    <col min="515" max="515" width="48.6875" style="134" customWidth="1"/>
    <col min="516" max="517" width="11" style="134" customWidth="1"/>
    <col min="518" max="518" width="48.6875" style="134" customWidth="1"/>
    <col min="519" max="519" width="11" style="134" customWidth="1"/>
    <col min="520" max="768" width="11" style="134"/>
    <col min="769" max="769" width="5.375" style="134" customWidth="1"/>
    <col min="770" max="770" width="25.5" style="134" customWidth="1"/>
    <col min="771" max="771" width="48.6875" style="134" customWidth="1"/>
    <col min="772" max="773" width="11" style="134" customWidth="1"/>
    <col min="774" max="774" width="48.6875" style="134" customWidth="1"/>
    <col min="775" max="775" width="11" style="134" customWidth="1"/>
    <col min="776" max="1024" width="11" style="134"/>
    <col min="1025" max="1025" width="5.375" style="134" customWidth="1"/>
    <col min="1026" max="1026" width="25.5" style="134" customWidth="1"/>
    <col min="1027" max="1027" width="48.6875" style="134" customWidth="1"/>
    <col min="1028" max="1029" width="11" style="134" customWidth="1"/>
    <col min="1030" max="1030" width="48.6875" style="134" customWidth="1"/>
    <col min="1031" max="1031" width="11" style="134" customWidth="1"/>
    <col min="1032" max="1280" width="11" style="134"/>
    <col min="1281" max="1281" width="5.375" style="134" customWidth="1"/>
    <col min="1282" max="1282" width="25.5" style="134" customWidth="1"/>
    <col min="1283" max="1283" width="48.6875" style="134" customWidth="1"/>
    <col min="1284" max="1285" width="11" style="134" customWidth="1"/>
    <col min="1286" max="1286" width="48.6875" style="134" customWidth="1"/>
    <col min="1287" max="1287" width="11" style="134" customWidth="1"/>
    <col min="1288" max="1536" width="11" style="134"/>
    <col min="1537" max="1537" width="5.375" style="134" customWidth="1"/>
    <col min="1538" max="1538" width="25.5" style="134" customWidth="1"/>
    <col min="1539" max="1539" width="48.6875" style="134" customWidth="1"/>
    <col min="1540" max="1541" width="11" style="134" customWidth="1"/>
    <col min="1542" max="1542" width="48.6875" style="134" customWidth="1"/>
    <col min="1543" max="1543" width="11" style="134" customWidth="1"/>
    <col min="1544" max="1792" width="11" style="134"/>
    <col min="1793" max="1793" width="5.375" style="134" customWidth="1"/>
    <col min="1794" max="1794" width="25.5" style="134" customWidth="1"/>
    <col min="1795" max="1795" width="48.6875" style="134" customWidth="1"/>
    <col min="1796" max="1797" width="11" style="134" customWidth="1"/>
    <col min="1798" max="1798" width="48.6875" style="134" customWidth="1"/>
    <col min="1799" max="1799" width="11" style="134" customWidth="1"/>
    <col min="1800" max="2048" width="11" style="134"/>
    <col min="2049" max="2049" width="5.375" style="134" customWidth="1"/>
    <col min="2050" max="2050" width="25.5" style="134" customWidth="1"/>
    <col min="2051" max="2051" width="48.6875" style="134" customWidth="1"/>
    <col min="2052" max="2053" width="11" style="134" customWidth="1"/>
    <col min="2054" max="2054" width="48.6875" style="134" customWidth="1"/>
    <col min="2055" max="2055" width="11" style="134" customWidth="1"/>
    <col min="2056" max="2304" width="11" style="134"/>
    <col min="2305" max="2305" width="5.375" style="134" customWidth="1"/>
    <col min="2306" max="2306" width="25.5" style="134" customWidth="1"/>
    <col min="2307" max="2307" width="48.6875" style="134" customWidth="1"/>
    <col min="2308" max="2309" width="11" style="134" customWidth="1"/>
    <col min="2310" max="2310" width="48.6875" style="134" customWidth="1"/>
    <col min="2311" max="2311" width="11" style="134" customWidth="1"/>
    <col min="2312" max="2560" width="11" style="134"/>
    <col min="2561" max="2561" width="5.375" style="134" customWidth="1"/>
    <col min="2562" max="2562" width="25.5" style="134" customWidth="1"/>
    <col min="2563" max="2563" width="48.6875" style="134" customWidth="1"/>
    <col min="2564" max="2565" width="11" style="134" customWidth="1"/>
    <col min="2566" max="2566" width="48.6875" style="134" customWidth="1"/>
    <col min="2567" max="2567" width="11" style="134" customWidth="1"/>
    <col min="2568" max="2816" width="11" style="134"/>
    <col min="2817" max="2817" width="5.375" style="134" customWidth="1"/>
    <col min="2818" max="2818" width="25.5" style="134" customWidth="1"/>
    <col min="2819" max="2819" width="48.6875" style="134" customWidth="1"/>
    <col min="2820" max="2821" width="11" style="134" customWidth="1"/>
    <col min="2822" max="2822" width="48.6875" style="134" customWidth="1"/>
    <col min="2823" max="2823" width="11" style="134" customWidth="1"/>
    <col min="2824" max="3072" width="11" style="134"/>
    <col min="3073" max="3073" width="5.375" style="134" customWidth="1"/>
    <col min="3074" max="3074" width="25.5" style="134" customWidth="1"/>
    <col min="3075" max="3075" width="48.6875" style="134" customWidth="1"/>
    <col min="3076" max="3077" width="11" style="134" customWidth="1"/>
    <col min="3078" max="3078" width="48.6875" style="134" customWidth="1"/>
    <col min="3079" max="3079" width="11" style="134" customWidth="1"/>
    <col min="3080" max="3328" width="11" style="134"/>
    <col min="3329" max="3329" width="5.375" style="134" customWidth="1"/>
    <col min="3330" max="3330" width="25.5" style="134" customWidth="1"/>
    <col min="3331" max="3331" width="48.6875" style="134" customWidth="1"/>
    <col min="3332" max="3333" width="11" style="134" customWidth="1"/>
    <col min="3334" max="3334" width="48.6875" style="134" customWidth="1"/>
    <col min="3335" max="3335" width="11" style="134" customWidth="1"/>
    <col min="3336" max="3584" width="11" style="134"/>
    <col min="3585" max="3585" width="5.375" style="134" customWidth="1"/>
    <col min="3586" max="3586" width="25.5" style="134" customWidth="1"/>
    <col min="3587" max="3587" width="48.6875" style="134" customWidth="1"/>
    <col min="3588" max="3589" width="11" style="134" customWidth="1"/>
    <col min="3590" max="3590" width="48.6875" style="134" customWidth="1"/>
    <col min="3591" max="3591" width="11" style="134" customWidth="1"/>
    <col min="3592" max="3840" width="11" style="134"/>
    <col min="3841" max="3841" width="5.375" style="134" customWidth="1"/>
    <col min="3842" max="3842" width="25.5" style="134" customWidth="1"/>
    <col min="3843" max="3843" width="48.6875" style="134" customWidth="1"/>
    <col min="3844" max="3845" width="11" style="134" customWidth="1"/>
    <col min="3846" max="3846" width="48.6875" style="134" customWidth="1"/>
    <col min="3847" max="3847" width="11" style="134" customWidth="1"/>
    <col min="3848" max="4096" width="11" style="134"/>
    <col min="4097" max="4097" width="5.375" style="134" customWidth="1"/>
    <col min="4098" max="4098" width="25.5" style="134" customWidth="1"/>
    <col min="4099" max="4099" width="48.6875" style="134" customWidth="1"/>
    <col min="4100" max="4101" width="11" style="134" customWidth="1"/>
    <col min="4102" max="4102" width="48.6875" style="134" customWidth="1"/>
    <col min="4103" max="4103" width="11" style="134" customWidth="1"/>
    <col min="4104" max="4352" width="11" style="134"/>
    <col min="4353" max="4353" width="5.375" style="134" customWidth="1"/>
    <col min="4354" max="4354" width="25.5" style="134" customWidth="1"/>
    <col min="4355" max="4355" width="48.6875" style="134" customWidth="1"/>
    <col min="4356" max="4357" width="11" style="134" customWidth="1"/>
    <col min="4358" max="4358" width="48.6875" style="134" customWidth="1"/>
    <col min="4359" max="4359" width="11" style="134" customWidth="1"/>
    <col min="4360" max="4608" width="11" style="134"/>
    <col min="4609" max="4609" width="5.375" style="134" customWidth="1"/>
    <col min="4610" max="4610" width="25.5" style="134" customWidth="1"/>
    <col min="4611" max="4611" width="48.6875" style="134" customWidth="1"/>
    <col min="4612" max="4613" width="11" style="134" customWidth="1"/>
    <col min="4614" max="4614" width="48.6875" style="134" customWidth="1"/>
    <col min="4615" max="4615" width="11" style="134" customWidth="1"/>
    <col min="4616" max="4864" width="11" style="134"/>
    <col min="4865" max="4865" width="5.375" style="134" customWidth="1"/>
    <col min="4866" max="4866" width="25.5" style="134" customWidth="1"/>
    <col min="4867" max="4867" width="48.6875" style="134" customWidth="1"/>
    <col min="4868" max="4869" width="11" style="134" customWidth="1"/>
    <col min="4870" max="4870" width="48.6875" style="134" customWidth="1"/>
    <col min="4871" max="4871" width="11" style="134" customWidth="1"/>
    <col min="4872" max="5120" width="11" style="134"/>
    <col min="5121" max="5121" width="5.375" style="134" customWidth="1"/>
    <col min="5122" max="5122" width="25.5" style="134" customWidth="1"/>
    <col min="5123" max="5123" width="48.6875" style="134" customWidth="1"/>
    <col min="5124" max="5125" width="11" style="134" customWidth="1"/>
    <col min="5126" max="5126" width="48.6875" style="134" customWidth="1"/>
    <col min="5127" max="5127" width="11" style="134" customWidth="1"/>
    <col min="5128" max="5376" width="11" style="134"/>
    <col min="5377" max="5377" width="5.375" style="134" customWidth="1"/>
    <col min="5378" max="5378" width="25.5" style="134" customWidth="1"/>
    <col min="5379" max="5379" width="48.6875" style="134" customWidth="1"/>
    <col min="5380" max="5381" width="11" style="134" customWidth="1"/>
    <col min="5382" max="5382" width="48.6875" style="134" customWidth="1"/>
    <col min="5383" max="5383" width="11" style="134" customWidth="1"/>
    <col min="5384" max="5632" width="11" style="134"/>
    <col min="5633" max="5633" width="5.375" style="134" customWidth="1"/>
    <col min="5634" max="5634" width="25.5" style="134" customWidth="1"/>
    <col min="5635" max="5635" width="48.6875" style="134" customWidth="1"/>
    <col min="5636" max="5637" width="11" style="134" customWidth="1"/>
    <col min="5638" max="5638" width="48.6875" style="134" customWidth="1"/>
    <col min="5639" max="5639" width="11" style="134" customWidth="1"/>
    <col min="5640" max="5888" width="11" style="134"/>
    <col min="5889" max="5889" width="5.375" style="134" customWidth="1"/>
    <col min="5890" max="5890" width="25.5" style="134" customWidth="1"/>
    <col min="5891" max="5891" width="48.6875" style="134" customWidth="1"/>
    <col min="5892" max="5893" width="11" style="134" customWidth="1"/>
    <col min="5894" max="5894" width="48.6875" style="134" customWidth="1"/>
    <col min="5895" max="5895" width="11" style="134" customWidth="1"/>
    <col min="5896" max="6144" width="11" style="134"/>
    <col min="6145" max="6145" width="5.375" style="134" customWidth="1"/>
    <col min="6146" max="6146" width="25.5" style="134" customWidth="1"/>
    <col min="6147" max="6147" width="48.6875" style="134" customWidth="1"/>
    <col min="6148" max="6149" width="11" style="134" customWidth="1"/>
    <col min="6150" max="6150" width="48.6875" style="134" customWidth="1"/>
    <col min="6151" max="6151" width="11" style="134" customWidth="1"/>
    <col min="6152" max="6400" width="11" style="134"/>
    <col min="6401" max="6401" width="5.375" style="134" customWidth="1"/>
    <col min="6402" max="6402" width="25.5" style="134" customWidth="1"/>
    <col min="6403" max="6403" width="48.6875" style="134" customWidth="1"/>
    <col min="6404" max="6405" width="11" style="134" customWidth="1"/>
    <col min="6406" max="6406" width="48.6875" style="134" customWidth="1"/>
    <col min="6407" max="6407" width="11" style="134" customWidth="1"/>
    <col min="6408" max="6656" width="11" style="134"/>
    <col min="6657" max="6657" width="5.375" style="134" customWidth="1"/>
    <col min="6658" max="6658" width="25.5" style="134" customWidth="1"/>
    <col min="6659" max="6659" width="48.6875" style="134" customWidth="1"/>
    <col min="6660" max="6661" width="11" style="134" customWidth="1"/>
    <col min="6662" max="6662" width="48.6875" style="134" customWidth="1"/>
    <col min="6663" max="6663" width="11" style="134" customWidth="1"/>
    <col min="6664" max="6912" width="11" style="134"/>
    <col min="6913" max="6913" width="5.375" style="134" customWidth="1"/>
    <col min="6914" max="6914" width="25.5" style="134" customWidth="1"/>
    <col min="6915" max="6915" width="48.6875" style="134" customWidth="1"/>
    <col min="6916" max="6917" width="11" style="134" customWidth="1"/>
    <col min="6918" max="6918" width="48.6875" style="134" customWidth="1"/>
    <col min="6919" max="6919" width="11" style="134" customWidth="1"/>
    <col min="6920" max="7168" width="11" style="134"/>
    <col min="7169" max="7169" width="5.375" style="134" customWidth="1"/>
    <col min="7170" max="7170" width="25.5" style="134" customWidth="1"/>
    <col min="7171" max="7171" width="48.6875" style="134" customWidth="1"/>
    <col min="7172" max="7173" width="11" style="134" customWidth="1"/>
    <col min="7174" max="7174" width="48.6875" style="134" customWidth="1"/>
    <col min="7175" max="7175" width="11" style="134" customWidth="1"/>
    <col min="7176" max="7424" width="11" style="134"/>
    <col min="7425" max="7425" width="5.375" style="134" customWidth="1"/>
    <col min="7426" max="7426" width="25.5" style="134" customWidth="1"/>
    <col min="7427" max="7427" width="48.6875" style="134" customWidth="1"/>
    <col min="7428" max="7429" width="11" style="134" customWidth="1"/>
    <col min="7430" max="7430" width="48.6875" style="134" customWidth="1"/>
    <col min="7431" max="7431" width="11" style="134" customWidth="1"/>
    <col min="7432" max="7680" width="11" style="134"/>
    <col min="7681" max="7681" width="5.375" style="134" customWidth="1"/>
    <col min="7682" max="7682" width="25.5" style="134" customWidth="1"/>
    <col min="7683" max="7683" width="48.6875" style="134" customWidth="1"/>
    <col min="7684" max="7685" width="11" style="134" customWidth="1"/>
    <col min="7686" max="7686" width="48.6875" style="134" customWidth="1"/>
    <col min="7687" max="7687" width="11" style="134" customWidth="1"/>
    <col min="7688" max="7936" width="11" style="134"/>
    <col min="7937" max="7937" width="5.375" style="134" customWidth="1"/>
    <col min="7938" max="7938" width="25.5" style="134" customWidth="1"/>
    <col min="7939" max="7939" width="48.6875" style="134" customWidth="1"/>
    <col min="7940" max="7941" width="11" style="134" customWidth="1"/>
    <col min="7942" max="7942" width="48.6875" style="134" customWidth="1"/>
    <col min="7943" max="7943" width="11" style="134" customWidth="1"/>
    <col min="7944" max="8192" width="11" style="134"/>
    <col min="8193" max="8193" width="5.375" style="134" customWidth="1"/>
    <col min="8194" max="8194" width="25.5" style="134" customWidth="1"/>
    <col min="8195" max="8195" width="48.6875" style="134" customWidth="1"/>
    <col min="8196" max="8197" width="11" style="134" customWidth="1"/>
    <col min="8198" max="8198" width="48.6875" style="134" customWidth="1"/>
    <col min="8199" max="8199" width="11" style="134" customWidth="1"/>
    <col min="8200" max="8448" width="11" style="134"/>
    <col min="8449" max="8449" width="5.375" style="134" customWidth="1"/>
    <col min="8450" max="8450" width="25.5" style="134" customWidth="1"/>
    <col min="8451" max="8451" width="48.6875" style="134" customWidth="1"/>
    <col min="8452" max="8453" width="11" style="134" customWidth="1"/>
    <col min="8454" max="8454" width="48.6875" style="134" customWidth="1"/>
    <col min="8455" max="8455" width="11" style="134" customWidth="1"/>
    <col min="8456" max="8704" width="11" style="134"/>
    <col min="8705" max="8705" width="5.375" style="134" customWidth="1"/>
    <col min="8706" max="8706" width="25.5" style="134" customWidth="1"/>
    <col min="8707" max="8707" width="48.6875" style="134" customWidth="1"/>
    <col min="8708" max="8709" width="11" style="134" customWidth="1"/>
    <col min="8710" max="8710" width="48.6875" style="134" customWidth="1"/>
    <col min="8711" max="8711" width="11" style="134" customWidth="1"/>
    <col min="8712" max="8960" width="11" style="134"/>
    <col min="8961" max="8961" width="5.375" style="134" customWidth="1"/>
    <col min="8962" max="8962" width="25.5" style="134" customWidth="1"/>
    <col min="8963" max="8963" width="48.6875" style="134" customWidth="1"/>
    <col min="8964" max="8965" width="11" style="134" customWidth="1"/>
    <col min="8966" max="8966" width="48.6875" style="134" customWidth="1"/>
    <col min="8967" max="8967" width="11" style="134" customWidth="1"/>
    <col min="8968" max="9216" width="11" style="134"/>
    <col min="9217" max="9217" width="5.375" style="134" customWidth="1"/>
    <col min="9218" max="9218" width="25.5" style="134" customWidth="1"/>
    <col min="9219" max="9219" width="48.6875" style="134" customWidth="1"/>
    <col min="9220" max="9221" width="11" style="134" customWidth="1"/>
    <col min="9222" max="9222" width="48.6875" style="134" customWidth="1"/>
    <col min="9223" max="9223" width="11" style="134" customWidth="1"/>
    <col min="9224" max="9472" width="11" style="134"/>
    <col min="9473" max="9473" width="5.375" style="134" customWidth="1"/>
    <col min="9474" max="9474" width="25.5" style="134" customWidth="1"/>
    <col min="9475" max="9475" width="48.6875" style="134" customWidth="1"/>
    <col min="9476" max="9477" width="11" style="134" customWidth="1"/>
    <col min="9478" max="9478" width="48.6875" style="134" customWidth="1"/>
    <col min="9479" max="9479" width="11" style="134" customWidth="1"/>
    <col min="9480" max="9728" width="11" style="134"/>
    <col min="9729" max="9729" width="5.375" style="134" customWidth="1"/>
    <col min="9730" max="9730" width="25.5" style="134" customWidth="1"/>
    <col min="9731" max="9731" width="48.6875" style="134" customWidth="1"/>
    <col min="9732" max="9733" width="11" style="134" customWidth="1"/>
    <col min="9734" max="9734" width="48.6875" style="134" customWidth="1"/>
    <col min="9735" max="9735" width="11" style="134" customWidth="1"/>
    <col min="9736" max="9984" width="11" style="134"/>
    <col min="9985" max="9985" width="5.375" style="134" customWidth="1"/>
    <col min="9986" max="9986" width="25.5" style="134" customWidth="1"/>
    <col min="9987" max="9987" width="48.6875" style="134" customWidth="1"/>
    <col min="9988" max="9989" width="11" style="134" customWidth="1"/>
    <col min="9990" max="9990" width="48.6875" style="134" customWidth="1"/>
    <col min="9991" max="9991" width="11" style="134" customWidth="1"/>
    <col min="9992" max="10240" width="11" style="134"/>
    <col min="10241" max="10241" width="5.375" style="134" customWidth="1"/>
    <col min="10242" max="10242" width="25.5" style="134" customWidth="1"/>
    <col min="10243" max="10243" width="48.6875" style="134" customWidth="1"/>
    <col min="10244" max="10245" width="11" style="134" customWidth="1"/>
    <col min="10246" max="10246" width="48.6875" style="134" customWidth="1"/>
    <col min="10247" max="10247" width="11" style="134" customWidth="1"/>
    <col min="10248" max="10496" width="11" style="134"/>
    <col min="10497" max="10497" width="5.375" style="134" customWidth="1"/>
    <col min="10498" max="10498" width="25.5" style="134" customWidth="1"/>
    <col min="10499" max="10499" width="48.6875" style="134" customWidth="1"/>
    <col min="10500" max="10501" width="11" style="134" customWidth="1"/>
    <col min="10502" max="10502" width="48.6875" style="134" customWidth="1"/>
    <col min="10503" max="10503" width="11" style="134" customWidth="1"/>
    <col min="10504" max="10752" width="11" style="134"/>
    <col min="10753" max="10753" width="5.375" style="134" customWidth="1"/>
    <col min="10754" max="10754" width="25.5" style="134" customWidth="1"/>
    <col min="10755" max="10755" width="48.6875" style="134" customWidth="1"/>
    <col min="10756" max="10757" width="11" style="134" customWidth="1"/>
    <col min="10758" max="10758" width="48.6875" style="134" customWidth="1"/>
    <col min="10759" max="10759" width="11" style="134" customWidth="1"/>
    <col min="10760" max="11008" width="11" style="134"/>
    <col min="11009" max="11009" width="5.375" style="134" customWidth="1"/>
    <col min="11010" max="11010" width="25.5" style="134" customWidth="1"/>
    <col min="11011" max="11011" width="48.6875" style="134" customWidth="1"/>
    <col min="11012" max="11013" width="11" style="134" customWidth="1"/>
    <col min="11014" max="11014" width="48.6875" style="134" customWidth="1"/>
    <col min="11015" max="11015" width="11" style="134" customWidth="1"/>
    <col min="11016" max="11264" width="11" style="134"/>
    <col min="11265" max="11265" width="5.375" style="134" customWidth="1"/>
    <col min="11266" max="11266" width="25.5" style="134" customWidth="1"/>
    <col min="11267" max="11267" width="48.6875" style="134" customWidth="1"/>
    <col min="11268" max="11269" width="11" style="134" customWidth="1"/>
    <col min="11270" max="11270" width="48.6875" style="134" customWidth="1"/>
    <col min="11271" max="11271" width="11" style="134" customWidth="1"/>
    <col min="11272" max="11520" width="11" style="134"/>
    <col min="11521" max="11521" width="5.375" style="134" customWidth="1"/>
    <col min="11522" max="11522" width="25.5" style="134" customWidth="1"/>
    <col min="11523" max="11523" width="48.6875" style="134" customWidth="1"/>
    <col min="11524" max="11525" width="11" style="134" customWidth="1"/>
    <col min="11526" max="11526" width="48.6875" style="134" customWidth="1"/>
    <col min="11527" max="11527" width="11" style="134" customWidth="1"/>
    <col min="11528" max="11776" width="11" style="134"/>
    <col min="11777" max="11777" width="5.375" style="134" customWidth="1"/>
    <col min="11778" max="11778" width="25.5" style="134" customWidth="1"/>
    <col min="11779" max="11779" width="48.6875" style="134" customWidth="1"/>
    <col min="11780" max="11781" width="11" style="134" customWidth="1"/>
    <col min="11782" max="11782" width="48.6875" style="134" customWidth="1"/>
    <col min="11783" max="11783" width="11" style="134" customWidth="1"/>
    <col min="11784" max="12032" width="11" style="134"/>
    <col min="12033" max="12033" width="5.375" style="134" customWidth="1"/>
    <col min="12034" max="12034" width="25.5" style="134" customWidth="1"/>
    <col min="12035" max="12035" width="48.6875" style="134" customWidth="1"/>
    <col min="12036" max="12037" width="11" style="134" customWidth="1"/>
    <col min="12038" max="12038" width="48.6875" style="134" customWidth="1"/>
    <col min="12039" max="12039" width="11" style="134" customWidth="1"/>
    <col min="12040" max="12288" width="11" style="134"/>
    <col min="12289" max="12289" width="5.375" style="134" customWidth="1"/>
    <col min="12290" max="12290" width="25.5" style="134" customWidth="1"/>
    <col min="12291" max="12291" width="48.6875" style="134" customWidth="1"/>
    <col min="12292" max="12293" width="11" style="134" customWidth="1"/>
    <col min="12294" max="12294" width="48.6875" style="134" customWidth="1"/>
    <col min="12295" max="12295" width="11" style="134" customWidth="1"/>
    <col min="12296" max="12544" width="11" style="134"/>
    <col min="12545" max="12545" width="5.375" style="134" customWidth="1"/>
    <col min="12546" max="12546" width="25.5" style="134" customWidth="1"/>
    <col min="12547" max="12547" width="48.6875" style="134" customWidth="1"/>
    <col min="12548" max="12549" width="11" style="134" customWidth="1"/>
    <col min="12550" max="12550" width="48.6875" style="134" customWidth="1"/>
    <col min="12551" max="12551" width="11" style="134" customWidth="1"/>
    <col min="12552" max="12800" width="11" style="134"/>
    <col min="12801" max="12801" width="5.375" style="134" customWidth="1"/>
    <col min="12802" max="12802" width="25.5" style="134" customWidth="1"/>
    <col min="12803" max="12803" width="48.6875" style="134" customWidth="1"/>
    <col min="12804" max="12805" width="11" style="134" customWidth="1"/>
    <col min="12806" max="12806" width="48.6875" style="134" customWidth="1"/>
    <col min="12807" max="12807" width="11" style="134" customWidth="1"/>
    <col min="12808" max="13056" width="11" style="134"/>
    <col min="13057" max="13057" width="5.375" style="134" customWidth="1"/>
    <col min="13058" max="13058" width="25.5" style="134" customWidth="1"/>
    <col min="13059" max="13059" width="48.6875" style="134" customWidth="1"/>
    <col min="13060" max="13061" width="11" style="134" customWidth="1"/>
    <col min="13062" max="13062" width="48.6875" style="134" customWidth="1"/>
    <col min="13063" max="13063" width="11" style="134" customWidth="1"/>
    <col min="13064" max="13312" width="11" style="134"/>
    <col min="13313" max="13313" width="5.375" style="134" customWidth="1"/>
    <col min="13314" max="13314" width="25.5" style="134" customWidth="1"/>
    <col min="13315" max="13315" width="48.6875" style="134" customWidth="1"/>
    <col min="13316" max="13317" width="11" style="134" customWidth="1"/>
    <col min="13318" max="13318" width="48.6875" style="134" customWidth="1"/>
    <col min="13319" max="13319" width="11" style="134" customWidth="1"/>
    <col min="13320" max="13568" width="11" style="134"/>
    <col min="13569" max="13569" width="5.375" style="134" customWidth="1"/>
    <col min="13570" max="13570" width="25.5" style="134" customWidth="1"/>
    <col min="13571" max="13571" width="48.6875" style="134" customWidth="1"/>
    <col min="13572" max="13573" width="11" style="134" customWidth="1"/>
    <col min="13574" max="13574" width="48.6875" style="134" customWidth="1"/>
    <col min="13575" max="13575" width="11" style="134" customWidth="1"/>
    <col min="13576" max="13824" width="11" style="134"/>
    <col min="13825" max="13825" width="5.375" style="134" customWidth="1"/>
    <col min="13826" max="13826" width="25.5" style="134" customWidth="1"/>
    <col min="13827" max="13827" width="48.6875" style="134" customWidth="1"/>
    <col min="13828" max="13829" width="11" style="134" customWidth="1"/>
    <col min="13830" max="13830" width="48.6875" style="134" customWidth="1"/>
    <col min="13831" max="13831" width="11" style="134" customWidth="1"/>
    <col min="13832" max="14080" width="11" style="134"/>
    <col min="14081" max="14081" width="5.375" style="134" customWidth="1"/>
    <col min="14082" max="14082" width="25.5" style="134" customWidth="1"/>
    <col min="14083" max="14083" width="48.6875" style="134" customWidth="1"/>
    <col min="14084" max="14085" width="11" style="134" customWidth="1"/>
    <col min="14086" max="14086" width="48.6875" style="134" customWidth="1"/>
    <col min="14087" max="14087" width="11" style="134" customWidth="1"/>
    <col min="14088" max="14336" width="11" style="134"/>
    <col min="14337" max="14337" width="5.375" style="134" customWidth="1"/>
    <col min="14338" max="14338" width="25.5" style="134" customWidth="1"/>
    <col min="14339" max="14339" width="48.6875" style="134" customWidth="1"/>
    <col min="14340" max="14341" width="11" style="134" customWidth="1"/>
    <col min="14342" max="14342" width="48.6875" style="134" customWidth="1"/>
    <col min="14343" max="14343" width="11" style="134" customWidth="1"/>
    <col min="14344" max="14592" width="11" style="134"/>
    <col min="14593" max="14593" width="5.375" style="134" customWidth="1"/>
    <col min="14594" max="14594" width="25.5" style="134" customWidth="1"/>
    <col min="14595" max="14595" width="48.6875" style="134" customWidth="1"/>
    <col min="14596" max="14597" width="11" style="134" customWidth="1"/>
    <col min="14598" max="14598" width="48.6875" style="134" customWidth="1"/>
    <col min="14599" max="14599" width="11" style="134" customWidth="1"/>
    <col min="14600" max="14848" width="11" style="134"/>
    <col min="14849" max="14849" width="5.375" style="134" customWidth="1"/>
    <col min="14850" max="14850" width="25.5" style="134" customWidth="1"/>
    <col min="14851" max="14851" width="48.6875" style="134" customWidth="1"/>
    <col min="14852" max="14853" width="11" style="134" customWidth="1"/>
    <col min="14854" max="14854" width="48.6875" style="134" customWidth="1"/>
    <col min="14855" max="14855" width="11" style="134" customWidth="1"/>
    <col min="14856" max="15104" width="11" style="134"/>
    <col min="15105" max="15105" width="5.375" style="134" customWidth="1"/>
    <col min="15106" max="15106" width="25.5" style="134" customWidth="1"/>
    <col min="15107" max="15107" width="48.6875" style="134" customWidth="1"/>
    <col min="15108" max="15109" width="11" style="134" customWidth="1"/>
    <col min="15110" max="15110" width="48.6875" style="134" customWidth="1"/>
    <col min="15111" max="15111" width="11" style="134" customWidth="1"/>
    <col min="15112" max="15360" width="11" style="134"/>
    <col min="15361" max="15361" width="5.375" style="134" customWidth="1"/>
    <col min="15362" max="15362" width="25.5" style="134" customWidth="1"/>
    <col min="15363" max="15363" width="48.6875" style="134" customWidth="1"/>
    <col min="15364" max="15365" width="11" style="134" customWidth="1"/>
    <col min="15366" max="15366" width="48.6875" style="134" customWidth="1"/>
    <col min="15367" max="15367" width="11" style="134" customWidth="1"/>
    <col min="15368" max="15616" width="11" style="134"/>
    <col min="15617" max="15617" width="5.375" style="134" customWidth="1"/>
    <col min="15618" max="15618" width="25.5" style="134" customWidth="1"/>
    <col min="15619" max="15619" width="48.6875" style="134" customWidth="1"/>
    <col min="15620" max="15621" width="11" style="134" customWidth="1"/>
    <col min="15622" max="15622" width="48.6875" style="134" customWidth="1"/>
    <col min="15623" max="15623" width="11" style="134" customWidth="1"/>
    <col min="15624" max="15872" width="11" style="134"/>
    <col min="15873" max="15873" width="5.375" style="134" customWidth="1"/>
    <col min="15874" max="15874" width="25.5" style="134" customWidth="1"/>
    <col min="15875" max="15875" width="48.6875" style="134" customWidth="1"/>
    <col min="15876" max="15877" width="11" style="134" customWidth="1"/>
    <col min="15878" max="15878" width="48.6875" style="134" customWidth="1"/>
    <col min="15879" max="15879" width="11" style="134" customWidth="1"/>
    <col min="15880" max="16128" width="11" style="134"/>
    <col min="16129" max="16129" width="5.375" style="134" customWidth="1"/>
    <col min="16130" max="16130" width="25.5" style="134" customWidth="1"/>
    <col min="16131" max="16131" width="48.6875" style="134" customWidth="1"/>
    <col min="16132" max="16133" width="11" style="134" customWidth="1"/>
    <col min="16134" max="16134" width="48.6875" style="134" customWidth="1"/>
    <col min="16135" max="16135" width="11" style="134" customWidth="1"/>
    <col min="16136" max="16384" width="11" style="134"/>
  </cols>
  <sheetData>
    <row r="1" spans="1:3" ht="25.5" customHeight="1" x14ac:dyDescent="0.35">
      <c r="A1" s="147"/>
    </row>
    <row r="2" spans="1:3" ht="23.25" x14ac:dyDescent="0.7">
      <c r="A2" s="147"/>
      <c r="B2" s="210" t="s">
        <v>1214</v>
      </c>
      <c r="C2" s="210"/>
    </row>
    <row r="3" spans="1:3" x14ac:dyDescent="0.35">
      <c r="A3" s="147"/>
    </row>
    <row r="4" spans="1:3" ht="83.25" customHeight="1" x14ac:dyDescent="0.35">
      <c r="A4" s="147"/>
      <c r="B4" s="211" t="s">
        <v>442</v>
      </c>
    </row>
    <row r="5" spans="1:3" ht="21.75" customHeight="1" x14ac:dyDescent="0.35">
      <c r="A5" s="147"/>
      <c r="B5" s="148"/>
    </row>
    <row r="6" spans="1:3" ht="39.75" customHeight="1" x14ac:dyDescent="0.35">
      <c r="A6" s="147"/>
      <c r="B6" s="212" t="s">
        <v>443</v>
      </c>
    </row>
    <row r="7" spans="1:3" ht="54" customHeight="1" x14ac:dyDescent="0.35">
      <c r="A7" s="147"/>
      <c r="B7" s="213" t="s">
        <v>444</v>
      </c>
    </row>
    <row r="8" spans="1:3" ht="67.5" customHeight="1" x14ac:dyDescent="0.35">
      <c r="A8" s="147"/>
      <c r="B8" s="213" t="s">
        <v>445</v>
      </c>
    </row>
    <row r="9" spans="1:3" ht="21" customHeight="1" x14ac:dyDescent="0.35">
      <c r="A9" s="147"/>
      <c r="B9" s="213" t="s">
        <v>446</v>
      </c>
    </row>
    <row r="10" spans="1:3" ht="36" customHeight="1" x14ac:dyDescent="0.35">
      <c r="A10" s="147"/>
      <c r="B10" s="213" t="s">
        <v>447</v>
      </c>
    </row>
    <row r="11" spans="1:3" ht="20.25" customHeight="1" x14ac:dyDescent="0.35">
      <c r="A11" s="147"/>
      <c r="B11" s="213" t="s">
        <v>448</v>
      </c>
    </row>
    <row r="12" spans="1:3" ht="20.25" customHeight="1" x14ac:dyDescent="0.35">
      <c r="A12" s="147"/>
      <c r="B12" s="214" t="s">
        <v>449</v>
      </c>
    </row>
    <row r="13" spans="1:3" ht="20.25" customHeight="1" x14ac:dyDescent="0.35">
      <c r="A13" s="147"/>
      <c r="B13" s="214" t="s">
        <v>450</v>
      </c>
    </row>
    <row r="14" spans="1:3" ht="20.25" customHeight="1" x14ac:dyDescent="0.35">
      <c r="A14" s="147"/>
      <c r="B14" s="214" t="s">
        <v>451</v>
      </c>
    </row>
    <row r="15" spans="1:3" ht="20.25" customHeight="1" x14ac:dyDescent="0.35">
      <c r="A15" s="147"/>
      <c r="B15" s="214" t="s">
        <v>452</v>
      </c>
    </row>
    <row r="16" spans="1:3" ht="20.25" customHeight="1" x14ac:dyDescent="0.35">
      <c r="A16" s="147"/>
      <c r="B16" s="214" t="s">
        <v>453</v>
      </c>
    </row>
    <row r="17" spans="1:6" ht="29.25" customHeight="1" x14ac:dyDescent="0.5">
      <c r="A17" s="147"/>
      <c r="B17" s="215" t="s">
        <v>454</v>
      </c>
    </row>
    <row r="18" spans="1:6" ht="16.5" customHeight="1" x14ac:dyDescent="0.35">
      <c r="A18" s="147"/>
      <c r="B18" s="149"/>
      <c r="C18" s="149"/>
    </row>
    <row r="19" spans="1:6" ht="25.5" customHeight="1" x14ac:dyDescent="0.35">
      <c r="A19" s="147"/>
      <c r="B19" s="149"/>
      <c r="F19" s="216"/>
    </row>
    <row r="20" spans="1:6" ht="25.5" customHeight="1" x14ac:dyDescent="0.35">
      <c r="A20" s="147"/>
      <c r="B20" s="217"/>
      <c r="C20" s="217"/>
      <c r="F20" s="216"/>
    </row>
    <row r="21" spans="1:6" ht="25.5" customHeight="1" x14ac:dyDescent="0.35">
      <c r="A21" s="147"/>
      <c r="B21" s="149"/>
      <c r="F21" s="216"/>
    </row>
    <row r="22" spans="1:6" ht="25.5" customHeight="1" x14ac:dyDescent="0.35">
      <c r="B22" s="149"/>
    </row>
    <row r="23" spans="1:6" ht="25.5" customHeight="1" x14ac:dyDescent="0.35">
      <c r="B23" s="204"/>
      <c r="C23" s="205"/>
      <c r="D23" s="147"/>
      <c r="E23" s="147"/>
    </row>
    <row r="24" spans="1:6" ht="25.5" customHeight="1" x14ac:dyDescent="0.35">
      <c r="B24" s="204"/>
      <c r="C24" s="205"/>
      <c r="D24" s="147"/>
      <c r="E24" s="147"/>
    </row>
    <row r="25" spans="1:6" ht="25.5" customHeight="1" x14ac:dyDescent="0.35">
      <c r="B25" s="204"/>
      <c r="C25" s="218"/>
      <c r="D25" s="147"/>
      <c r="E25" s="147"/>
    </row>
    <row r="26" spans="1:6" ht="25.5" customHeight="1" x14ac:dyDescent="0.35">
      <c r="B26" s="204"/>
      <c r="C26" s="218"/>
      <c r="D26" s="147"/>
      <c r="E26" s="147"/>
    </row>
    <row r="27" spans="1:6" ht="25.5" customHeight="1" x14ac:dyDescent="0.35">
      <c r="B27" s="204"/>
      <c r="C27" s="205"/>
      <c r="D27" s="147"/>
      <c r="E27" s="147"/>
      <c r="F27" s="206"/>
    </row>
    <row r="28" spans="1:6" ht="25.5" customHeight="1" x14ac:dyDescent="0.35">
      <c r="B28" s="204"/>
      <c r="C28" s="205"/>
      <c r="D28" s="147"/>
      <c r="E28" s="147"/>
      <c r="F28" s="207"/>
    </row>
    <row r="29" spans="1:6" ht="25.5" customHeight="1" x14ac:dyDescent="0.35">
      <c r="B29" s="204"/>
      <c r="C29" s="205"/>
      <c r="D29" s="147"/>
      <c r="E29" s="147"/>
    </row>
    <row r="30" spans="1:6" ht="25.5" customHeight="1" x14ac:dyDescent="0.35">
      <c r="B30" s="204"/>
      <c r="C30" s="205"/>
      <c r="D30" s="147"/>
      <c r="E30" s="147"/>
    </row>
    <row r="31" spans="1:6" ht="25.5" customHeight="1" x14ac:dyDescent="0.35">
      <c r="B31" s="204"/>
      <c r="C31" s="205"/>
      <c r="D31" s="147"/>
      <c r="E31" s="147"/>
    </row>
    <row r="32" spans="1:6" ht="25.5" customHeight="1" x14ac:dyDescent="0.35">
      <c r="B32" s="204"/>
      <c r="C32" s="205"/>
      <c r="D32" s="147"/>
      <c r="E32" s="147"/>
    </row>
    <row r="33" spans="2:6" ht="25.5" customHeight="1" x14ac:dyDescent="0.35">
      <c r="B33" s="204"/>
      <c r="C33" s="208"/>
      <c r="D33" s="147"/>
      <c r="E33" s="147"/>
    </row>
    <row r="34" spans="2:6" ht="25.5" customHeight="1" x14ac:dyDescent="0.35">
      <c r="C34" s="190"/>
      <c r="D34" s="147"/>
      <c r="E34" s="147"/>
      <c r="F34" s="150"/>
    </row>
    <row r="35" spans="2:6" ht="25.5" customHeight="1" x14ac:dyDescent="0.35">
      <c r="C35" s="189"/>
    </row>
    <row r="36" spans="2:6" ht="25.5" customHeight="1" x14ac:dyDescent="0.35">
      <c r="B36" s="219"/>
      <c r="C36" s="219"/>
    </row>
    <row r="37" spans="2:6" ht="25.5" customHeight="1" x14ac:dyDescent="0.35">
      <c r="B37" s="219"/>
      <c r="C37" s="219"/>
    </row>
    <row r="38" spans="2:6" ht="25.5" customHeight="1" x14ac:dyDescent="0.35">
      <c r="B38" s="219"/>
      <c r="C38" s="219"/>
    </row>
    <row r="39" spans="2:6" ht="25.5" customHeight="1" x14ac:dyDescent="0.35"/>
    <row r="40" spans="2:6" ht="25.5" customHeight="1" x14ac:dyDescent="0.35"/>
    <row r="41" spans="2:6" ht="25.5" customHeight="1" x14ac:dyDescent="0.35"/>
    <row r="42" spans="2:6" ht="25.5" customHeight="1" x14ac:dyDescent="0.35"/>
    <row r="43" spans="2:6" ht="25.5" customHeight="1" x14ac:dyDescent="0.35"/>
    <row r="44" spans="2:6" ht="25.5" customHeight="1" x14ac:dyDescent="0.35"/>
    <row r="45" spans="2:6" ht="25.5" customHeight="1" x14ac:dyDescent="0.35"/>
    <row r="46" spans="2:6" ht="25.5" customHeight="1" x14ac:dyDescent="0.35"/>
    <row r="47" spans="2:6" ht="25.5" customHeight="1" x14ac:dyDescent="0.35"/>
  </sheetData>
  <sheetProtection algorithmName="SHA-512" hashValue="KrPe5+/aDsV8f1rayPJWxVBQEUl0kQLPscOt4IlqG4q/ZN57DJNhmlHGYVx3xYUH1GY4fYRfS/I9MmBTOE9Ocw==" saltValue="iOS9X1aVSc4olBuOGct9ew==" spinCount="100000" sheet="1" selectLockedCells="1" selectUnlockedCells="1"/>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0"/>
  <dimension ref="A1"/>
  <sheetViews>
    <sheetView showGridLines="0" showRowColHeaders="0" zoomScaleNormal="100" workbookViewId="0"/>
  </sheetViews>
  <sheetFormatPr baseColWidth="10" defaultColWidth="11" defaultRowHeight="12.75" x14ac:dyDescent="0.35"/>
  <cols>
    <col min="1" max="16384" width="11" style="44"/>
  </cols>
  <sheetData>
    <row r="1" spans="1:1" x14ac:dyDescent="0.35">
      <c r="A1" s="128"/>
    </row>
  </sheetData>
  <sheetProtection algorithmName="SHA-512" hashValue="O7Z0BRDUarm/f+ThnickaGkF8G/qS9ENhMp9hMJDzL4hqa0ruHl9Gxv2YD/ChZ6xahViXnh2BRLzmX2epX9gvQ==" saltValue="AGU9hCcZLuqgf6WKt7pMuw==" spinCount="100000" sheet="1" selectLockedCells="1" selectUnlockedCells="1"/>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4"/>
  <dimension ref="B7:C35"/>
  <sheetViews>
    <sheetView showGridLines="0" showRowColHeaders="0" zoomScaleNormal="100" workbookViewId="0">
      <selection activeCell="I19" sqref="I19"/>
    </sheetView>
  </sheetViews>
  <sheetFormatPr baseColWidth="10" defaultColWidth="11" defaultRowHeight="15" x14ac:dyDescent="0.4"/>
  <cols>
    <col min="1" max="1" width="4.1875" style="175" customWidth="1"/>
    <col min="2" max="2" width="2.625" style="181" customWidth="1"/>
    <col min="3" max="3" width="98.5" style="181" customWidth="1"/>
    <col min="4" max="256" width="11" style="175"/>
    <col min="257" max="257" width="4.1875" style="175" customWidth="1"/>
    <col min="258" max="258" width="2.625" style="175" customWidth="1"/>
    <col min="259" max="259" width="98.5" style="175" customWidth="1"/>
    <col min="260" max="512" width="11" style="175"/>
    <col min="513" max="513" width="4.1875" style="175" customWidth="1"/>
    <col min="514" max="514" width="2.625" style="175" customWidth="1"/>
    <col min="515" max="515" width="98.5" style="175" customWidth="1"/>
    <col min="516" max="768" width="11" style="175"/>
    <col min="769" max="769" width="4.1875" style="175" customWidth="1"/>
    <col min="770" max="770" width="2.625" style="175" customWidth="1"/>
    <col min="771" max="771" width="98.5" style="175" customWidth="1"/>
    <col min="772" max="1024" width="11" style="175"/>
    <col min="1025" max="1025" width="4.1875" style="175" customWidth="1"/>
    <col min="1026" max="1026" width="2.625" style="175" customWidth="1"/>
    <col min="1027" max="1027" width="98.5" style="175" customWidth="1"/>
    <col min="1028" max="1280" width="11" style="175"/>
    <col min="1281" max="1281" width="4.1875" style="175" customWidth="1"/>
    <col min="1282" max="1282" width="2.625" style="175" customWidth="1"/>
    <col min="1283" max="1283" width="98.5" style="175" customWidth="1"/>
    <col min="1284" max="1536" width="11" style="175"/>
    <col min="1537" max="1537" width="4.1875" style="175" customWidth="1"/>
    <col min="1538" max="1538" width="2.625" style="175" customWidth="1"/>
    <col min="1539" max="1539" width="98.5" style="175" customWidth="1"/>
    <col min="1540" max="1792" width="11" style="175"/>
    <col min="1793" max="1793" width="4.1875" style="175" customWidth="1"/>
    <col min="1794" max="1794" width="2.625" style="175" customWidth="1"/>
    <col min="1795" max="1795" width="98.5" style="175" customWidth="1"/>
    <col min="1796" max="2048" width="11" style="175"/>
    <col min="2049" max="2049" width="4.1875" style="175" customWidth="1"/>
    <col min="2050" max="2050" width="2.625" style="175" customWidth="1"/>
    <col min="2051" max="2051" width="98.5" style="175" customWidth="1"/>
    <col min="2052" max="2304" width="11" style="175"/>
    <col min="2305" max="2305" width="4.1875" style="175" customWidth="1"/>
    <col min="2306" max="2306" width="2.625" style="175" customWidth="1"/>
    <col min="2307" max="2307" width="98.5" style="175" customWidth="1"/>
    <col min="2308" max="2560" width="11" style="175"/>
    <col min="2561" max="2561" width="4.1875" style="175" customWidth="1"/>
    <col min="2562" max="2562" width="2.625" style="175" customWidth="1"/>
    <col min="2563" max="2563" width="98.5" style="175" customWidth="1"/>
    <col min="2564" max="2816" width="11" style="175"/>
    <col min="2817" max="2817" width="4.1875" style="175" customWidth="1"/>
    <col min="2818" max="2818" width="2.625" style="175" customWidth="1"/>
    <col min="2819" max="2819" width="98.5" style="175" customWidth="1"/>
    <col min="2820" max="3072" width="11" style="175"/>
    <col min="3073" max="3073" width="4.1875" style="175" customWidth="1"/>
    <col min="3074" max="3074" width="2.625" style="175" customWidth="1"/>
    <col min="3075" max="3075" width="98.5" style="175" customWidth="1"/>
    <col min="3076" max="3328" width="11" style="175"/>
    <col min="3329" max="3329" width="4.1875" style="175" customWidth="1"/>
    <col min="3330" max="3330" width="2.625" style="175" customWidth="1"/>
    <col min="3331" max="3331" width="98.5" style="175" customWidth="1"/>
    <col min="3332" max="3584" width="11" style="175"/>
    <col min="3585" max="3585" width="4.1875" style="175" customWidth="1"/>
    <col min="3586" max="3586" width="2.625" style="175" customWidth="1"/>
    <col min="3587" max="3587" width="98.5" style="175" customWidth="1"/>
    <col min="3588" max="3840" width="11" style="175"/>
    <col min="3841" max="3841" width="4.1875" style="175" customWidth="1"/>
    <col min="3842" max="3842" width="2.625" style="175" customWidth="1"/>
    <col min="3843" max="3843" width="98.5" style="175" customWidth="1"/>
    <col min="3844" max="4096" width="11" style="175"/>
    <col min="4097" max="4097" width="4.1875" style="175" customWidth="1"/>
    <col min="4098" max="4098" width="2.625" style="175" customWidth="1"/>
    <col min="4099" max="4099" width="98.5" style="175" customWidth="1"/>
    <col min="4100" max="4352" width="11" style="175"/>
    <col min="4353" max="4353" width="4.1875" style="175" customWidth="1"/>
    <col min="4354" max="4354" width="2.625" style="175" customWidth="1"/>
    <col min="4355" max="4355" width="98.5" style="175" customWidth="1"/>
    <col min="4356" max="4608" width="11" style="175"/>
    <col min="4609" max="4609" width="4.1875" style="175" customWidth="1"/>
    <col min="4610" max="4610" width="2.625" style="175" customWidth="1"/>
    <col min="4611" max="4611" width="98.5" style="175" customWidth="1"/>
    <col min="4612" max="4864" width="11" style="175"/>
    <col min="4865" max="4865" width="4.1875" style="175" customWidth="1"/>
    <col min="4866" max="4866" width="2.625" style="175" customWidth="1"/>
    <col min="4867" max="4867" width="98.5" style="175" customWidth="1"/>
    <col min="4868" max="5120" width="11" style="175"/>
    <col min="5121" max="5121" width="4.1875" style="175" customWidth="1"/>
    <col min="5122" max="5122" width="2.625" style="175" customWidth="1"/>
    <col min="5123" max="5123" width="98.5" style="175" customWidth="1"/>
    <col min="5124" max="5376" width="11" style="175"/>
    <col min="5377" max="5377" width="4.1875" style="175" customWidth="1"/>
    <col min="5378" max="5378" width="2.625" style="175" customWidth="1"/>
    <col min="5379" max="5379" width="98.5" style="175" customWidth="1"/>
    <col min="5380" max="5632" width="11" style="175"/>
    <col min="5633" max="5633" width="4.1875" style="175" customWidth="1"/>
    <col min="5634" max="5634" width="2.625" style="175" customWidth="1"/>
    <col min="5635" max="5635" width="98.5" style="175" customWidth="1"/>
    <col min="5636" max="5888" width="11" style="175"/>
    <col min="5889" max="5889" width="4.1875" style="175" customWidth="1"/>
    <col min="5890" max="5890" width="2.625" style="175" customWidth="1"/>
    <col min="5891" max="5891" width="98.5" style="175" customWidth="1"/>
    <col min="5892" max="6144" width="11" style="175"/>
    <col min="6145" max="6145" width="4.1875" style="175" customWidth="1"/>
    <col min="6146" max="6146" width="2.625" style="175" customWidth="1"/>
    <col min="6147" max="6147" width="98.5" style="175" customWidth="1"/>
    <col min="6148" max="6400" width="11" style="175"/>
    <col min="6401" max="6401" width="4.1875" style="175" customWidth="1"/>
    <col min="6402" max="6402" width="2.625" style="175" customWidth="1"/>
    <col min="6403" max="6403" width="98.5" style="175" customWidth="1"/>
    <col min="6404" max="6656" width="11" style="175"/>
    <col min="6657" max="6657" width="4.1875" style="175" customWidth="1"/>
    <col min="6658" max="6658" width="2.625" style="175" customWidth="1"/>
    <col min="6659" max="6659" width="98.5" style="175" customWidth="1"/>
    <col min="6660" max="6912" width="11" style="175"/>
    <col min="6913" max="6913" width="4.1875" style="175" customWidth="1"/>
    <col min="6914" max="6914" width="2.625" style="175" customWidth="1"/>
    <col min="6915" max="6915" width="98.5" style="175" customWidth="1"/>
    <col min="6916" max="7168" width="11" style="175"/>
    <col min="7169" max="7169" width="4.1875" style="175" customWidth="1"/>
    <col min="7170" max="7170" width="2.625" style="175" customWidth="1"/>
    <col min="7171" max="7171" width="98.5" style="175" customWidth="1"/>
    <col min="7172" max="7424" width="11" style="175"/>
    <col min="7425" max="7425" width="4.1875" style="175" customWidth="1"/>
    <col min="7426" max="7426" width="2.625" style="175" customWidth="1"/>
    <col min="7427" max="7427" width="98.5" style="175" customWidth="1"/>
    <col min="7428" max="7680" width="11" style="175"/>
    <col min="7681" max="7681" width="4.1875" style="175" customWidth="1"/>
    <col min="7682" max="7682" width="2.625" style="175" customWidth="1"/>
    <col min="7683" max="7683" width="98.5" style="175" customWidth="1"/>
    <col min="7684" max="7936" width="11" style="175"/>
    <col min="7937" max="7937" width="4.1875" style="175" customWidth="1"/>
    <col min="7938" max="7938" width="2.625" style="175" customWidth="1"/>
    <col min="7939" max="7939" width="98.5" style="175" customWidth="1"/>
    <col min="7940" max="8192" width="11" style="175"/>
    <col min="8193" max="8193" width="4.1875" style="175" customWidth="1"/>
    <col min="8194" max="8194" width="2.625" style="175" customWidth="1"/>
    <col min="8195" max="8195" width="98.5" style="175" customWidth="1"/>
    <col min="8196" max="8448" width="11" style="175"/>
    <col min="8449" max="8449" width="4.1875" style="175" customWidth="1"/>
    <col min="8450" max="8450" width="2.625" style="175" customWidth="1"/>
    <col min="8451" max="8451" width="98.5" style="175" customWidth="1"/>
    <col min="8452" max="8704" width="11" style="175"/>
    <col min="8705" max="8705" width="4.1875" style="175" customWidth="1"/>
    <col min="8706" max="8706" width="2.625" style="175" customWidth="1"/>
    <col min="8707" max="8707" width="98.5" style="175" customWidth="1"/>
    <col min="8708" max="8960" width="11" style="175"/>
    <col min="8961" max="8961" width="4.1875" style="175" customWidth="1"/>
    <col min="8962" max="8962" width="2.625" style="175" customWidth="1"/>
    <col min="8963" max="8963" width="98.5" style="175" customWidth="1"/>
    <col min="8964" max="9216" width="11" style="175"/>
    <col min="9217" max="9217" width="4.1875" style="175" customWidth="1"/>
    <col min="9218" max="9218" width="2.625" style="175" customWidth="1"/>
    <col min="9219" max="9219" width="98.5" style="175" customWidth="1"/>
    <col min="9220" max="9472" width="11" style="175"/>
    <col min="9473" max="9473" width="4.1875" style="175" customWidth="1"/>
    <col min="9474" max="9474" width="2.625" style="175" customWidth="1"/>
    <col min="9475" max="9475" width="98.5" style="175" customWidth="1"/>
    <col min="9476" max="9728" width="11" style="175"/>
    <col min="9729" max="9729" width="4.1875" style="175" customWidth="1"/>
    <col min="9730" max="9730" width="2.625" style="175" customWidth="1"/>
    <col min="9731" max="9731" width="98.5" style="175" customWidth="1"/>
    <col min="9732" max="9984" width="11" style="175"/>
    <col min="9985" max="9985" width="4.1875" style="175" customWidth="1"/>
    <col min="9986" max="9986" width="2.625" style="175" customWidth="1"/>
    <col min="9987" max="9987" width="98.5" style="175" customWidth="1"/>
    <col min="9988" max="10240" width="11" style="175"/>
    <col min="10241" max="10241" width="4.1875" style="175" customWidth="1"/>
    <col min="10242" max="10242" width="2.625" style="175" customWidth="1"/>
    <col min="10243" max="10243" width="98.5" style="175" customWidth="1"/>
    <col min="10244" max="10496" width="11" style="175"/>
    <col min="10497" max="10497" width="4.1875" style="175" customWidth="1"/>
    <col min="10498" max="10498" width="2.625" style="175" customWidth="1"/>
    <col min="10499" max="10499" width="98.5" style="175" customWidth="1"/>
    <col min="10500" max="10752" width="11" style="175"/>
    <col min="10753" max="10753" width="4.1875" style="175" customWidth="1"/>
    <col min="10754" max="10754" width="2.625" style="175" customWidth="1"/>
    <col min="10755" max="10755" width="98.5" style="175" customWidth="1"/>
    <col min="10756" max="11008" width="11" style="175"/>
    <col min="11009" max="11009" width="4.1875" style="175" customWidth="1"/>
    <col min="11010" max="11010" width="2.625" style="175" customWidth="1"/>
    <col min="11011" max="11011" width="98.5" style="175" customWidth="1"/>
    <col min="11012" max="11264" width="11" style="175"/>
    <col min="11265" max="11265" width="4.1875" style="175" customWidth="1"/>
    <col min="11266" max="11266" width="2.625" style="175" customWidth="1"/>
    <col min="11267" max="11267" width="98.5" style="175" customWidth="1"/>
    <col min="11268" max="11520" width="11" style="175"/>
    <col min="11521" max="11521" width="4.1875" style="175" customWidth="1"/>
    <col min="11522" max="11522" width="2.625" style="175" customWidth="1"/>
    <col min="11523" max="11523" width="98.5" style="175" customWidth="1"/>
    <col min="11524" max="11776" width="11" style="175"/>
    <col min="11777" max="11777" width="4.1875" style="175" customWidth="1"/>
    <col min="11778" max="11778" width="2.625" style="175" customWidth="1"/>
    <col min="11779" max="11779" width="98.5" style="175" customWidth="1"/>
    <col min="11780" max="12032" width="11" style="175"/>
    <col min="12033" max="12033" width="4.1875" style="175" customWidth="1"/>
    <col min="12034" max="12034" width="2.625" style="175" customWidth="1"/>
    <col min="12035" max="12035" width="98.5" style="175" customWidth="1"/>
    <col min="12036" max="12288" width="11" style="175"/>
    <col min="12289" max="12289" width="4.1875" style="175" customWidth="1"/>
    <col min="12290" max="12290" width="2.625" style="175" customWidth="1"/>
    <col min="12291" max="12291" width="98.5" style="175" customWidth="1"/>
    <col min="12292" max="12544" width="11" style="175"/>
    <col min="12545" max="12545" width="4.1875" style="175" customWidth="1"/>
    <col min="12546" max="12546" width="2.625" style="175" customWidth="1"/>
    <col min="12547" max="12547" width="98.5" style="175" customWidth="1"/>
    <col min="12548" max="12800" width="11" style="175"/>
    <col min="12801" max="12801" width="4.1875" style="175" customWidth="1"/>
    <col min="12802" max="12802" width="2.625" style="175" customWidth="1"/>
    <col min="12803" max="12803" width="98.5" style="175" customWidth="1"/>
    <col min="12804" max="13056" width="11" style="175"/>
    <col min="13057" max="13057" width="4.1875" style="175" customWidth="1"/>
    <col min="13058" max="13058" width="2.625" style="175" customWidth="1"/>
    <col min="13059" max="13059" width="98.5" style="175" customWidth="1"/>
    <col min="13060" max="13312" width="11" style="175"/>
    <col min="13313" max="13313" width="4.1875" style="175" customWidth="1"/>
    <col min="13314" max="13314" width="2.625" style="175" customWidth="1"/>
    <col min="13315" max="13315" width="98.5" style="175" customWidth="1"/>
    <col min="13316" max="13568" width="11" style="175"/>
    <col min="13569" max="13569" width="4.1875" style="175" customWidth="1"/>
    <col min="13570" max="13570" width="2.625" style="175" customWidth="1"/>
    <col min="13571" max="13571" width="98.5" style="175" customWidth="1"/>
    <col min="13572" max="13824" width="11" style="175"/>
    <col min="13825" max="13825" width="4.1875" style="175" customWidth="1"/>
    <col min="13826" max="13826" width="2.625" style="175" customWidth="1"/>
    <col min="13827" max="13827" width="98.5" style="175" customWidth="1"/>
    <col min="13828" max="14080" width="11" style="175"/>
    <col min="14081" max="14081" width="4.1875" style="175" customWidth="1"/>
    <col min="14082" max="14082" width="2.625" style="175" customWidth="1"/>
    <col min="14083" max="14083" width="98.5" style="175" customWidth="1"/>
    <col min="14084" max="14336" width="11" style="175"/>
    <col min="14337" max="14337" width="4.1875" style="175" customWidth="1"/>
    <col min="14338" max="14338" width="2.625" style="175" customWidth="1"/>
    <col min="14339" max="14339" width="98.5" style="175" customWidth="1"/>
    <col min="14340" max="14592" width="11" style="175"/>
    <col min="14593" max="14593" width="4.1875" style="175" customWidth="1"/>
    <col min="14594" max="14594" width="2.625" style="175" customWidth="1"/>
    <col min="14595" max="14595" width="98.5" style="175" customWidth="1"/>
    <col min="14596" max="14848" width="11" style="175"/>
    <col min="14849" max="14849" width="4.1875" style="175" customWidth="1"/>
    <col min="14850" max="14850" width="2.625" style="175" customWidth="1"/>
    <col min="14851" max="14851" width="98.5" style="175" customWidth="1"/>
    <col min="14852" max="15104" width="11" style="175"/>
    <col min="15105" max="15105" width="4.1875" style="175" customWidth="1"/>
    <col min="15106" max="15106" width="2.625" style="175" customWidth="1"/>
    <col min="15107" max="15107" width="98.5" style="175" customWidth="1"/>
    <col min="15108" max="15360" width="11" style="175"/>
    <col min="15361" max="15361" width="4.1875" style="175" customWidth="1"/>
    <col min="15362" max="15362" width="2.625" style="175" customWidth="1"/>
    <col min="15363" max="15363" width="98.5" style="175" customWidth="1"/>
    <col min="15364" max="15616" width="11" style="175"/>
    <col min="15617" max="15617" width="4.1875" style="175" customWidth="1"/>
    <col min="15618" max="15618" width="2.625" style="175" customWidth="1"/>
    <col min="15619" max="15619" width="98.5" style="175" customWidth="1"/>
    <col min="15620" max="15872" width="11" style="175"/>
    <col min="15873" max="15873" width="4.1875" style="175" customWidth="1"/>
    <col min="15874" max="15874" width="2.625" style="175" customWidth="1"/>
    <col min="15875" max="15875" width="98.5" style="175" customWidth="1"/>
    <col min="15876" max="16128" width="11" style="175"/>
    <col min="16129" max="16129" width="4.1875" style="175" customWidth="1"/>
    <col min="16130" max="16130" width="2.625" style="175" customWidth="1"/>
    <col min="16131" max="16131" width="98.5" style="175" customWidth="1"/>
    <col min="16132" max="16384" width="11" style="175"/>
  </cols>
  <sheetData>
    <row r="7" spans="2:3" x14ac:dyDescent="0.4">
      <c r="B7" s="173">
        <v>1</v>
      </c>
      <c r="C7" s="174" t="s">
        <v>423</v>
      </c>
    </row>
    <row r="8" spans="2:3" ht="30" x14ac:dyDescent="0.4">
      <c r="B8" s="176"/>
      <c r="C8" s="177" t="s">
        <v>424</v>
      </c>
    </row>
    <row r="9" spans="2:3" ht="30" x14ac:dyDescent="0.4">
      <c r="B9" s="176"/>
      <c r="C9" s="177" t="s">
        <v>462</v>
      </c>
    </row>
    <row r="10" spans="2:3" ht="45" x14ac:dyDescent="0.4">
      <c r="B10" s="176"/>
      <c r="C10" s="177" t="s">
        <v>463</v>
      </c>
    </row>
    <row r="11" spans="2:3" x14ac:dyDescent="0.4">
      <c r="B11" s="176"/>
      <c r="C11" s="177"/>
    </row>
    <row r="12" spans="2:3" x14ac:dyDescent="0.4">
      <c r="B12" s="173">
        <v>2</v>
      </c>
      <c r="C12" s="174" t="s">
        <v>422</v>
      </c>
    </row>
    <row r="13" spans="2:3" ht="90" x14ac:dyDescent="0.4">
      <c r="B13" s="176"/>
      <c r="C13" s="346" t="s">
        <v>1070</v>
      </c>
    </row>
    <row r="14" spans="2:3" x14ac:dyDescent="0.4">
      <c r="B14" s="176"/>
      <c r="C14" s="177"/>
    </row>
    <row r="15" spans="2:3" x14ac:dyDescent="0.35">
      <c r="B15" s="173">
        <v>3</v>
      </c>
      <c r="C15" s="178" t="s">
        <v>425</v>
      </c>
    </row>
    <row r="16" spans="2:3" ht="30" x14ac:dyDescent="0.4">
      <c r="B16" s="176"/>
      <c r="C16" s="177" t="s">
        <v>464</v>
      </c>
    </row>
    <row r="17" spans="2:3" x14ac:dyDescent="0.4">
      <c r="B17" s="176"/>
      <c r="C17" s="177"/>
    </row>
    <row r="18" spans="2:3" x14ac:dyDescent="0.35">
      <c r="B18" s="173">
        <v>4</v>
      </c>
      <c r="C18" s="178" t="s">
        <v>426</v>
      </c>
    </row>
    <row r="19" spans="2:3" ht="39.75" customHeight="1" x14ac:dyDescent="0.4">
      <c r="B19" s="176"/>
      <c r="C19" s="177" t="s">
        <v>657</v>
      </c>
    </row>
    <row r="20" spans="2:3" s="390" customFormat="1" ht="22.5" customHeight="1" x14ac:dyDescent="0.35">
      <c r="B20" s="388"/>
      <c r="C20" s="389" t="s">
        <v>658</v>
      </c>
    </row>
    <row r="21" spans="2:3" x14ac:dyDescent="0.4">
      <c r="B21" s="176"/>
      <c r="C21" s="177" t="s">
        <v>427</v>
      </c>
    </row>
    <row r="22" spans="2:3" x14ac:dyDescent="0.4">
      <c r="B22" s="176"/>
      <c r="C22" s="179" t="s">
        <v>428</v>
      </c>
    </row>
    <row r="23" spans="2:3" x14ac:dyDescent="0.4">
      <c r="B23" s="176"/>
      <c r="C23" s="179" t="s">
        <v>429</v>
      </c>
    </row>
    <row r="24" spans="2:3" x14ac:dyDescent="0.4">
      <c r="B24" s="176"/>
      <c r="C24" s="179" t="s">
        <v>430</v>
      </c>
    </row>
    <row r="25" spans="2:3" x14ac:dyDescent="0.4">
      <c r="B25" s="176"/>
      <c r="C25" s="180"/>
    </row>
    <row r="26" spans="2:3" x14ac:dyDescent="0.35">
      <c r="B26" s="173">
        <v>5</v>
      </c>
      <c r="C26" s="178" t="s">
        <v>431</v>
      </c>
    </row>
    <row r="27" spans="2:3" ht="30" x14ac:dyDescent="0.4">
      <c r="B27" s="176"/>
      <c r="C27" s="177" t="s">
        <v>465</v>
      </c>
    </row>
    <row r="28" spans="2:3" ht="20.25" customHeight="1" x14ac:dyDescent="0.45">
      <c r="B28" s="176"/>
      <c r="C28" s="387" t="s">
        <v>432</v>
      </c>
    </row>
    <row r="29" spans="2:3" ht="20.25" customHeight="1" x14ac:dyDescent="0.45">
      <c r="B29" s="176"/>
      <c r="C29" s="387" t="s">
        <v>467</v>
      </c>
    </row>
    <row r="30" spans="2:3" x14ac:dyDescent="0.4">
      <c r="B30" s="176"/>
      <c r="C30" s="180"/>
    </row>
    <row r="31" spans="2:3" x14ac:dyDescent="0.35">
      <c r="B31" s="173">
        <v>6</v>
      </c>
      <c r="C31" s="178" t="s">
        <v>377</v>
      </c>
    </row>
    <row r="32" spans="2:3" ht="30" x14ac:dyDescent="0.4">
      <c r="B32" s="176"/>
      <c r="C32" s="177" t="s">
        <v>433</v>
      </c>
    </row>
    <row r="34" spans="3:3" x14ac:dyDescent="0.4">
      <c r="C34" s="182"/>
    </row>
    <row r="35" spans="3:3" x14ac:dyDescent="0.4">
      <c r="C35" s="182"/>
    </row>
  </sheetData>
  <sheetProtection algorithmName="SHA-512" hashValue="j/Ys4+/VkyjVuUFkwYTmSNFdoczlFle7lVKHixbaaXcWsU59wzPNdF9bcTKgsDCbGZWfA4Efkvr3cxO2h5C1Bw==" saltValue="X0v9CfJ8ImvllfhhiOhoeQ==" spinCount="100000" sheet="1" selectLockedCells="1" selectUnlockedCells="1"/>
  <hyperlinks>
    <hyperlink ref="C22" r:id="rId1" xr:uid="{00000000-0004-0000-0600-000000000000}"/>
    <hyperlink ref="C23" r:id="rId2" xr:uid="{00000000-0004-0000-0600-000001000000}"/>
    <hyperlink ref="C24" r:id="rId3" xr:uid="{00000000-0004-0000-0600-000002000000}"/>
  </hyperlinks>
  <pageMargins left="0.78740157499999996" right="0.78740157499999996" top="0.984251969" bottom="0.984251969" header="0.4921259845" footer="0.4921259845"/>
  <pageSetup paperSize="9" orientation="portrait" r:id="rId4"/>
  <headerFooter alignWithMargins="0"/>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42</vt:i4>
      </vt:variant>
      <vt:variant>
        <vt:lpstr>Benannte Bereiche</vt:lpstr>
      </vt:variant>
      <vt:variant>
        <vt:i4>6</vt:i4>
      </vt:variant>
    </vt:vector>
  </HeadingPairs>
  <TitlesOfParts>
    <vt:vector size="48" baseType="lpstr">
      <vt:lpstr>To_Do</vt:lpstr>
      <vt:lpstr>Tabelle1</vt:lpstr>
      <vt:lpstr>Teilnehmer_2018</vt:lpstr>
      <vt:lpstr>0</vt:lpstr>
      <vt:lpstr>1</vt:lpstr>
      <vt:lpstr>2</vt:lpstr>
      <vt:lpstr>3</vt:lpstr>
      <vt:lpstr>4</vt:lpstr>
      <vt:lpstr>Read_Me</vt:lpstr>
      <vt:lpstr>AGB</vt:lpstr>
      <vt:lpstr>Tipp-Formular</vt:lpstr>
      <vt:lpstr>Quicktipp</vt:lpstr>
      <vt:lpstr>Meine Tipps</vt:lpstr>
      <vt:lpstr>Kontrolle</vt:lpstr>
      <vt:lpstr>Kontrolle2</vt:lpstr>
      <vt:lpstr>Mein Quicktipp</vt:lpstr>
      <vt:lpstr>Kontrolle_Quick</vt:lpstr>
      <vt:lpstr>Kontr_Qu_2</vt:lpstr>
      <vt:lpstr>Ende</vt:lpstr>
      <vt:lpstr>Modus</vt:lpstr>
      <vt:lpstr>Modus_Quick</vt:lpstr>
      <vt:lpstr>Punktesystem</vt:lpstr>
      <vt:lpstr>Gen-Tab</vt:lpstr>
      <vt:lpstr>Gen-Tab_Quick</vt:lpstr>
      <vt:lpstr>Pulldown-Listen</vt:lpstr>
      <vt:lpstr>Gruppen-Tabellen</vt:lpstr>
      <vt:lpstr>Grupp-Tab-Quick</vt:lpstr>
      <vt:lpstr>Sub-Tab_A</vt:lpstr>
      <vt:lpstr>Sub-Tab_A_Quick</vt:lpstr>
      <vt:lpstr>Sub-Tab_B</vt:lpstr>
      <vt:lpstr>Sub-Tab_B_Quick</vt:lpstr>
      <vt:lpstr>Sub-Tab_C</vt:lpstr>
      <vt:lpstr>Sub-Tab_C_Quick</vt:lpstr>
      <vt:lpstr>Sub-Tab_D</vt:lpstr>
      <vt:lpstr>Sub-Tab_D_Quick</vt:lpstr>
      <vt:lpstr>Sub-Tab_E</vt:lpstr>
      <vt:lpstr>Sub-Tab_E_Quick</vt:lpstr>
      <vt:lpstr>Sub-Tab_F</vt:lpstr>
      <vt:lpstr>Sub-Tab_F_Quick</vt:lpstr>
      <vt:lpstr>Koeffizient</vt:lpstr>
      <vt:lpstr>Summary</vt:lpstr>
      <vt:lpstr>Summary_Quick</vt:lpstr>
      <vt:lpstr>Kontr_Qu_2!Druckbereich</vt:lpstr>
      <vt:lpstr>Kontrolle!Druckbereich</vt:lpstr>
      <vt:lpstr>Kontrolle_Quick!Druckbereich</vt:lpstr>
      <vt:lpstr>Kontrolle2!Druckbereich</vt:lpstr>
      <vt:lpstr>'Mein Quicktipp'!Druckbereich</vt:lpstr>
      <vt:lpstr>'Meine Tipps'!Druckbereich</vt:lpstr>
    </vt:vector>
  </TitlesOfParts>
  <Company>UNIQA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VAXWAGG</dc:creator>
  <cp:lastModifiedBy>Gerhard Wagner</cp:lastModifiedBy>
  <cp:lastPrinted>2016-05-20T18:44:04Z</cp:lastPrinted>
  <dcterms:created xsi:type="dcterms:W3CDTF">2010-07-28T11:35:45Z</dcterms:created>
  <dcterms:modified xsi:type="dcterms:W3CDTF">2024-06-12T08:02:55Z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{BEF93490-1DE3-4370-8B26-0D52D4C30F68}</vt:lpwstr>
  </property>
</Properties>
</file>